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G:\My Drive\New folder\"/>
    </mc:Choice>
  </mc:AlternateContent>
  <xr:revisionPtr revIDLastSave="0" documentId="13_ncr:1_{6FA4CEFC-270A-4D34-A49B-59DC5ED8E97F}" xr6:coauthVersionLast="47" xr6:coauthVersionMax="47" xr10:uidLastSave="{00000000-0000-0000-0000-000000000000}"/>
  <bookViews>
    <workbookView xWindow="-110" yWindow="-110" windowWidth="19420" windowHeight="10420" firstSheet="14" activeTab="15" xr2:uid="{45913934-167B-42CB-85F2-E0B9216D558D}"/>
  </bookViews>
  <sheets>
    <sheet name="Data Sheet" sheetId="2" r:id="rId1"/>
    <sheet name="Teaser" sheetId="27" r:id="rId2"/>
    <sheet name="HFS-Income Statement" sheetId="1" r:id="rId3"/>
    <sheet name="HFS-Balance Sheet " sheetId="3" r:id="rId4"/>
    <sheet name="CFS" sheetId="4" r:id="rId5"/>
    <sheet name="HFS-Cash Flow Statement" sheetId="5" r:id="rId6"/>
    <sheet name="Ratio Analysis" sheetId="6" r:id="rId7"/>
    <sheet name="Raw Comps Data" sheetId="24" r:id="rId8"/>
    <sheet name="Comps Beta" sheetId="25" r:id="rId9"/>
    <sheet name="WACC" sheetId="7" r:id="rId10"/>
    <sheet name="Regression Beta" sheetId="8" r:id="rId11"/>
    <sheet name="RM" sheetId="9" r:id="rId12"/>
    <sheet name="Altman Z Score" sheetId="22" r:id="rId13"/>
    <sheet name="Data Room&gt;&gt;" sheetId="10" r:id="rId14"/>
    <sheet name="Raw FS" sheetId="11" r:id="rId15"/>
    <sheet name="Intrinsic Growth" sheetId="12" r:id="rId16"/>
    <sheet name="DCF" sheetId="13" r:id="rId17"/>
    <sheet name="Comps Valuation" sheetId="14" r:id="rId18"/>
    <sheet name="Comps Data" sheetId="15" r:id="rId19"/>
    <sheet name="Football Field Analysis" sheetId="17" r:id="rId20"/>
    <sheet name="Historical Approach" sheetId="18" r:id="rId21"/>
    <sheet name="Monte Carlo Simulation" sheetId="19" r:id="rId22"/>
    <sheet name="List of Stocks" sheetId="20" r:id="rId23"/>
    <sheet name="DuPont Analysis" sheetId="21" r:id="rId24"/>
  </sheets>
  <externalReferences>
    <externalReference r:id="rId25"/>
    <externalReference r:id="rId26"/>
  </externalReferences>
  <definedNames>
    <definedName name="_xlnm._FilterDatabase" localSheetId="8" hidden="1">'Comps Beta'!$B$197:$D$197</definedName>
    <definedName name="_xlnm._FilterDatabase" localSheetId="20" hidden="1">'Historical Approach'!$B$2:$E$876</definedName>
    <definedName name="_xlnm._FilterDatabase" localSheetId="22" hidden="1">'List of Stocks'!$A$2:$D$5049</definedName>
    <definedName name="_xlnm._FilterDatabase" localSheetId="21" hidden="1">'Monte Carlo Simulation'!$B$2:$E$2</definedName>
    <definedName name="_xlnm._FilterDatabase" localSheetId="10" hidden="1">'Regression Beta'!$B$7:$G$7</definedName>
    <definedName name="_xlchart.v1.0" hidden="1">'Monte Carlo Simulation'!$H$4:$H$877</definedName>
    <definedName name="_xlnm.Print_Area" localSheetId="12">'Altman Z Score'!$A$1:$I$90</definedName>
    <definedName name="_xlnm.Print_Area" localSheetId="23">'DuPont Analysis'!$A$1:$I$97</definedName>
    <definedName name="UPDATE" localSheetId="1">'[1]Data Sheet'!$E$1</definedName>
    <definedName name="UPDATE">'Data Sheet'!$E$1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7" i="12" l="1"/>
  <c r="K46" i="27"/>
  <c r="K45" i="27"/>
  <c r="K43" i="27"/>
  <c r="K44" i="27" s="1"/>
  <c r="K48" i="27" s="1"/>
  <c r="K42" i="27"/>
  <c r="F38" i="27"/>
  <c r="E38" i="27"/>
  <c r="C38" i="27"/>
  <c r="B38" i="27"/>
  <c r="F37" i="27"/>
  <c r="E37" i="27"/>
  <c r="C37" i="27"/>
  <c r="B37" i="27"/>
  <c r="F36" i="27"/>
  <c r="E36" i="27"/>
  <c r="C36" i="27"/>
  <c r="B36" i="27"/>
  <c r="F35" i="27"/>
  <c r="E35" i="27"/>
  <c r="C35" i="27"/>
  <c r="B35" i="27"/>
  <c r="F34" i="27"/>
  <c r="E34" i="27"/>
  <c r="C34" i="27"/>
  <c r="B34" i="27"/>
  <c r="F33" i="27"/>
  <c r="E33" i="27"/>
  <c r="C33" i="27"/>
  <c r="B33" i="27"/>
  <c r="F32" i="27"/>
  <c r="E32" i="27"/>
  <c r="C32" i="27"/>
  <c r="B32" i="27"/>
  <c r="F31" i="27"/>
  <c r="E31" i="27"/>
  <c r="C31" i="27"/>
  <c r="B31" i="27"/>
  <c r="F30" i="27"/>
  <c r="E30" i="27"/>
  <c r="C30" i="27"/>
  <c r="B30" i="27"/>
  <c r="F29" i="27"/>
  <c r="E29" i="27"/>
  <c r="C29" i="27"/>
  <c r="B29" i="27"/>
  <c r="F27" i="27"/>
  <c r="E27" i="27"/>
  <c r="C27" i="27"/>
  <c r="G25" i="27"/>
  <c r="F25" i="27"/>
  <c r="E25" i="27"/>
  <c r="D25" i="27"/>
  <c r="C25" i="27"/>
  <c r="G24" i="27"/>
  <c r="F24" i="27"/>
  <c r="E24" i="27"/>
  <c r="D24" i="27"/>
  <c r="C24" i="27"/>
  <c r="H23" i="27"/>
  <c r="G23" i="27"/>
  <c r="F23" i="27"/>
  <c r="E23" i="27"/>
  <c r="D23" i="27"/>
  <c r="C23" i="27"/>
  <c r="G22" i="27"/>
  <c r="F22" i="27"/>
  <c r="E22" i="27"/>
  <c r="D22" i="27"/>
  <c r="C22" i="27"/>
  <c r="H21" i="27"/>
  <c r="G21" i="27"/>
  <c r="F21" i="27"/>
  <c r="E21" i="27"/>
  <c r="D21" i="27"/>
  <c r="C21" i="27"/>
  <c r="G20" i="27"/>
  <c r="F20" i="27"/>
  <c r="E20" i="27"/>
  <c r="G18" i="27"/>
  <c r="F18" i="27"/>
  <c r="C18" i="27"/>
  <c r="G16" i="27"/>
  <c r="F16" i="27"/>
  <c r="E16" i="27"/>
  <c r="D16" i="27"/>
  <c r="C16" i="27"/>
  <c r="G15" i="27"/>
  <c r="F15" i="27"/>
  <c r="E15" i="27"/>
  <c r="D15" i="27"/>
  <c r="C15" i="27"/>
  <c r="G14" i="27"/>
  <c r="F14" i="27"/>
  <c r="E14" i="27"/>
  <c r="D14" i="27"/>
  <c r="C14" i="27"/>
  <c r="G13" i="27"/>
  <c r="F13" i="27"/>
  <c r="E13" i="27"/>
  <c r="D13" i="27"/>
  <c r="C13" i="27"/>
  <c r="G12" i="27"/>
  <c r="F12" i="27"/>
  <c r="E12" i="27"/>
  <c r="D12" i="27"/>
  <c r="C12" i="27"/>
  <c r="G11" i="27"/>
  <c r="F11" i="27"/>
  <c r="E11" i="27"/>
  <c r="D11" i="27"/>
  <c r="C11" i="27"/>
  <c r="G10" i="27"/>
  <c r="F10" i="27"/>
  <c r="E10" i="27"/>
  <c r="D10" i="27"/>
  <c r="C10" i="27"/>
  <c r="G9" i="27"/>
  <c r="F9" i="27"/>
  <c r="E9" i="27"/>
  <c r="D9" i="27"/>
  <c r="C9" i="27"/>
  <c r="G8" i="27"/>
  <c r="F8" i="27"/>
  <c r="E8" i="27"/>
  <c r="D8" i="27"/>
  <c r="C8" i="27"/>
  <c r="G6" i="27"/>
  <c r="F6" i="27"/>
  <c r="E6" i="27"/>
  <c r="E18" i="27" s="1"/>
  <c r="D6" i="27"/>
  <c r="D18" i="27" s="1"/>
  <c r="C6" i="27"/>
  <c r="D4" i="27"/>
  <c r="B2" i="27"/>
  <c r="D4" i="19"/>
  <c r="C61" i="22" l="1"/>
  <c r="C52" i="1"/>
  <c r="C48" i="1"/>
  <c r="C54" i="1"/>
  <c r="K11" i="13"/>
  <c r="F10" i="13" l="1"/>
  <c r="F9" i="13"/>
  <c r="M43" i="12"/>
  <c r="H8" i="13"/>
  <c r="I8" i="13"/>
  <c r="J8" i="13"/>
  <c r="K8" i="13"/>
  <c r="G8" i="13"/>
  <c r="F8" i="13"/>
  <c r="B3" i="22"/>
  <c r="D77" i="22"/>
  <c r="E77" i="22"/>
  <c r="F77" i="22"/>
  <c r="G77" i="22"/>
  <c r="H77" i="22"/>
  <c r="I77" i="22"/>
  <c r="C77" i="22"/>
  <c r="D72" i="22"/>
  <c r="E72" i="22"/>
  <c r="F72" i="22"/>
  <c r="G72" i="22"/>
  <c r="H72" i="22"/>
  <c r="I72" i="22"/>
  <c r="C72" i="22"/>
  <c r="D71" i="22"/>
  <c r="E71" i="22"/>
  <c r="F71" i="22"/>
  <c r="G71" i="22"/>
  <c r="H71" i="22"/>
  <c r="I71" i="22"/>
  <c r="C71" i="22"/>
  <c r="C59" i="22"/>
  <c r="D54" i="22"/>
  <c r="E54" i="22"/>
  <c r="F54" i="22"/>
  <c r="G54" i="22"/>
  <c r="H54" i="22"/>
  <c r="I54" i="22"/>
  <c r="C54" i="22"/>
  <c r="C53" i="22"/>
  <c r="G19" i="6"/>
  <c r="B5" i="21"/>
  <c r="B3" i="21"/>
  <c r="B4" i="21" s="1"/>
  <c r="D64" i="21"/>
  <c r="E64" i="21"/>
  <c r="F64" i="21"/>
  <c r="G64" i="21"/>
  <c r="H64" i="21"/>
  <c r="I64" i="21"/>
  <c r="C64" i="21"/>
  <c r="C63" i="21"/>
  <c r="C82" i="21" s="1"/>
  <c r="F59" i="21"/>
  <c r="C59" i="21"/>
  <c r="D60" i="21"/>
  <c r="E60" i="21"/>
  <c r="F60" i="21"/>
  <c r="G60" i="21"/>
  <c r="H60" i="21"/>
  <c r="I60" i="21"/>
  <c r="C60" i="21"/>
  <c r="D54" i="21"/>
  <c r="E54" i="21"/>
  <c r="F54" i="21"/>
  <c r="G54" i="21"/>
  <c r="H54" i="21"/>
  <c r="I54" i="21"/>
  <c r="C54" i="21"/>
  <c r="C68" i="21" s="1"/>
  <c r="D53" i="21"/>
  <c r="D75" i="21" s="1"/>
  <c r="D81" i="21" s="1"/>
  <c r="E53" i="21"/>
  <c r="E59" i="21" s="1"/>
  <c r="F53" i="21"/>
  <c r="F75" i="21" s="1"/>
  <c r="F81" i="21" s="1"/>
  <c r="G53" i="21"/>
  <c r="G59" i="21" s="1"/>
  <c r="H53" i="21"/>
  <c r="H75" i="21" s="1"/>
  <c r="H81" i="21" s="1"/>
  <c r="I53" i="21"/>
  <c r="I59" i="21" s="1"/>
  <c r="C53" i="21"/>
  <c r="C75" i="21" s="1"/>
  <c r="C81" i="21" s="1"/>
  <c r="J11" i="18"/>
  <c r="I11" i="18"/>
  <c r="H11" i="18"/>
  <c r="K5" i="18"/>
  <c r="K4" i="18"/>
  <c r="D470" i="18"/>
  <c r="H7" i="17"/>
  <c r="F7" i="17"/>
  <c r="H8" i="17"/>
  <c r="F8" i="17"/>
  <c r="H9" i="17"/>
  <c r="F9" i="17"/>
  <c r="G6" i="17"/>
  <c r="F6" i="17"/>
  <c r="N37" i="14"/>
  <c r="O37" i="14"/>
  <c r="P37" i="14"/>
  <c r="N34" i="14"/>
  <c r="P31" i="14"/>
  <c r="N31" i="14"/>
  <c r="O30" i="14"/>
  <c r="O31" i="14" s="1"/>
  <c r="P30" i="14"/>
  <c r="N30" i="14"/>
  <c r="P29" i="14"/>
  <c r="O29" i="14"/>
  <c r="N29" i="14"/>
  <c r="O32" i="14"/>
  <c r="P32" i="14"/>
  <c r="N32" i="14"/>
  <c r="N24" i="14"/>
  <c r="N22" i="14"/>
  <c r="N21" i="14"/>
  <c r="N20" i="14"/>
  <c r="B9" i="14"/>
  <c r="L9" i="14"/>
  <c r="K10" i="14"/>
  <c r="K11" i="14"/>
  <c r="K12" i="14"/>
  <c r="K8" i="14"/>
  <c r="K13" i="14"/>
  <c r="K14" i="14"/>
  <c r="K15" i="14"/>
  <c r="K16" i="14"/>
  <c r="K17" i="14"/>
  <c r="K9" i="14"/>
  <c r="J10" i="14"/>
  <c r="J11" i="14"/>
  <c r="J12" i="14"/>
  <c r="J8" i="14"/>
  <c r="J13" i="14"/>
  <c r="J14" i="14"/>
  <c r="J15" i="14"/>
  <c r="J16" i="14"/>
  <c r="J17" i="14"/>
  <c r="J9" i="14"/>
  <c r="G10" i="14"/>
  <c r="G11" i="14"/>
  <c r="G12" i="14"/>
  <c r="G8" i="14"/>
  <c r="G13" i="14"/>
  <c r="G14" i="14"/>
  <c r="G15" i="14"/>
  <c r="G16" i="14"/>
  <c r="G17" i="14"/>
  <c r="K4" i="15"/>
  <c r="K5" i="15"/>
  <c r="K6" i="15"/>
  <c r="K7" i="15"/>
  <c r="K8" i="15"/>
  <c r="K9" i="15"/>
  <c r="K10" i="15"/>
  <c r="K11" i="15"/>
  <c r="K12" i="15"/>
  <c r="K13" i="15"/>
  <c r="K14" i="15"/>
  <c r="K15" i="15"/>
  <c r="K16" i="15"/>
  <c r="K17" i="15"/>
  <c r="K3" i="15"/>
  <c r="F17" i="15"/>
  <c r="I17" i="15" s="1"/>
  <c r="F4" i="15"/>
  <c r="I4" i="15" s="1"/>
  <c r="F5" i="15"/>
  <c r="I5" i="15" s="1"/>
  <c r="F6" i="15"/>
  <c r="I6" i="15" s="1"/>
  <c r="F7" i="15"/>
  <c r="I7" i="15" s="1"/>
  <c r="F8" i="15"/>
  <c r="I8" i="15" s="1"/>
  <c r="F9" i="15"/>
  <c r="I9" i="15" s="1"/>
  <c r="F10" i="15"/>
  <c r="I10" i="15" s="1"/>
  <c r="F11" i="15"/>
  <c r="I11" i="15" s="1"/>
  <c r="F12" i="15"/>
  <c r="I12" i="15" s="1"/>
  <c r="F13" i="15"/>
  <c r="I13" i="15" s="1"/>
  <c r="F14" i="15"/>
  <c r="I14" i="15" s="1"/>
  <c r="F15" i="15"/>
  <c r="I15" i="15" s="1"/>
  <c r="F16" i="15"/>
  <c r="I16" i="15" s="1"/>
  <c r="F3" i="15"/>
  <c r="I3" i="15" s="1"/>
  <c r="G9" i="14"/>
  <c r="C38" i="6"/>
  <c r="C33" i="6"/>
  <c r="C11" i="6"/>
  <c r="D7" i="6"/>
  <c r="C8" i="1"/>
  <c r="H9" i="13"/>
  <c r="I9" i="13"/>
  <c r="J9" i="13"/>
  <c r="K9" i="13"/>
  <c r="G9" i="13"/>
  <c r="F6" i="13"/>
  <c r="O43" i="12"/>
  <c r="P43" i="12"/>
  <c r="Q43" i="12"/>
  <c r="N43" i="12"/>
  <c r="L43" i="12"/>
  <c r="N18" i="12"/>
  <c r="M18" i="12"/>
  <c r="N16" i="12"/>
  <c r="O16" i="12"/>
  <c r="P16" i="12"/>
  <c r="Q16" i="12"/>
  <c r="M16" i="12"/>
  <c r="N15" i="12"/>
  <c r="O15" i="12"/>
  <c r="P15" i="12"/>
  <c r="Q15" i="12"/>
  <c r="M15" i="12"/>
  <c r="N14" i="12"/>
  <c r="O14" i="12"/>
  <c r="P14" i="12"/>
  <c r="Q14" i="12"/>
  <c r="M14" i="12"/>
  <c r="N13" i="12"/>
  <c r="O13" i="12"/>
  <c r="P13" i="12"/>
  <c r="Q13" i="12"/>
  <c r="M13" i="12"/>
  <c r="Q10" i="12"/>
  <c r="Q18" i="12" s="1"/>
  <c r="N10" i="12"/>
  <c r="O10" i="12"/>
  <c r="O18" i="12" s="1"/>
  <c r="P10" i="12"/>
  <c r="P18" i="12" s="1"/>
  <c r="M10" i="12"/>
  <c r="N9" i="12"/>
  <c r="O9" i="12"/>
  <c r="P9" i="12"/>
  <c r="Q9" i="12"/>
  <c r="M9" i="12"/>
  <c r="N8" i="12"/>
  <c r="O8" i="12"/>
  <c r="P8" i="12"/>
  <c r="Q8" i="12"/>
  <c r="M8" i="12"/>
  <c r="N7" i="12"/>
  <c r="O7" i="12"/>
  <c r="P7" i="12"/>
  <c r="Q7" i="12"/>
  <c r="M7" i="12"/>
  <c r="N6" i="12"/>
  <c r="O6" i="12"/>
  <c r="P6" i="12"/>
  <c r="Q6" i="12"/>
  <c r="M6" i="12"/>
  <c r="O4" i="12"/>
  <c r="P4" i="12" s="1"/>
  <c r="Q4" i="12" s="1"/>
  <c r="N4" i="12"/>
  <c r="M4" i="12"/>
  <c r="I4" i="12"/>
  <c r="J4" i="12" s="1"/>
  <c r="K4" i="12" s="1"/>
  <c r="H4" i="12"/>
  <c r="H7" i="13"/>
  <c r="I7" i="13"/>
  <c r="J7" i="13"/>
  <c r="K7" i="13"/>
  <c r="G7" i="13"/>
  <c r="F7" i="13"/>
  <c r="E38" i="13"/>
  <c r="E36" i="13"/>
  <c r="E35" i="13"/>
  <c r="H42" i="12"/>
  <c r="I42" i="12"/>
  <c r="J42" i="12"/>
  <c r="K42" i="12"/>
  <c r="G42" i="12"/>
  <c r="G36" i="12"/>
  <c r="H32" i="12"/>
  <c r="I32" i="12"/>
  <c r="J32" i="12"/>
  <c r="K32" i="12"/>
  <c r="G32" i="12"/>
  <c r="G22" i="12"/>
  <c r="H22" i="12"/>
  <c r="I22" i="12"/>
  <c r="J22" i="12"/>
  <c r="K22" i="12"/>
  <c r="G23" i="12"/>
  <c r="H23" i="12"/>
  <c r="I23" i="12"/>
  <c r="J23" i="12"/>
  <c r="K23" i="12"/>
  <c r="G24" i="12"/>
  <c r="H24" i="12"/>
  <c r="I24" i="12"/>
  <c r="I31" i="12" s="1"/>
  <c r="J24" i="12"/>
  <c r="K24" i="12"/>
  <c r="G25" i="12"/>
  <c r="H25" i="12"/>
  <c r="I25" i="12"/>
  <c r="J25" i="12"/>
  <c r="K25" i="12"/>
  <c r="G26" i="12"/>
  <c r="H26" i="12"/>
  <c r="I26" i="12"/>
  <c r="J26" i="12"/>
  <c r="K26" i="12"/>
  <c r="G27" i="12"/>
  <c r="H27" i="12"/>
  <c r="I27" i="12"/>
  <c r="K27" i="12"/>
  <c r="G28" i="12"/>
  <c r="H28" i="12"/>
  <c r="I28" i="12"/>
  <c r="J28" i="12"/>
  <c r="K28" i="12"/>
  <c r="G29" i="12"/>
  <c r="H29" i="12"/>
  <c r="I29" i="12"/>
  <c r="J29" i="12"/>
  <c r="K29" i="12"/>
  <c r="H21" i="12"/>
  <c r="H31" i="12" s="1"/>
  <c r="I21" i="12"/>
  <c r="J21" i="12"/>
  <c r="J31" i="12" s="1"/>
  <c r="K21" i="12"/>
  <c r="K31" i="12" s="1"/>
  <c r="G21" i="12"/>
  <c r="G31" i="12" s="1"/>
  <c r="G14" i="12"/>
  <c r="H14" i="12"/>
  <c r="I14" i="12"/>
  <c r="J14" i="12"/>
  <c r="J16" i="12" s="1"/>
  <c r="K14" i="12"/>
  <c r="G15" i="12"/>
  <c r="H15" i="12"/>
  <c r="I15" i="12"/>
  <c r="J15" i="12"/>
  <c r="K15" i="12"/>
  <c r="H13" i="12"/>
  <c r="I13" i="12"/>
  <c r="J13" i="12"/>
  <c r="K13" i="12"/>
  <c r="K16" i="12" s="1"/>
  <c r="G13" i="12"/>
  <c r="G9" i="12"/>
  <c r="H9" i="12"/>
  <c r="I9" i="12"/>
  <c r="J9" i="12"/>
  <c r="K9" i="12"/>
  <c r="H8" i="12"/>
  <c r="I8" i="12"/>
  <c r="J8" i="12"/>
  <c r="K8" i="12"/>
  <c r="G8" i="12"/>
  <c r="G7" i="12"/>
  <c r="H7" i="12"/>
  <c r="I7" i="12"/>
  <c r="J7" i="12"/>
  <c r="K7" i="12"/>
  <c r="H6" i="12"/>
  <c r="H10" i="12" s="1"/>
  <c r="I6" i="12"/>
  <c r="J6" i="12"/>
  <c r="K6" i="12"/>
  <c r="G6" i="12"/>
  <c r="H2" i="12"/>
  <c r="I2" i="12"/>
  <c r="J2" i="12"/>
  <c r="K2" i="12"/>
  <c r="M2" i="12" s="1"/>
  <c r="N2" i="12" s="1"/>
  <c r="O2" i="12" s="1"/>
  <c r="P2" i="12" s="1"/>
  <c r="Q2" i="12" s="1"/>
  <c r="G2" i="12"/>
  <c r="C31" i="11"/>
  <c r="D31" i="11"/>
  <c r="E31" i="11"/>
  <c r="F31" i="11"/>
  <c r="G31" i="11"/>
  <c r="H31" i="11"/>
  <c r="I31" i="11"/>
  <c r="J31" i="11"/>
  <c r="K31" i="11"/>
  <c r="L31" i="11"/>
  <c r="M31" i="11"/>
  <c r="N31" i="11"/>
  <c r="E22" i="7"/>
  <c r="J23" i="7"/>
  <c r="F4" i="9"/>
  <c r="G16" i="7"/>
  <c r="J10" i="7"/>
  <c r="I14" i="7"/>
  <c r="I13" i="7"/>
  <c r="I12" i="7"/>
  <c r="I11" i="7"/>
  <c r="I10" i="7"/>
  <c r="E11" i="7"/>
  <c r="E12" i="7"/>
  <c r="E13" i="7"/>
  <c r="E14" i="7"/>
  <c r="E10" i="7"/>
  <c r="D14" i="7"/>
  <c r="D11" i="7"/>
  <c r="D12" i="7"/>
  <c r="D13" i="7"/>
  <c r="D10" i="7"/>
  <c r="G10" i="7"/>
  <c r="H9" i="24"/>
  <c r="H8" i="24"/>
  <c r="H7" i="24"/>
  <c r="H6" i="24"/>
  <c r="H5" i="24"/>
  <c r="H199" i="25"/>
  <c r="H202" i="25"/>
  <c r="H134" i="25"/>
  <c r="H137" i="25"/>
  <c r="H69" i="25"/>
  <c r="H72" i="25"/>
  <c r="H75" i="25" s="1"/>
  <c r="H5" i="25"/>
  <c r="H8" i="25"/>
  <c r="D200" i="25"/>
  <c r="D201" i="25"/>
  <c r="D202" i="25"/>
  <c r="D203" i="25"/>
  <c r="D204" i="25"/>
  <c r="D205" i="25"/>
  <c r="D206" i="25"/>
  <c r="D207" i="25"/>
  <c r="D208" i="25"/>
  <c r="D209" i="25"/>
  <c r="D210" i="25"/>
  <c r="D211" i="25"/>
  <c r="D212" i="25"/>
  <c r="D213" i="25"/>
  <c r="D214" i="25"/>
  <c r="D215" i="25"/>
  <c r="D216" i="25"/>
  <c r="D217" i="25"/>
  <c r="D218" i="25"/>
  <c r="D219" i="25"/>
  <c r="D220" i="25"/>
  <c r="D221" i="25"/>
  <c r="D222" i="25"/>
  <c r="D223" i="25"/>
  <c r="D224" i="25"/>
  <c r="D225" i="25"/>
  <c r="D226" i="25"/>
  <c r="D227" i="25"/>
  <c r="D228" i="25"/>
  <c r="D229" i="25"/>
  <c r="D230" i="25"/>
  <c r="D231" i="25"/>
  <c r="D232" i="25"/>
  <c r="D233" i="25"/>
  <c r="D234" i="25"/>
  <c r="D235" i="25"/>
  <c r="D236" i="25"/>
  <c r="D237" i="25"/>
  <c r="D238" i="25"/>
  <c r="D239" i="25"/>
  <c r="D240" i="25"/>
  <c r="D241" i="25"/>
  <c r="D242" i="25"/>
  <c r="D243" i="25"/>
  <c r="D244" i="25"/>
  <c r="D245" i="25"/>
  <c r="D246" i="25"/>
  <c r="D247" i="25"/>
  <c r="D248" i="25"/>
  <c r="D249" i="25"/>
  <c r="D250" i="25"/>
  <c r="D251" i="25"/>
  <c r="D252" i="25"/>
  <c r="D253" i="25"/>
  <c r="D254" i="25"/>
  <c r="D255" i="25"/>
  <c r="D256" i="25"/>
  <c r="D257" i="25"/>
  <c r="D258" i="25"/>
  <c r="D199"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D165" i="25"/>
  <c r="D166" i="25"/>
  <c r="D167" i="25"/>
  <c r="D168" i="25"/>
  <c r="D169" i="25"/>
  <c r="D170" i="25"/>
  <c r="D171" i="25"/>
  <c r="D172" i="25"/>
  <c r="D173" i="25"/>
  <c r="D174" i="25"/>
  <c r="D175" i="25"/>
  <c r="D176" i="25"/>
  <c r="D177" i="25"/>
  <c r="D178" i="25"/>
  <c r="D179" i="25"/>
  <c r="D180" i="25"/>
  <c r="D181" i="25"/>
  <c r="D182" i="25"/>
  <c r="D183" i="25"/>
  <c r="D184" i="25"/>
  <c r="D185" i="25"/>
  <c r="D186" i="25"/>
  <c r="D187" i="25"/>
  <c r="D188" i="25"/>
  <c r="D189" i="25"/>
  <c r="D190" i="25"/>
  <c r="D191" i="25"/>
  <c r="D192" i="25"/>
  <c r="D193" i="25"/>
  <c r="D134"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D115" i="25"/>
  <c r="D116" i="25"/>
  <c r="D117" i="25"/>
  <c r="D118" i="25"/>
  <c r="D119" i="25"/>
  <c r="D120" i="25"/>
  <c r="D121" i="25"/>
  <c r="D122" i="25"/>
  <c r="D123" i="25"/>
  <c r="D124" i="25"/>
  <c r="D125" i="25"/>
  <c r="D126" i="25"/>
  <c r="D127" i="25"/>
  <c r="D128" i="25"/>
  <c r="D69" i="25"/>
  <c r="D6" i="25"/>
  <c r="D7" i="25"/>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5" i="25"/>
  <c r="J8"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G9" i="8"/>
  <c r="D9" i="8"/>
  <c r="D59" i="21" l="1"/>
  <c r="H59" i="21"/>
  <c r="G75" i="21"/>
  <c r="G81" i="21" s="1"/>
  <c r="E75" i="21"/>
  <c r="E81" i="21" s="1"/>
  <c r="I75" i="21"/>
  <c r="I81" i="21" s="1"/>
  <c r="G16" i="12"/>
  <c r="I10" i="12"/>
  <c r="K10" i="12"/>
  <c r="K18" i="12" s="1"/>
  <c r="I16" i="12"/>
  <c r="H16" i="12"/>
  <c r="H18" i="12" s="1"/>
  <c r="H43" i="12" s="1"/>
  <c r="H49" i="12" s="1"/>
  <c r="G10" i="12"/>
  <c r="G18" i="12" s="1"/>
  <c r="J10" i="12"/>
  <c r="J18" i="12" s="1"/>
  <c r="H140" i="25"/>
  <c r="H205" i="25"/>
  <c r="H11" i="25"/>
  <c r="I18" i="12" l="1"/>
  <c r="J11" i="8"/>
  <c r="J14" i="8" l="1"/>
  <c r="K44" i="5" l="1"/>
  <c r="O41" i="5"/>
  <c r="K35" i="5"/>
  <c r="L39" i="5"/>
  <c r="M39" i="5"/>
  <c r="N39" i="5"/>
  <c r="O39" i="5"/>
  <c r="K39" i="5"/>
  <c r="K31" i="5"/>
  <c r="L30" i="5"/>
  <c r="M30" i="5"/>
  <c r="N30" i="5"/>
  <c r="O30" i="5"/>
  <c r="K30" i="5"/>
  <c r="K29" i="5"/>
  <c r="L28" i="5"/>
  <c r="M28" i="5"/>
  <c r="N28" i="5"/>
  <c r="O28" i="5"/>
  <c r="K28" i="5"/>
  <c r="L27" i="5"/>
  <c r="M27" i="5"/>
  <c r="N27" i="5"/>
  <c r="O27" i="5"/>
  <c r="K27" i="5"/>
  <c r="L26" i="5"/>
  <c r="M26" i="5"/>
  <c r="N26" i="5"/>
  <c r="O26" i="5"/>
  <c r="K26" i="5"/>
  <c r="O17" i="5"/>
  <c r="K17" i="5"/>
  <c r="K16" i="5"/>
  <c r="L15" i="5"/>
  <c r="M15" i="5"/>
  <c r="N15" i="5"/>
  <c r="O15" i="5"/>
  <c r="K15" i="5"/>
  <c r="L14" i="5"/>
  <c r="M14" i="5"/>
  <c r="N14" i="5"/>
  <c r="O14" i="5"/>
  <c r="K14" i="5"/>
  <c r="L13" i="5"/>
  <c r="M13" i="5"/>
  <c r="N13" i="5"/>
  <c r="O13" i="5"/>
  <c r="K13" i="5"/>
  <c r="K12" i="5"/>
  <c r="K11" i="5"/>
  <c r="K10" i="5"/>
  <c r="K9" i="5"/>
  <c r="C36" i="5"/>
  <c r="D36" i="5"/>
  <c r="E36" i="5"/>
  <c r="F36" i="5"/>
  <c r="G36" i="5"/>
  <c r="H36" i="5"/>
  <c r="I36" i="5"/>
  <c r="C37" i="5"/>
  <c r="D37" i="5"/>
  <c r="E37" i="5"/>
  <c r="F37" i="5"/>
  <c r="G37" i="5"/>
  <c r="H37" i="5"/>
  <c r="I37" i="5"/>
  <c r="C38" i="5"/>
  <c r="D38" i="5"/>
  <c r="E38" i="5"/>
  <c r="F38" i="5"/>
  <c r="G38" i="5"/>
  <c r="H38" i="5"/>
  <c r="I38" i="5"/>
  <c r="C39" i="5"/>
  <c r="D39" i="5"/>
  <c r="E39" i="5"/>
  <c r="F39" i="5"/>
  <c r="G39" i="5"/>
  <c r="H39" i="5"/>
  <c r="I39" i="5"/>
  <c r="C40" i="5"/>
  <c r="D40" i="5"/>
  <c r="E40" i="5"/>
  <c r="F40" i="5"/>
  <c r="G40" i="5"/>
  <c r="H40" i="5"/>
  <c r="I40" i="5"/>
  <c r="C41" i="5"/>
  <c r="D41" i="5"/>
  <c r="E41" i="5"/>
  <c r="F41" i="5"/>
  <c r="G41" i="5"/>
  <c r="H41" i="5"/>
  <c r="I41" i="5"/>
  <c r="D35" i="5"/>
  <c r="E35" i="5"/>
  <c r="F35" i="5"/>
  <c r="G35" i="5"/>
  <c r="H35" i="5"/>
  <c r="I35" i="5"/>
  <c r="C35" i="5"/>
  <c r="C22" i="5"/>
  <c r="D22" i="5"/>
  <c r="E22" i="5"/>
  <c r="F22" i="5"/>
  <c r="G22" i="5"/>
  <c r="H22" i="5"/>
  <c r="I22" i="5"/>
  <c r="C23" i="5"/>
  <c r="D23" i="5"/>
  <c r="E23" i="5"/>
  <c r="F23" i="5"/>
  <c r="G23" i="5"/>
  <c r="H23" i="5"/>
  <c r="I23" i="5"/>
  <c r="C24" i="5"/>
  <c r="D24" i="5"/>
  <c r="E24" i="5"/>
  <c r="F24" i="5"/>
  <c r="G24" i="5"/>
  <c r="H24" i="5"/>
  <c r="I24" i="5"/>
  <c r="C25" i="5"/>
  <c r="D25" i="5"/>
  <c r="E25" i="5"/>
  <c r="F25" i="5"/>
  <c r="G25" i="5"/>
  <c r="H25" i="5"/>
  <c r="I25" i="5"/>
  <c r="C26" i="5"/>
  <c r="D26" i="5"/>
  <c r="E26" i="5"/>
  <c r="F26" i="5"/>
  <c r="G26" i="5"/>
  <c r="H26" i="5"/>
  <c r="I26" i="5"/>
  <c r="C27" i="5"/>
  <c r="D27" i="5"/>
  <c r="E27" i="5"/>
  <c r="F27" i="5"/>
  <c r="G27" i="5"/>
  <c r="H27" i="5"/>
  <c r="I27" i="5"/>
  <c r="C28" i="5"/>
  <c r="D28" i="5"/>
  <c r="E28" i="5"/>
  <c r="F28" i="5"/>
  <c r="G28" i="5"/>
  <c r="H28" i="5"/>
  <c r="I28" i="5"/>
  <c r="C29" i="5"/>
  <c r="D29" i="5"/>
  <c r="E29" i="5"/>
  <c r="F29" i="5"/>
  <c r="G29" i="5"/>
  <c r="H29" i="5"/>
  <c r="I29" i="5"/>
  <c r="C30" i="5"/>
  <c r="D30" i="5"/>
  <c r="E30" i="5"/>
  <c r="F30" i="5"/>
  <c r="G30" i="5"/>
  <c r="H30" i="5"/>
  <c r="I30" i="5"/>
  <c r="C31" i="5"/>
  <c r="D31" i="5"/>
  <c r="E31" i="5"/>
  <c r="F31" i="5"/>
  <c r="G31" i="5"/>
  <c r="H31" i="5"/>
  <c r="I31" i="5"/>
  <c r="D21" i="5"/>
  <c r="E21" i="5"/>
  <c r="F21" i="5"/>
  <c r="G21" i="5"/>
  <c r="H21" i="5"/>
  <c r="I21" i="5"/>
  <c r="C21" i="5"/>
  <c r="C10" i="5"/>
  <c r="D10" i="5"/>
  <c r="E10" i="5"/>
  <c r="F10" i="5"/>
  <c r="G10" i="5"/>
  <c r="H10" i="5"/>
  <c r="I10" i="5"/>
  <c r="C11" i="5"/>
  <c r="D11" i="5"/>
  <c r="E11" i="5"/>
  <c r="F11" i="5"/>
  <c r="G11" i="5"/>
  <c r="H11" i="5"/>
  <c r="I11" i="5"/>
  <c r="C12" i="5"/>
  <c r="D12" i="5"/>
  <c r="E12" i="5"/>
  <c r="F12" i="5"/>
  <c r="G12" i="5"/>
  <c r="H12" i="5"/>
  <c r="I12" i="5"/>
  <c r="C13" i="5"/>
  <c r="D13" i="5"/>
  <c r="E13" i="5"/>
  <c r="F13" i="5"/>
  <c r="G13" i="5"/>
  <c r="H13" i="5"/>
  <c r="I13" i="5"/>
  <c r="C14" i="5"/>
  <c r="D14" i="5"/>
  <c r="E14" i="5"/>
  <c r="F14" i="5"/>
  <c r="G14" i="5"/>
  <c r="H14" i="5"/>
  <c r="I14" i="5"/>
  <c r="C15" i="5"/>
  <c r="D15" i="5"/>
  <c r="E15" i="5"/>
  <c r="F15" i="5"/>
  <c r="G15" i="5"/>
  <c r="H15" i="5"/>
  <c r="I15" i="5"/>
  <c r="C16" i="5"/>
  <c r="D16" i="5"/>
  <c r="E16" i="5"/>
  <c r="F16" i="5"/>
  <c r="G16" i="5"/>
  <c r="H16" i="5"/>
  <c r="I16" i="5"/>
  <c r="C17" i="5"/>
  <c r="D17" i="5"/>
  <c r="E17" i="5"/>
  <c r="F17" i="5"/>
  <c r="G17" i="5"/>
  <c r="H17" i="5"/>
  <c r="I17" i="5"/>
  <c r="D9" i="5"/>
  <c r="E9" i="5"/>
  <c r="F9" i="5"/>
  <c r="G9" i="5"/>
  <c r="H9" i="5"/>
  <c r="I9" i="5"/>
  <c r="C9" i="5"/>
  <c r="M8" i="3"/>
  <c r="N8" i="3"/>
  <c r="O8" i="3"/>
  <c r="M9" i="3"/>
  <c r="M12" i="3" s="1"/>
  <c r="N9" i="3"/>
  <c r="O9" i="3"/>
  <c r="O12" i="3" s="1"/>
  <c r="M10" i="3"/>
  <c r="N10" i="3"/>
  <c r="N12" i="3" s="1"/>
  <c r="O10" i="3"/>
  <c r="M11" i="3"/>
  <c r="N11" i="3"/>
  <c r="O11" i="3"/>
  <c r="M14" i="3"/>
  <c r="N14" i="3"/>
  <c r="O14" i="3"/>
  <c r="M15" i="3"/>
  <c r="N15" i="3"/>
  <c r="N18" i="3" s="1"/>
  <c r="N24" i="3" s="1"/>
  <c r="O15" i="3"/>
  <c r="O18" i="3" s="1"/>
  <c r="M16" i="3"/>
  <c r="N16" i="3"/>
  <c r="O16" i="3"/>
  <c r="M17" i="3"/>
  <c r="N17" i="3"/>
  <c r="O17" i="3"/>
  <c r="M18" i="3"/>
  <c r="M24" i="3" s="1"/>
  <c r="M19" i="3"/>
  <c r="N19" i="3"/>
  <c r="N22" i="3" s="1"/>
  <c r="O19" i="3"/>
  <c r="O22" i="3" s="1"/>
  <c r="M20" i="3"/>
  <c r="N20" i="3"/>
  <c r="O20" i="3"/>
  <c r="M21" i="3"/>
  <c r="N21" i="3"/>
  <c r="O21" i="3"/>
  <c r="M22" i="3"/>
  <c r="L17" i="3"/>
  <c r="L19" i="3"/>
  <c r="L20" i="3"/>
  <c r="L21" i="3"/>
  <c r="L11" i="3"/>
  <c r="L10" i="3"/>
  <c r="L9" i="3"/>
  <c r="L8" i="3"/>
  <c r="L16" i="3"/>
  <c r="L15" i="3"/>
  <c r="L14" i="3"/>
  <c r="I28" i="1"/>
  <c r="C16" i="1"/>
  <c r="M16" i="1" s="1"/>
  <c r="C10" i="1"/>
  <c r="I16" i="1"/>
  <c r="D22" i="1"/>
  <c r="O16" i="1"/>
  <c r="L16" i="1"/>
  <c r="C7" i="1"/>
  <c r="D6" i="5"/>
  <c r="E6" i="5" s="1"/>
  <c r="F6" i="5" s="1"/>
  <c r="G6" i="5" s="1"/>
  <c r="H6" i="5" s="1"/>
  <c r="I6" i="5" s="1"/>
  <c r="K2" i="5"/>
  <c r="K6" i="3"/>
  <c r="D6" i="3"/>
  <c r="E6" i="3" s="1"/>
  <c r="F6" i="3" s="1"/>
  <c r="G6" i="3" s="1"/>
  <c r="H6" i="3" s="1"/>
  <c r="I6" i="3" s="1"/>
  <c r="K2" i="3"/>
  <c r="D7" i="1"/>
  <c r="D6" i="1"/>
  <c r="E6" i="1" s="1"/>
  <c r="F6" i="1" s="1"/>
  <c r="G6" i="1" s="1"/>
  <c r="H6" i="1" s="1"/>
  <c r="I6" i="1" s="1"/>
  <c r="K6" i="1" s="1"/>
  <c r="K2" i="1"/>
  <c r="D60" i="22"/>
  <c r="D66" i="22" s="1"/>
  <c r="D78" i="22" s="1"/>
  <c r="E60" i="22"/>
  <c r="F60" i="22"/>
  <c r="F66" i="22" s="1"/>
  <c r="F78" i="22" s="1"/>
  <c r="G60" i="22"/>
  <c r="H60" i="22"/>
  <c r="H66" i="22" s="1"/>
  <c r="H78" i="22" s="1"/>
  <c r="I60" i="22"/>
  <c r="I66" i="22" s="1"/>
  <c r="I78" i="22" s="1"/>
  <c r="C60" i="22"/>
  <c r="C66" i="22" s="1"/>
  <c r="C78" i="22" s="1"/>
  <c r="D53" i="22"/>
  <c r="E53" i="22"/>
  <c r="F53" i="22"/>
  <c r="G53" i="22"/>
  <c r="H53" i="22"/>
  <c r="I53" i="22"/>
  <c r="I76" i="22"/>
  <c r="I82" i="22" s="1"/>
  <c r="H76" i="22"/>
  <c r="H82" i="22" s="1"/>
  <c r="G76" i="22"/>
  <c r="G82" i="22" s="1"/>
  <c r="F76" i="22"/>
  <c r="F82" i="22" s="1"/>
  <c r="E76" i="22"/>
  <c r="E82" i="22" s="1"/>
  <c r="D76" i="22"/>
  <c r="D82" i="22" s="1"/>
  <c r="C76" i="22"/>
  <c r="C82" i="22" s="1"/>
  <c r="I52" i="22"/>
  <c r="I58" i="22" s="1"/>
  <c r="I64" i="22" s="1"/>
  <c r="I70" i="22" s="1"/>
  <c r="H52" i="22"/>
  <c r="H58" i="22" s="1"/>
  <c r="H64" i="22" s="1"/>
  <c r="H70" i="22" s="1"/>
  <c r="G52" i="22"/>
  <c r="G58" i="22" s="1"/>
  <c r="G64" i="22" s="1"/>
  <c r="G70" i="22" s="1"/>
  <c r="F52" i="22"/>
  <c r="F58" i="22" s="1"/>
  <c r="F64" i="22" s="1"/>
  <c r="F70" i="22" s="1"/>
  <c r="E52" i="22"/>
  <c r="E58" i="22" s="1"/>
  <c r="E64" i="22" s="1"/>
  <c r="E70" i="22" s="1"/>
  <c r="D52" i="22"/>
  <c r="D58" i="22" s="1"/>
  <c r="D64" i="22" s="1"/>
  <c r="D70" i="22" s="1"/>
  <c r="C52" i="22"/>
  <c r="C58" i="22" s="1"/>
  <c r="C64" i="22" s="1"/>
  <c r="C70" i="22" s="1"/>
  <c r="B5" i="22"/>
  <c r="B4" i="22"/>
  <c r="B76" i="21"/>
  <c r="I74" i="21"/>
  <c r="I80" i="21" s="1"/>
  <c r="H74" i="21"/>
  <c r="H80" i="21" s="1"/>
  <c r="G74" i="21"/>
  <c r="G80" i="21" s="1"/>
  <c r="F74" i="21"/>
  <c r="F80" i="21" s="1"/>
  <c r="E74" i="21"/>
  <c r="E80" i="21" s="1"/>
  <c r="D74" i="21"/>
  <c r="D80" i="21" s="1"/>
  <c r="C74" i="21"/>
  <c r="C80" i="21" s="1"/>
  <c r="I67" i="21"/>
  <c r="I76" i="21" s="1"/>
  <c r="H67" i="21"/>
  <c r="G67" i="21"/>
  <c r="F67" i="21"/>
  <c r="E67" i="21"/>
  <c r="E76" i="21" s="1"/>
  <c r="D67" i="21"/>
  <c r="C67" i="21"/>
  <c r="I63" i="21"/>
  <c r="H61" i="21"/>
  <c r="G61" i="21"/>
  <c r="F63" i="21"/>
  <c r="E63" i="21"/>
  <c r="D61" i="21"/>
  <c r="C61" i="21"/>
  <c r="I68" i="21"/>
  <c r="H68" i="21"/>
  <c r="G68" i="21"/>
  <c r="F68" i="21"/>
  <c r="E68" i="21"/>
  <c r="D68" i="21"/>
  <c r="I52" i="21"/>
  <c r="I58" i="21" s="1"/>
  <c r="H52" i="21"/>
  <c r="H58" i="21" s="1"/>
  <c r="G52" i="21"/>
  <c r="G58" i="21" s="1"/>
  <c r="F52" i="21"/>
  <c r="F58" i="21" s="1"/>
  <c r="E52" i="21"/>
  <c r="E58" i="21" s="1"/>
  <c r="D52" i="21"/>
  <c r="D58" i="21" s="1"/>
  <c r="C52" i="21"/>
  <c r="C58" i="21" s="1"/>
  <c r="D877" i="19"/>
  <c r="D876" i="19"/>
  <c r="D875" i="19"/>
  <c r="D874" i="19"/>
  <c r="D873" i="19"/>
  <c r="D872" i="19"/>
  <c r="D871" i="19"/>
  <c r="D870" i="19"/>
  <c r="D869" i="19"/>
  <c r="D868" i="19"/>
  <c r="D867" i="19"/>
  <c r="D866" i="19"/>
  <c r="D865" i="19"/>
  <c r="D864" i="19"/>
  <c r="D863" i="19"/>
  <c r="D862" i="19"/>
  <c r="D861" i="19"/>
  <c r="D860" i="19"/>
  <c r="D859" i="19"/>
  <c r="D858" i="19"/>
  <c r="D857" i="19"/>
  <c r="D856" i="19"/>
  <c r="D855" i="19"/>
  <c r="D854" i="19"/>
  <c r="D853" i="19"/>
  <c r="D852" i="19"/>
  <c r="D851" i="19"/>
  <c r="D850" i="19"/>
  <c r="D849" i="19"/>
  <c r="D848" i="19"/>
  <c r="D847" i="19"/>
  <c r="D846" i="19"/>
  <c r="D845" i="19"/>
  <c r="D844" i="19"/>
  <c r="D843" i="19"/>
  <c r="D842" i="19"/>
  <c r="D841" i="19"/>
  <c r="D840" i="19"/>
  <c r="D839" i="19"/>
  <c r="D838" i="19"/>
  <c r="D837" i="19"/>
  <c r="D836" i="19"/>
  <c r="D835" i="19"/>
  <c r="D834" i="19"/>
  <c r="D833" i="19"/>
  <c r="D832" i="19"/>
  <c r="D831" i="19"/>
  <c r="D830" i="19"/>
  <c r="D829" i="19"/>
  <c r="D828" i="19"/>
  <c r="D827" i="19"/>
  <c r="D826" i="19"/>
  <c r="D825" i="19"/>
  <c r="D824" i="19"/>
  <c r="D823" i="19"/>
  <c r="D822" i="19"/>
  <c r="D821" i="19"/>
  <c r="D820" i="19"/>
  <c r="D819" i="19"/>
  <c r="D818" i="19"/>
  <c r="D817" i="19"/>
  <c r="D816" i="19"/>
  <c r="D815" i="19"/>
  <c r="D814" i="19"/>
  <c r="D813" i="19"/>
  <c r="D812" i="19"/>
  <c r="D811" i="19"/>
  <c r="D810" i="19"/>
  <c r="D809" i="19"/>
  <c r="D808" i="19"/>
  <c r="D807" i="19"/>
  <c r="D806" i="19"/>
  <c r="D805" i="19"/>
  <c r="D804" i="19"/>
  <c r="D803" i="19"/>
  <c r="D802" i="19"/>
  <c r="D801" i="19"/>
  <c r="D800" i="19"/>
  <c r="D799" i="19"/>
  <c r="D798" i="19"/>
  <c r="D797" i="19"/>
  <c r="D796" i="19"/>
  <c r="D795" i="19"/>
  <c r="D794" i="19"/>
  <c r="D793" i="19"/>
  <c r="D792" i="19"/>
  <c r="D791" i="19"/>
  <c r="D790" i="19"/>
  <c r="D789" i="19"/>
  <c r="D788" i="19"/>
  <c r="D787" i="19"/>
  <c r="D786" i="19"/>
  <c r="D785" i="19"/>
  <c r="D784" i="19"/>
  <c r="D783" i="19"/>
  <c r="D782" i="19"/>
  <c r="D781" i="19"/>
  <c r="D780" i="19"/>
  <c r="D779" i="19"/>
  <c r="D778" i="19"/>
  <c r="D777" i="19"/>
  <c r="D776" i="19"/>
  <c r="D775" i="19"/>
  <c r="D774" i="19"/>
  <c r="D773" i="19"/>
  <c r="D772" i="19"/>
  <c r="D771" i="19"/>
  <c r="D770" i="19"/>
  <c r="D769" i="19"/>
  <c r="D768" i="19"/>
  <c r="D767" i="19"/>
  <c r="D766" i="19"/>
  <c r="D765" i="19"/>
  <c r="D764" i="19"/>
  <c r="D763" i="19"/>
  <c r="D762" i="19"/>
  <c r="D761" i="19"/>
  <c r="D760" i="19"/>
  <c r="D759" i="19"/>
  <c r="D758" i="19"/>
  <c r="D757" i="19"/>
  <c r="D756" i="19"/>
  <c r="D755" i="19"/>
  <c r="D754" i="19"/>
  <c r="D753" i="19"/>
  <c r="D752" i="19"/>
  <c r="D751" i="19"/>
  <c r="D750" i="19"/>
  <c r="D749" i="19"/>
  <c r="D748" i="19"/>
  <c r="D747" i="19"/>
  <c r="D746" i="19"/>
  <c r="D745" i="19"/>
  <c r="D744" i="19"/>
  <c r="D743" i="19"/>
  <c r="D742" i="19"/>
  <c r="D741" i="19"/>
  <c r="D740" i="19"/>
  <c r="D739" i="19"/>
  <c r="D738" i="19"/>
  <c r="D737" i="19"/>
  <c r="D736" i="19"/>
  <c r="D735" i="19"/>
  <c r="D734" i="19"/>
  <c r="D733" i="19"/>
  <c r="D732" i="19"/>
  <c r="D731" i="19"/>
  <c r="D730" i="19"/>
  <c r="D729" i="19"/>
  <c r="D728" i="19"/>
  <c r="D727" i="19"/>
  <c r="D726" i="19"/>
  <c r="D725" i="19"/>
  <c r="D724" i="19"/>
  <c r="D723" i="19"/>
  <c r="D722" i="19"/>
  <c r="D721" i="19"/>
  <c r="D720" i="19"/>
  <c r="D719" i="19"/>
  <c r="D718" i="19"/>
  <c r="D717" i="19"/>
  <c r="D716" i="19"/>
  <c r="D715" i="19"/>
  <c r="D714" i="19"/>
  <c r="D713" i="19"/>
  <c r="D712" i="19"/>
  <c r="D711" i="19"/>
  <c r="D710" i="19"/>
  <c r="D709" i="19"/>
  <c r="D708" i="19"/>
  <c r="D707" i="19"/>
  <c r="D706" i="19"/>
  <c r="D705" i="19"/>
  <c r="D704" i="19"/>
  <c r="D703" i="19"/>
  <c r="D702" i="19"/>
  <c r="D701" i="19"/>
  <c r="D700" i="19"/>
  <c r="D699" i="19"/>
  <c r="D698" i="19"/>
  <c r="D697" i="19"/>
  <c r="D696" i="19"/>
  <c r="D695" i="19"/>
  <c r="D694" i="19"/>
  <c r="D693" i="19"/>
  <c r="D692" i="19"/>
  <c r="D691" i="19"/>
  <c r="D690" i="19"/>
  <c r="D689" i="19"/>
  <c r="D688" i="19"/>
  <c r="D687" i="19"/>
  <c r="D686" i="19"/>
  <c r="D685" i="19"/>
  <c r="D684" i="19"/>
  <c r="D683" i="19"/>
  <c r="D682" i="19"/>
  <c r="D681" i="19"/>
  <c r="D680" i="19"/>
  <c r="D679" i="19"/>
  <c r="D678" i="19"/>
  <c r="D677" i="19"/>
  <c r="D676" i="19"/>
  <c r="D675" i="19"/>
  <c r="D674" i="19"/>
  <c r="D673" i="19"/>
  <c r="D672" i="19"/>
  <c r="D671" i="19"/>
  <c r="D670" i="19"/>
  <c r="D669" i="19"/>
  <c r="D668" i="19"/>
  <c r="D667" i="19"/>
  <c r="D666" i="19"/>
  <c r="D665" i="19"/>
  <c r="D664" i="19"/>
  <c r="D663" i="19"/>
  <c r="D662" i="19"/>
  <c r="D661" i="19"/>
  <c r="D660" i="19"/>
  <c r="D659" i="19"/>
  <c r="D658" i="19"/>
  <c r="D657" i="19"/>
  <c r="D656" i="19"/>
  <c r="D655" i="19"/>
  <c r="D654" i="19"/>
  <c r="D653" i="19"/>
  <c r="D652" i="19"/>
  <c r="D651" i="19"/>
  <c r="D650" i="19"/>
  <c r="D649" i="19"/>
  <c r="D648" i="19"/>
  <c r="D647" i="19"/>
  <c r="D646" i="19"/>
  <c r="D645" i="19"/>
  <c r="D644" i="19"/>
  <c r="D643" i="19"/>
  <c r="D642" i="19"/>
  <c r="D641" i="19"/>
  <c r="D640" i="19"/>
  <c r="D639" i="19"/>
  <c r="D638" i="19"/>
  <c r="D637" i="19"/>
  <c r="D636" i="19"/>
  <c r="D635" i="19"/>
  <c r="D634" i="19"/>
  <c r="D633" i="19"/>
  <c r="D632" i="19"/>
  <c r="D631" i="19"/>
  <c r="D630" i="19"/>
  <c r="D629" i="19"/>
  <c r="D628" i="19"/>
  <c r="D627" i="19"/>
  <c r="D626" i="19"/>
  <c r="D625" i="19"/>
  <c r="D624" i="19"/>
  <c r="D623" i="19"/>
  <c r="D622" i="19"/>
  <c r="D621" i="19"/>
  <c r="D620" i="19"/>
  <c r="D619" i="19"/>
  <c r="D618" i="19"/>
  <c r="D617" i="19"/>
  <c r="D616" i="19"/>
  <c r="D615" i="19"/>
  <c r="D614" i="19"/>
  <c r="D613" i="19"/>
  <c r="D612" i="19"/>
  <c r="D611" i="19"/>
  <c r="D610" i="19"/>
  <c r="D609" i="19"/>
  <c r="D608" i="19"/>
  <c r="D607" i="19"/>
  <c r="D606" i="19"/>
  <c r="D605" i="19"/>
  <c r="D604" i="19"/>
  <c r="D603" i="19"/>
  <c r="D602" i="19"/>
  <c r="D601" i="19"/>
  <c r="D600" i="19"/>
  <c r="D599" i="19"/>
  <c r="D598" i="19"/>
  <c r="D597" i="19"/>
  <c r="D596" i="19"/>
  <c r="D595" i="19"/>
  <c r="D594" i="19"/>
  <c r="D593" i="19"/>
  <c r="D592" i="19"/>
  <c r="D591" i="19"/>
  <c r="D590" i="19"/>
  <c r="D589" i="19"/>
  <c r="D588" i="19"/>
  <c r="D587" i="19"/>
  <c r="D586" i="19"/>
  <c r="D585" i="19"/>
  <c r="D584" i="19"/>
  <c r="D583" i="19"/>
  <c r="D582" i="19"/>
  <c r="D581" i="19"/>
  <c r="D580" i="19"/>
  <c r="D579" i="19"/>
  <c r="D578" i="19"/>
  <c r="D577" i="19"/>
  <c r="D576" i="19"/>
  <c r="D575" i="19"/>
  <c r="D574" i="19"/>
  <c r="D573" i="19"/>
  <c r="D572" i="19"/>
  <c r="D571" i="19"/>
  <c r="D570" i="19"/>
  <c r="D569" i="19"/>
  <c r="D568" i="19"/>
  <c r="D567" i="19"/>
  <c r="D566" i="19"/>
  <c r="D565" i="19"/>
  <c r="D564" i="19"/>
  <c r="D563" i="19"/>
  <c r="D562" i="19"/>
  <c r="D561" i="19"/>
  <c r="D560" i="19"/>
  <c r="D559" i="19"/>
  <c r="D558" i="19"/>
  <c r="D557" i="19"/>
  <c r="D556" i="19"/>
  <c r="D555" i="19"/>
  <c r="D554" i="19"/>
  <c r="D553" i="19"/>
  <c r="D552" i="19"/>
  <c r="D551" i="19"/>
  <c r="D550" i="19"/>
  <c r="D549" i="19"/>
  <c r="D548" i="19"/>
  <c r="D547" i="19"/>
  <c r="D546" i="19"/>
  <c r="D545" i="19"/>
  <c r="D544" i="19"/>
  <c r="D543" i="19"/>
  <c r="D542" i="19"/>
  <c r="D541" i="19"/>
  <c r="D540" i="19"/>
  <c r="D539" i="19"/>
  <c r="D538" i="19"/>
  <c r="D537" i="19"/>
  <c r="D536" i="19"/>
  <c r="D535" i="19"/>
  <c r="D534" i="19"/>
  <c r="D533" i="19"/>
  <c r="D532" i="19"/>
  <c r="D531" i="19"/>
  <c r="D530" i="19"/>
  <c r="D529" i="19"/>
  <c r="D528" i="19"/>
  <c r="D527" i="19"/>
  <c r="D526" i="19"/>
  <c r="D525" i="19"/>
  <c r="D524" i="19"/>
  <c r="D523" i="19"/>
  <c r="D522" i="19"/>
  <c r="D521" i="19"/>
  <c r="D520" i="19"/>
  <c r="D519" i="19"/>
  <c r="D518" i="19"/>
  <c r="D517" i="19"/>
  <c r="D516" i="19"/>
  <c r="D515" i="19"/>
  <c r="D514" i="19"/>
  <c r="D513" i="19"/>
  <c r="D512" i="19"/>
  <c r="D511" i="19"/>
  <c r="D510" i="19"/>
  <c r="D509" i="19"/>
  <c r="D508" i="19"/>
  <c r="D507" i="19"/>
  <c r="D506" i="19"/>
  <c r="D505" i="19"/>
  <c r="D504" i="19"/>
  <c r="D503" i="19"/>
  <c r="D502" i="19"/>
  <c r="D501" i="19"/>
  <c r="D500" i="19"/>
  <c r="D499" i="19"/>
  <c r="D498" i="19"/>
  <c r="D497" i="19"/>
  <c r="D496" i="19"/>
  <c r="D495" i="19"/>
  <c r="D494" i="19"/>
  <c r="D493" i="19"/>
  <c r="D492" i="19"/>
  <c r="D491" i="19"/>
  <c r="D490" i="19"/>
  <c r="D489" i="19"/>
  <c r="D488" i="19"/>
  <c r="D487" i="19"/>
  <c r="D486" i="19"/>
  <c r="D485" i="19"/>
  <c r="D484" i="19"/>
  <c r="D483" i="19"/>
  <c r="D482" i="19"/>
  <c r="D481" i="19"/>
  <c r="D480" i="19"/>
  <c r="D479" i="19"/>
  <c r="D478" i="19"/>
  <c r="D477" i="19"/>
  <c r="D476" i="19"/>
  <c r="D475" i="19"/>
  <c r="D474" i="19"/>
  <c r="D473" i="19"/>
  <c r="D472" i="19"/>
  <c r="D471" i="19"/>
  <c r="D470" i="19"/>
  <c r="D469" i="19"/>
  <c r="D468" i="19"/>
  <c r="D467" i="19"/>
  <c r="D466" i="19"/>
  <c r="D465" i="19"/>
  <c r="D464" i="19"/>
  <c r="D463" i="19"/>
  <c r="D462" i="19"/>
  <c r="D461" i="19"/>
  <c r="D460" i="19"/>
  <c r="D459" i="19"/>
  <c r="D458" i="19"/>
  <c r="D457" i="19"/>
  <c r="D456" i="19"/>
  <c r="D455" i="19"/>
  <c r="D454" i="19"/>
  <c r="D453" i="19"/>
  <c r="D452" i="19"/>
  <c r="D451" i="19"/>
  <c r="D450" i="19"/>
  <c r="D449" i="19"/>
  <c r="D448" i="19"/>
  <c r="D447" i="19"/>
  <c r="D446" i="19"/>
  <c r="D445" i="19"/>
  <c r="D444" i="19"/>
  <c r="D443" i="19"/>
  <c r="D442" i="19"/>
  <c r="D441" i="19"/>
  <c r="D440" i="19"/>
  <c r="D439" i="19"/>
  <c r="D438" i="19"/>
  <c r="D437" i="19"/>
  <c r="D436" i="19"/>
  <c r="D435" i="19"/>
  <c r="D434" i="19"/>
  <c r="D433" i="19"/>
  <c r="D432" i="19"/>
  <c r="D431" i="19"/>
  <c r="D430" i="19"/>
  <c r="D429" i="19"/>
  <c r="D428" i="19"/>
  <c r="D427" i="19"/>
  <c r="D426" i="19"/>
  <c r="D425" i="19"/>
  <c r="D424" i="19"/>
  <c r="D423" i="19"/>
  <c r="D422" i="19"/>
  <c r="D421" i="19"/>
  <c r="D420" i="19"/>
  <c r="D419" i="19"/>
  <c r="D418" i="19"/>
  <c r="D417" i="19"/>
  <c r="D416" i="19"/>
  <c r="D415" i="19"/>
  <c r="D414" i="19"/>
  <c r="D413" i="19"/>
  <c r="D412" i="19"/>
  <c r="D411" i="19"/>
  <c r="D410" i="19"/>
  <c r="D409" i="19"/>
  <c r="D408" i="19"/>
  <c r="D407" i="19"/>
  <c r="D406" i="19"/>
  <c r="D405" i="19"/>
  <c r="D404" i="19"/>
  <c r="D403" i="19"/>
  <c r="D402" i="19"/>
  <c r="D401" i="19"/>
  <c r="D400" i="19"/>
  <c r="D399" i="19"/>
  <c r="D398" i="19"/>
  <c r="D397" i="19"/>
  <c r="D396" i="19"/>
  <c r="D395" i="19"/>
  <c r="D394" i="19"/>
  <c r="D393" i="19"/>
  <c r="D392" i="19"/>
  <c r="D391" i="19"/>
  <c r="D390" i="19"/>
  <c r="D389" i="19"/>
  <c r="D388" i="19"/>
  <c r="D387" i="19"/>
  <c r="D386" i="19"/>
  <c r="D385" i="19"/>
  <c r="D384" i="19"/>
  <c r="D383" i="19"/>
  <c r="D382" i="19"/>
  <c r="D381" i="19"/>
  <c r="D380" i="19"/>
  <c r="D379" i="19"/>
  <c r="D378" i="19"/>
  <c r="D377" i="19"/>
  <c r="D376" i="19"/>
  <c r="D375" i="19"/>
  <c r="D374" i="19"/>
  <c r="D373" i="19"/>
  <c r="D372" i="19"/>
  <c r="D371" i="19"/>
  <c r="D370" i="19"/>
  <c r="D369" i="19"/>
  <c r="D368" i="19"/>
  <c r="D367" i="19"/>
  <c r="D366" i="19"/>
  <c r="D365" i="19"/>
  <c r="D364" i="19"/>
  <c r="D363" i="19"/>
  <c r="D362" i="19"/>
  <c r="D361" i="19"/>
  <c r="D360" i="19"/>
  <c r="D359" i="19"/>
  <c r="D358" i="19"/>
  <c r="D357" i="19"/>
  <c r="D356" i="19"/>
  <c r="D355" i="19"/>
  <c r="D354" i="19"/>
  <c r="D353" i="19"/>
  <c r="D352" i="19"/>
  <c r="D351" i="19"/>
  <c r="D350" i="19"/>
  <c r="D349" i="19"/>
  <c r="D348" i="19"/>
  <c r="D347" i="19"/>
  <c r="D346" i="19"/>
  <c r="D345" i="19"/>
  <c r="D344" i="19"/>
  <c r="D343" i="19"/>
  <c r="D342" i="19"/>
  <c r="D341" i="19"/>
  <c r="D340" i="19"/>
  <c r="D339" i="19"/>
  <c r="D338" i="19"/>
  <c r="D337" i="19"/>
  <c r="D336" i="19"/>
  <c r="D335" i="19"/>
  <c r="D334" i="19"/>
  <c r="D333" i="19"/>
  <c r="D332" i="19"/>
  <c r="D331" i="19"/>
  <c r="D330" i="19"/>
  <c r="D329" i="19"/>
  <c r="D328" i="19"/>
  <c r="D327" i="19"/>
  <c r="D326" i="19"/>
  <c r="D325" i="19"/>
  <c r="D324" i="19"/>
  <c r="D323" i="19"/>
  <c r="D322" i="19"/>
  <c r="D321" i="19"/>
  <c r="D320" i="19"/>
  <c r="D319" i="19"/>
  <c r="D318" i="19"/>
  <c r="D317" i="19"/>
  <c r="D316" i="19"/>
  <c r="D315" i="19"/>
  <c r="D314" i="19"/>
  <c r="D313" i="19"/>
  <c r="D312" i="19"/>
  <c r="D311" i="19"/>
  <c r="D310" i="19"/>
  <c r="D309" i="19"/>
  <c r="D308" i="19"/>
  <c r="D307" i="19"/>
  <c r="D306" i="19"/>
  <c r="D305" i="19"/>
  <c r="D304" i="19"/>
  <c r="D303" i="19"/>
  <c r="D302" i="19"/>
  <c r="D301" i="19"/>
  <c r="D300" i="19"/>
  <c r="D299" i="19"/>
  <c r="D298" i="19"/>
  <c r="D297" i="19"/>
  <c r="D296" i="19"/>
  <c r="D295" i="19"/>
  <c r="D294" i="19"/>
  <c r="D293" i="19"/>
  <c r="D292" i="19"/>
  <c r="D291" i="19"/>
  <c r="D290" i="19"/>
  <c r="D289" i="19"/>
  <c r="D288" i="19"/>
  <c r="D287" i="19"/>
  <c r="D286" i="19"/>
  <c r="D285" i="19"/>
  <c r="D284" i="19"/>
  <c r="D283" i="19"/>
  <c r="D282" i="19"/>
  <c r="D281" i="19"/>
  <c r="D280" i="19"/>
  <c r="D279" i="19"/>
  <c r="D278" i="19"/>
  <c r="D277" i="19"/>
  <c r="D276" i="19"/>
  <c r="D275" i="19"/>
  <c r="D274" i="19"/>
  <c r="D273" i="19"/>
  <c r="D272" i="19"/>
  <c r="D271" i="19"/>
  <c r="D270" i="19"/>
  <c r="D269" i="19"/>
  <c r="D268" i="19"/>
  <c r="D267" i="19"/>
  <c r="D266" i="19"/>
  <c r="D265" i="19"/>
  <c r="D264" i="19"/>
  <c r="D263" i="19"/>
  <c r="D262" i="19"/>
  <c r="D261" i="19"/>
  <c r="D260" i="19"/>
  <c r="D259" i="19"/>
  <c r="D258" i="19"/>
  <c r="D257" i="19"/>
  <c r="D256" i="19"/>
  <c r="D255" i="19"/>
  <c r="D254" i="19"/>
  <c r="D253" i="19"/>
  <c r="D252" i="19"/>
  <c r="D251" i="19"/>
  <c r="D250" i="19"/>
  <c r="D249" i="19"/>
  <c r="D248" i="19"/>
  <c r="D247" i="19"/>
  <c r="D246" i="19"/>
  <c r="D245" i="19"/>
  <c r="D244" i="19"/>
  <c r="D243" i="19"/>
  <c r="D242" i="19"/>
  <c r="D241" i="19"/>
  <c r="D240" i="19"/>
  <c r="D239" i="19"/>
  <c r="D238" i="19"/>
  <c r="D237" i="19"/>
  <c r="D236" i="19"/>
  <c r="D235" i="19"/>
  <c r="D234" i="19"/>
  <c r="D233" i="19"/>
  <c r="D232" i="19"/>
  <c r="D231" i="19"/>
  <c r="D230" i="19"/>
  <c r="D229" i="19"/>
  <c r="D228" i="19"/>
  <c r="D227" i="19"/>
  <c r="D226" i="19"/>
  <c r="D225" i="19"/>
  <c r="D224" i="19"/>
  <c r="D223" i="19"/>
  <c r="D222" i="19"/>
  <c r="D221" i="19"/>
  <c r="D220" i="19"/>
  <c r="D219" i="19"/>
  <c r="D218" i="19"/>
  <c r="D217" i="19"/>
  <c r="D216" i="19"/>
  <c r="D215" i="19"/>
  <c r="D214" i="19"/>
  <c r="D213" i="19"/>
  <c r="D212" i="19"/>
  <c r="D211" i="19"/>
  <c r="D210" i="19"/>
  <c r="D209" i="19"/>
  <c r="D208" i="19"/>
  <c r="D207" i="19"/>
  <c r="D206" i="19"/>
  <c r="D205" i="19"/>
  <c r="D204" i="19"/>
  <c r="D203" i="19"/>
  <c r="D202" i="19"/>
  <c r="D201" i="19"/>
  <c r="D200" i="19"/>
  <c r="D199" i="19"/>
  <c r="D198" i="19"/>
  <c r="D197" i="19"/>
  <c r="D196" i="19"/>
  <c r="D195" i="19"/>
  <c r="D194" i="19"/>
  <c r="D193" i="19"/>
  <c r="D192" i="19"/>
  <c r="D191" i="19"/>
  <c r="D190" i="19"/>
  <c r="D189" i="19"/>
  <c r="D188" i="19"/>
  <c r="D187" i="19"/>
  <c r="D186" i="19"/>
  <c r="D185" i="19"/>
  <c r="D184" i="19"/>
  <c r="D183" i="19"/>
  <c r="D182" i="19"/>
  <c r="D181" i="19"/>
  <c r="D180" i="19"/>
  <c r="D179" i="19"/>
  <c r="D178" i="19"/>
  <c r="D177" i="19"/>
  <c r="D176" i="19"/>
  <c r="D175" i="19"/>
  <c r="D174" i="19"/>
  <c r="D173" i="19"/>
  <c r="D172" i="19"/>
  <c r="D171" i="19"/>
  <c r="D170" i="19"/>
  <c r="D169" i="19"/>
  <c r="D168" i="19"/>
  <c r="D167" i="19"/>
  <c r="D166" i="19"/>
  <c r="D165" i="19"/>
  <c r="D164" i="19"/>
  <c r="D163" i="19"/>
  <c r="D162" i="19"/>
  <c r="D161" i="19"/>
  <c r="D160" i="19"/>
  <c r="D159" i="19"/>
  <c r="D158" i="19"/>
  <c r="D157" i="19"/>
  <c r="D156" i="19"/>
  <c r="D155" i="19"/>
  <c r="D154" i="19"/>
  <c r="D153" i="19"/>
  <c r="D152" i="19"/>
  <c r="D151" i="19"/>
  <c r="D150" i="19"/>
  <c r="D149" i="19"/>
  <c r="D148" i="19"/>
  <c r="D147" i="19"/>
  <c r="D146" i="19"/>
  <c r="D145" i="19"/>
  <c r="D144" i="19"/>
  <c r="D143" i="19"/>
  <c r="D142" i="19"/>
  <c r="D141" i="19"/>
  <c r="D140" i="19"/>
  <c r="D139" i="19"/>
  <c r="D138" i="19"/>
  <c r="D137" i="19"/>
  <c r="D136" i="19"/>
  <c r="D135" i="19"/>
  <c r="D134" i="19"/>
  <c r="D133" i="19"/>
  <c r="D132" i="19"/>
  <c r="D131" i="19"/>
  <c r="D130" i="19"/>
  <c r="D129" i="19"/>
  <c r="D128" i="19"/>
  <c r="D127" i="19"/>
  <c r="D126" i="19"/>
  <c r="D125" i="19"/>
  <c r="D124" i="19"/>
  <c r="D123" i="19"/>
  <c r="D122" i="19"/>
  <c r="D121" i="19"/>
  <c r="D120" i="19"/>
  <c r="D119" i="19"/>
  <c r="D118" i="19"/>
  <c r="D117" i="19"/>
  <c r="D116" i="19"/>
  <c r="D115" i="19"/>
  <c r="D114" i="19"/>
  <c r="D113" i="19"/>
  <c r="D112" i="19"/>
  <c r="D111" i="19"/>
  <c r="D110" i="19"/>
  <c r="D109" i="19"/>
  <c r="D108" i="19"/>
  <c r="D107" i="19"/>
  <c r="D106" i="19"/>
  <c r="D105" i="19"/>
  <c r="D104" i="19"/>
  <c r="D103" i="19"/>
  <c r="D102" i="19"/>
  <c r="D101" i="19"/>
  <c r="D100" i="19"/>
  <c r="D99" i="19"/>
  <c r="D98" i="19"/>
  <c r="D97" i="19"/>
  <c r="D96" i="19"/>
  <c r="D95" i="19"/>
  <c r="D94" i="19"/>
  <c r="D93" i="19"/>
  <c r="D92" i="19"/>
  <c r="D91" i="19"/>
  <c r="D90" i="19"/>
  <c r="D89" i="19"/>
  <c r="D88" i="19"/>
  <c r="D87" i="19"/>
  <c r="D86" i="19"/>
  <c r="D85" i="19"/>
  <c r="D84" i="19"/>
  <c r="D83" i="19"/>
  <c r="D82" i="19"/>
  <c r="D81" i="19"/>
  <c r="D80" i="19"/>
  <c r="D79" i="19"/>
  <c r="D78" i="19"/>
  <c r="D77" i="19"/>
  <c r="D76" i="19"/>
  <c r="D75" i="19"/>
  <c r="D74" i="19"/>
  <c r="D73" i="19"/>
  <c r="D72" i="19"/>
  <c r="D71" i="19"/>
  <c r="D70" i="19"/>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K22" i="19"/>
  <c r="D22" i="19"/>
  <c r="K21" i="19"/>
  <c r="D21" i="19"/>
  <c r="K20" i="19"/>
  <c r="D20" i="19"/>
  <c r="K19" i="19"/>
  <c r="D19" i="19"/>
  <c r="D18" i="19"/>
  <c r="D17" i="19"/>
  <c r="D16" i="19"/>
  <c r="D15" i="19"/>
  <c r="D14" i="19"/>
  <c r="D13" i="19"/>
  <c r="D12" i="19"/>
  <c r="D11" i="19"/>
  <c r="D10" i="19"/>
  <c r="D9" i="19"/>
  <c r="N8" i="19"/>
  <c r="D8" i="19"/>
  <c r="N7" i="19"/>
  <c r="D7" i="19"/>
  <c r="N6" i="19"/>
  <c r="D6" i="19"/>
  <c r="N5" i="19"/>
  <c r="D5" i="19"/>
  <c r="L2" i="19"/>
  <c r="D455" i="18"/>
  <c r="D784" i="18"/>
  <c r="D273" i="18"/>
  <c r="D13" i="18"/>
  <c r="D797" i="18"/>
  <c r="D218" i="18"/>
  <c r="D776" i="18"/>
  <c r="D81" i="18"/>
  <c r="D774" i="18"/>
  <c r="D415" i="18"/>
  <c r="D675" i="18"/>
  <c r="D319" i="18"/>
  <c r="D228" i="18"/>
  <c r="D87" i="18"/>
  <c r="D750" i="18"/>
  <c r="D536" i="18"/>
  <c r="D646" i="18"/>
  <c r="D34" i="18"/>
  <c r="D749" i="18"/>
  <c r="D757" i="18"/>
  <c r="D635" i="18"/>
  <c r="D153" i="18"/>
  <c r="D704" i="18"/>
  <c r="D619" i="18"/>
  <c r="D399" i="18"/>
  <c r="D78" i="18"/>
  <c r="D806" i="18"/>
  <c r="D75" i="18"/>
  <c r="D748" i="18"/>
  <c r="D112" i="18"/>
  <c r="D804" i="18"/>
  <c r="D28" i="18"/>
  <c r="D818" i="18"/>
  <c r="D696" i="18"/>
  <c r="D438" i="18"/>
  <c r="D14" i="18"/>
  <c r="D867" i="18"/>
  <c r="D159" i="18"/>
  <c r="D35" i="18"/>
  <c r="D862" i="18"/>
  <c r="D88" i="18"/>
  <c r="D759" i="18"/>
  <c r="D457" i="18"/>
  <c r="D639" i="18"/>
  <c r="D226" i="18"/>
  <c r="D113" i="18"/>
  <c r="D164" i="18"/>
  <c r="D855" i="18"/>
  <c r="D286" i="18"/>
  <c r="D147" i="18"/>
  <c r="D202" i="18"/>
  <c r="D790" i="18"/>
  <c r="D280" i="18"/>
  <c r="D185" i="18"/>
  <c r="D702" i="18"/>
  <c r="D119" i="18"/>
  <c r="D802" i="18"/>
  <c r="D79" i="18"/>
  <c r="D103" i="18"/>
  <c r="D861" i="18"/>
  <c r="D104" i="18"/>
  <c r="D782" i="18"/>
  <c r="D137" i="18"/>
  <c r="D746" i="18"/>
  <c r="D521" i="18"/>
  <c r="D80" i="18"/>
  <c r="D118" i="18"/>
  <c r="D860" i="18"/>
  <c r="D96" i="18"/>
  <c r="D380" i="18"/>
  <c r="D469" i="18"/>
  <c r="D823" i="18"/>
  <c r="D7" i="18"/>
  <c r="D846" i="18"/>
  <c r="D131" i="18"/>
  <c r="D493" i="18"/>
  <c r="D712" i="18"/>
  <c r="D52" i="18"/>
  <c r="D864" i="18"/>
  <c r="D26" i="18"/>
  <c r="D189" i="18"/>
  <c r="D834" i="18"/>
  <c r="D678" i="18"/>
  <c r="D38" i="18"/>
  <c r="D812" i="18"/>
  <c r="D664" i="18"/>
  <c r="D16" i="18"/>
  <c r="D789" i="18"/>
  <c r="D781" i="18"/>
  <c r="D259" i="18"/>
  <c r="D98" i="18"/>
  <c r="D735" i="18"/>
  <c r="D127" i="18"/>
  <c r="D837" i="18"/>
  <c r="D40" i="18"/>
  <c r="D610" i="18"/>
  <c r="D809" i="18"/>
  <c r="D211" i="18"/>
  <c r="D446" i="18"/>
  <c r="D613" i="18"/>
  <c r="D193" i="18"/>
  <c r="D163" i="18"/>
  <c r="D403" i="18"/>
  <c r="D763" i="18"/>
  <c r="D47" i="18"/>
  <c r="D716" i="18"/>
  <c r="D719" i="18"/>
  <c r="D148" i="18"/>
  <c r="D692" i="18"/>
  <c r="D511" i="18"/>
  <c r="D710" i="18"/>
  <c r="D200" i="18"/>
  <c r="D84" i="18"/>
  <c r="D703" i="18"/>
  <c r="D109" i="18"/>
  <c r="D755" i="18"/>
  <c r="D741" i="18"/>
  <c r="D149" i="18"/>
  <c r="D105" i="18"/>
  <c r="D673" i="18"/>
  <c r="D830" i="18"/>
  <c r="D691" i="18"/>
  <c r="D9" i="18"/>
  <c r="D866" i="18"/>
  <c r="D151" i="18"/>
  <c r="D141" i="18"/>
  <c r="D785" i="18"/>
  <c r="D203" i="18"/>
  <c r="D162" i="18"/>
  <c r="D374" i="18"/>
  <c r="D568" i="18"/>
  <c r="D730" i="18"/>
  <c r="D77" i="18"/>
  <c r="D682" i="18"/>
  <c r="D238" i="18"/>
  <c r="D729" i="18"/>
  <c r="D731" i="18"/>
  <c r="D19" i="18"/>
  <c r="D248" i="18"/>
  <c r="D582" i="18"/>
  <c r="D766" i="18"/>
  <c r="D170" i="18"/>
  <c r="D694" i="18"/>
  <c r="D815" i="18"/>
  <c r="D27" i="18"/>
  <c r="D801" i="18"/>
  <c r="D44" i="18"/>
  <c r="D829" i="18"/>
  <c r="D214" i="18"/>
  <c r="D73" i="18"/>
  <c r="D858" i="18"/>
  <c r="D45" i="18"/>
  <c r="D152" i="18"/>
  <c r="D740" i="18"/>
  <c r="D833" i="18"/>
  <c r="D10" i="18"/>
  <c r="D754" i="18"/>
  <c r="D732" i="18"/>
  <c r="D688" i="18"/>
  <c r="D344" i="18"/>
  <c r="D15" i="18"/>
  <c r="D439" i="18"/>
  <c r="D874" i="18"/>
  <c r="D122" i="18"/>
  <c r="D186" i="18"/>
  <c r="D459" i="18"/>
  <c r="D765" i="18"/>
  <c r="D50" i="18"/>
  <c r="D831" i="18"/>
  <c r="D12" i="18"/>
  <c r="D637" i="18"/>
  <c r="D747" i="18"/>
  <c r="D800" i="18"/>
  <c r="D144" i="18"/>
  <c r="D134" i="18"/>
  <c r="D824" i="18"/>
  <c r="D24" i="18"/>
  <c r="D690" i="18"/>
  <c r="D850" i="18"/>
  <c r="D82" i="18"/>
  <c r="D69" i="18"/>
  <c r="D869" i="18"/>
  <c r="D188" i="18"/>
  <c r="D687" i="18"/>
  <c r="D33" i="18"/>
  <c r="D770" i="18"/>
  <c r="D121" i="18"/>
  <c r="D182" i="18"/>
  <c r="D677" i="18"/>
  <c r="D724" i="18"/>
  <c r="D83" i="18"/>
  <c r="D609" i="18"/>
  <c r="D323" i="18"/>
  <c r="D661" i="18"/>
  <c r="D822" i="18"/>
  <c r="D224" i="18"/>
  <c r="D190" i="18"/>
  <c r="D733" i="18"/>
  <c r="D625" i="18"/>
  <c r="D17" i="18"/>
  <c r="D794" i="18"/>
  <c r="D210" i="18"/>
  <c r="D649" i="18"/>
  <c r="D110" i="18"/>
  <c r="D717" i="18"/>
  <c r="D835" i="18"/>
  <c r="D314" i="18"/>
  <c r="D31" i="18"/>
  <c r="D856" i="18"/>
  <c r="D49" i="18"/>
  <c r="D146" i="18"/>
  <c r="D875" i="18"/>
  <c r="D11" i="18"/>
  <c r="D768" i="18"/>
  <c r="D54" i="18"/>
  <c r="D872" i="18"/>
  <c r="D5" i="18"/>
  <c r="D851" i="18"/>
  <c r="D70" i="18"/>
  <c r="D715" i="18"/>
  <c r="D219" i="18"/>
  <c r="D671" i="18"/>
  <c r="D742" i="18"/>
  <c r="D48" i="18"/>
  <c r="D215" i="18"/>
  <c r="D743" i="18"/>
  <c r="D813" i="18"/>
  <c r="D250" i="18"/>
  <c r="D497" i="18"/>
  <c r="D46" i="18"/>
  <c r="D791" i="18"/>
  <c r="D111" i="18"/>
  <c r="D795" i="18"/>
  <c r="D174" i="18"/>
  <c r="D196" i="18"/>
  <c r="D600" i="18"/>
  <c r="D86" i="18"/>
  <c r="D799" i="18"/>
  <c r="D237" i="18"/>
  <c r="D652" i="18"/>
  <c r="D783" i="18"/>
  <c r="D66" i="18"/>
  <c r="D120" i="18"/>
  <c r="D796" i="18"/>
  <c r="D62" i="18"/>
  <c r="D871" i="18"/>
  <c r="D349" i="18"/>
  <c r="D656" i="18"/>
  <c r="D3" i="18"/>
  <c r="D844" i="18"/>
  <c r="D198" i="18"/>
  <c r="D728" i="18"/>
  <c r="D23" i="18"/>
  <c r="D853" i="18"/>
  <c r="D21" i="18"/>
  <c r="D760" i="18"/>
  <c r="D773" i="18"/>
  <c r="D125" i="18"/>
  <c r="D100" i="18"/>
  <c r="D854" i="18"/>
  <c r="D85" i="18"/>
  <c r="D814" i="18"/>
  <c r="D631" i="18"/>
  <c r="D156" i="18"/>
  <c r="D129" i="18"/>
  <c r="D758" i="18"/>
  <c r="D37" i="18"/>
  <c r="D400" i="18"/>
  <c r="D764" i="18"/>
  <c r="D99" i="18"/>
  <c r="D777" i="18"/>
  <c r="D263" i="18"/>
  <c r="D775" i="18"/>
  <c r="D76" i="18"/>
  <c r="D840" i="18"/>
  <c r="D334" i="18"/>
  <c r="D340" i="18"/>
  <c r="D669" i="18"/>
  <c r="D155" i="18"/>
  <c r="D734" i="18"/>
  <c r="D207" i="18"/>
  <c r="D168" i="18"/>
  <c r="D738" i="18"/>
  <c r="D101" i="18"/>
  <c r="D780" i="18"/>
  <c r="D441" i="18"/>
  <c r="D68" i="18"/>
  <c r="D769" i="18"/>
  <c r="D93" i="18"/>
  <c r="D756" i="18"/>
  <c r="D71" i="18"/>
  <c r="D807" i="18"/>
  <c r="D628" i="18"/>
  <c r="D22" i="18"/>
  <c r="D843" i="18"/>
  <c r="D67" i="18"/>
  <c r="D181" i="18"/>
  <c r="D578" i="18"/>
  <c r="D714" i="18"/>
  <c r="D154" i="18"/>
  <c r="D298" i="18"/>
  <c r="D870" i="18"/>
  <c r="D143" i="18"/>
  <c r="D150" i="18"/>
  <c r="D644" i="18"/>
  <c r="D792" i="18"/>
  <c r="D124" i="18"/>
  <c r="D230" i="18"/>
  <c r="D810" i="18"/>
  <c r="D172" i="18"/>
  <c r="D204" i="18"/>
  <c r="D56" i="18"/>
  <c r="D816" i="18"/>
  <c r="D554" i="18"/>
  <c r="D745" i="18"/>
  <c r="D64" i="18"/>
  <c r="D416" i="18"/>
  <c r="D140" i="18"/>
  <c r="D817" i="18"/>
  <c r="D689" i="18"/>
  <c r="D59" i="18"/>
  <c r="D176" i="18"/>
  <c r="D863" i="18"/>
  <c r="D303" i="18"/>
  <c r="D41" i="18"/>
  <c r="D300" i="18"/>
  <c r="D827" i="18"/>
  <c r="D197" i="18"/>
  <c r="D722" i="18"/>
  <c r="D51" i="18"/>
  <c r="D653" i="18"/>
  <c r="D700" i="18"/>
  <c r="D683" i="18"/>
  <c r="D254" i="18"/>
  <c r="D739" i="18"/>
  <c r="D25" i="18"/>
  <c r="D836" i="18"/>
  <c r="D94" i="18"/>
  <c r="D136" i="18"/>
  <c r="D337" i="18"/>
  <c r="D767" i="18"/>
  <c r="D302" i="18"/>
  <c r="D585" i="18"/>
  <c r="D705" i="18"/>
  <c r="D114" i="18"/>
  <c r="D191" i="18"/>
  <c r="D726" i="18"/>
  <c r="D825" i="18"/>
  <c r="D72" i="18"/>
  <c r="D108" i="18"/>
  <c r="D786" i="18"/>
  <c r="D629" i="18"/>
  <c r="D243" i="18"/>
  <c r="D432" i="18"/>
  <c r="D636" i="18"/>
  <c r="D128" i="18"/>
  <c r="D206" i="18"/>
  <c r="D868" i="18"/>
  <c r="D161" i="18"/>
  <c r="D175" i="18"/>
  <c r="D751" i="18"/>
  <c r="D440" i="18"/>
  <c r="D173" i="18"/>
  <c r="D310" i="18"/>
  <c r="D55" i="18"/>
  <c r="D753" i="18"/>
  <c r="D752" i="18"/>
  <c r="D447" i="18"/>
  <c r="D723" i="18"/>
  <c r="D427" i="18"/>
  <c r="D63" i="18"/>
  <c r="D158" i="18"/>
  <c r="D713" i="18"/>
  <c r="D779" i="18"/>
  <c r="D102" i="18"/>
  <c r="D772" i="18"/>
  <c r="D130" i="18"/>
  <c r="D655" i="18"/>
  <c r="D744" i="18"/>
  <c r="D97" i="18"/>
  <c r="D322" i="18"/>
  <c r="D376" i="18"/>
  <c r="D706" i="18"/>
  <c r="D721" i="18"/>
  <c r="D431" i="18"/>
  <c r="D354" i="18"/>
  <c r="D665" i="18"/>
  <c r="D65" i="18"/>
  <c r="D527" i="18"/>
  <c r="D788" i="18"/>
  <c r="D90" i="18"/>
  <c r="D157" i="18"/>
  <c r="D711" i="18"/>
  <c r="D132" i="18"/>
  <c r="D842" i="18"/>
  <c r="D680" i="18"/>
  <c r="D289" i="18"/>
  <c r="D43" i="18"/>
  <c r="D826" i="18"/>
  <c r="D453" i="18"/>
  <c r="D107" i="18"/>
  <c r="D449" i="18"/>
  <c r="D821" i="18"/>
  <c r="D6" i="18"/>
  <c r="D725" i="18"/>
  <c r="D828" i="18"/>
  <c r="D160" i="18"/>
  <c r="D145" i="18"/>
  <c r="D808" i="18"/>
  <c r="D30" i="18"/>
  <c r="D177" i="18"/>
  <c r="D865" i="18"/>
  <c r="D385" i="18"/>
  <c r="D106" i="18"/>
  <c r="D434" i="18"/>
  <c r="D681" i="18"/>
  <c r="D192" i="18"/>
  <c r="D737" i="18"/>
  <c r="D74" i="18"/>
  <c r="D845" i="18"/>
  <c r="D36" i="18"/>
  <c r="D819" i="18"/>
  <c r="D267" i="18"/>
  <c r="D139" i="18"/>
  <c r="D392" i="18"/>
  <c r="D126" i="18"/>
  <c r="D771" i="18"/>
  <c r="D686" i="18"/>
  <c r="D709" i="18"/>
  <c r="D659" i="18"/>
  <c r="D359" i="18"/>
  <c r="D183" i="18"/>
  <c r="D209" i="18"/>
  <c r="D179" i="18"/>
  <c r="D135" i="18"/>
  <c r="D657" i="18"/>
  <c r="D820" i="18"/>
  <c r="D138" i="18"/>
  <c r="D787" i="18"/>
  <c r="D53" i="18"/>
  <c r="D832" i="18"/>
  <c r="D20" i="18"/>
  <c r="D291" i="18"/>
  <c r="D848" i="18"/>
  <c r="D187" i="18"/>
  <c r="D718" i="18"/>
  <c r="D167" i="18"/>
  <c r="D115" i="18"/>
  <c r="D290" i="18"/>
  <c r="D708" i="18"/>
  <c r="D811" i="18"/>
  <c r="D456" i="18"/>
  <c r="D472" i="18"/>
  <c r="D4" i="18"/>
  <c r="D873" i="18"/>
  <c r="D471" i="18"/>
  <c r="D32" i="18"/>
  <c r="D849" i="18"/>
  <c r="D116" i="18"/>
  <c r="D684" i="18"/>
  <c r="D57" i="18"/>
  <c r="D194" i="18"/>
  <c r="D859" i="18"/>
  <c r="D95" i="18"/>
  <c r="D541" i="18"/>
  <c r="D698" i="18"/>
  <c r="D239" i="18"/>
  <c r="D720" i="18"/>
  <c r="D685" i="18"/>
  <c r="D205" i="18"/>
  <c r="D142" i="18"/>
  <c r="D805" i="18"/>
  <c r="D60" i="18"/>
  <c r="D727" i="18"/>
  <c r="D672" i="18"/>
  <c r="D476" i="18"/>
  <c r="D18" i="18"/>
  <c r="D841" i="18"/>
  <c r="D676" i="18"/>
  <c r="D92" i="18"/>
  <c r="D117" i="18"/>
  <c r="D838" i="18"/>
  <c r="D42" i="18"/>
  <c r="D761" i="18"/>
  <c r="D736" i="18"/>
  <c r="D658" i="18"/>
  <c r="D123" i="18"/>
  <c r="D166" i="18"/>
  <c r="D169" i="18"/>
  <c r="D839" i="18"/>
  <c r="D650" i="18"/>
  <c r="D208" i="18"/>
  <c r="D39" i="18"/>
  <c r="D847" i="18"/>
  <c r="D178" i="18"/>
  <c r="D699" i="18"/>
  <c r="D171" i="18"/>
  <c r="D693" i="18"/>
  <c r="D29" i="18"/>
  <c r="D857" i="18"/>
  <c r="D91" i="18"/>
  <c r="D634" i="18"/>
  <c r="D778" i="18"/>
  <c r="D479" i="18"/>
  <c r="D467" i="18"/>
  <c r="D642" i="18"/>
  <c r="D8" i="18"/>
  <c r="D762" i="18"/>
  <c r="D274" i="18"/>
  <c r="D798" i="18"/>
  <c r="D223" i="18"/>
  <c r="D667" i="18"/>
  <c r="D482" i="18"/>
  <c r="D61" i="18"/>
  <c r="D607" i="18"/>
  <c r="D611" i="18"/>
  <c r="D803" i="18"/>
  <c r="D89" i="18"/>
  <c r="D793" i="18"/>
  <c r="D58" i="18"/>
  <c r="D199" i="18"/>
  <c r="D852" i="18"/>
  <c r="D133" i="18"/>
  <c r="D876" i="18"/>
  <c r="D279" i="18"/>
  <c r="D448" i="18"/>
  <c r="D321" i="18"/>
  <c r="D409" i="18"/>
  <c r="D246" i="18"/>
  <c r="D632" i="18"/>
  <c r="D583" i="18"/>
  <c r="D662" i="18"/>
  <c r="D483" i="18"/>
  <c r="D638" i="18"/>
  <c r="D255" i="18"/>
  <c r="D341" i="18"/>
  <c r="D306" i="18"/>
  <c r="D647" i="18"/>
  <c r="D292" i="18"/>
  <c r="D525" i="18"/>
  <c r="D454" i="18"/>
  <c r="D362" i="18"/>
  <c r="D604" i="18"/>
  <c r="D411" i="18"/>
  <c r="D601" i="18"/>
  <c r="D630" i="18"/>
  <c r="D316" i="18"/>
  <c r="D492" i="18"/>
  <c r="D384" i="18"/>
  <c r="D372" i="18"/>
  <c r="D553" i="18"/>
  <c r="D594" i="18"/>
  <c r="D590" i="18"/>
  <c r="D452" i="18"/>
  <c r="D401" i="18"/>
  <c r="D391" i="18"/>
  <c r="D615" i="18"/>
  <c r="D383" i="18"/>
  <c r="D242" i="18"/>
  <c r="D651" i="18"/>
  <c r="D612" i="18"/>
  <c r="D555" i="18"/>
  <c r="D608" i="18"/>
  <c r="D251" i="18"/>
  <c r="D442" i="18"/>
  <c r="D318" i="18"/>
  <c r="D293" i="18"/>
  <c r="D614" i="18"/>
  <c r="D576" i="18"/>
  <c r="D526" i="18"/>
  <c r="D406" i="18"/>
  <c r="D281" i="18"/>
  <c r="D398" i="18"/>
  <c r="D670" i="18"/>
  <c r="D697" i="18"/>
  <c r="D231" i="18"/>
  <c r="D165" i="18"/>
  <c r="D522" i="18"/>
  <c r="D371" i="18"/>
  <c r="D645" i="18"/>
  <c r="D461" i="18"/>
  <c r="D244" i="18"/>
  <c r="D235" i="18"/>
  <c r="D262" i="18"/>
  <c r="D212" i="18"/>
  <c r="D707" i="18"/>
  <c r="D236" i="18"/>
  <c r="D232" i="18"/>
  <c r="D621" i="18"/>
  <c r="D481" i="18"/>
  <c r="D530" i="18"/>
  <c r="D643" i="18"/>
  <c r="D375" i="18"/>
  <c r="D258" i="18"/>
  <c r="D502" i="18"/>
  <c r="D509" i="18"/>
  <c r="D395" i="18"/>
  <c r="D542" i="18"/>
  <c r="D477" i="18"/>
  <c r="D407" i="18"/>
  <c r="D249" i="18"/>
  <c r="D668" i="18"/>
  <c r="D489" i="18"/>
  <c r="D557" i="18"/>
  <c r="D450" i="18"/>
  <c r="D309" i="18"/>
  <c r="D377" i="18"/>
  <c r="D465" i="18"/>
  <c r="D317" i="18"/>
  <c r="D572" i="18"/>
  <c r="D366" i="18"/>
  <c r="D331" i="18"/>
  <c r="D233" i="18"/>
  <c r="D592" i="18"/>
  <c r="D184" i="18"/>
  <c r="D534" i="18"/>
  <c r="D213" i="18"/>
  <c r="D278" i="18"/>
  <c r="D257" i="18"/>
  <c r="D240" i="18"/>
  <c r="D573" i="18"/>
  <c r="D332" i="18"/>
  <c r="D444" i="18"/>
  <c r="D701" i="18"/>
  <c r="D618" i="18"/>
  <c r="D252" i="18"/>
  <c r="D488" i="18"/>
  <c r="D234" i="18"/>
  <c r="D531" i="18"/>
  <c r="D271" i="18"/>
  <c r="D277" i="18"/>
  <c r="D485" i="18"/>
  <c r="D365" i="18"/>
  <c r="D623" i="18"/>
  <c r="D517" i="18"/>
  <c r="D304" i="18"/>
  <c r="D500" i="18"/>
  <c r="D381" i="18"/>
  <c r="D256" i="18"/>
  <c r="D357" i="18"/>
  <c r="D654" i="18"/>
  <c r="D285" i="18"/>
  <c r="D498" i="18"/>
  <c r="D338" i="18"/>
  <c r="D336" i="18"/>
  <c r="D276" i="18"/>
  <c r="D544" i="18"/>
  <c r="D599" i="18"/>
  <c r="D515" i="18"/>
  <c r="D426" i="18"/>
  <c r="D320" i="18"/>
  <c r="D345" i="18"/>
  <c r="D537" i="18"/>
  <c r="D346" i="18"/>
  <c r="D518" i="18"/>
  <c r="D339" i="18"/>
  <c r="D606" i="18"/>
  <c r="D560" i="18"/>
  <c r="D265" i="18"/>
  <c r="D475" i="18"/>
  <c r="D272" i="18"/>
  <c r="D324" i="18"/>
  <c r="D549" i="18"/>
  <c r="D220" i="18"/>
  <c r="D180" i="18"/>
  <c r="D519" i="18"/>
  <c r="D217" i="18"/>
  <c r="D633" i="18"/>
  <c r="D325" i="18"/>
  <c r="D648" i="18"/>
  <c r="D245" i="18"/>
  <c r="D504" i="18"/>
  <c r="D674" i="18"/>
  <c r="D326" i="18"/>
  <c r="D595" i="18"/>
  <c r="D627" i="18"/>
  <c r="D679" i="18"/>
  <c r="D506" i="18"/>
  <c r="D294" i="18"/>
  <c r="D417" i="18"/>
  <c r="D535" i="18"/>
  <c r="D367" i="18"/>
  <c r="D261" i="18"/>
  <c r="D241" i="18"/>
  <c r="D348" i="18"/>
  <c r="D283" i="18"/>
  <c r="D421" i="18"/>
  <c r="D443" i="18"/>
  <c r="D423" i="18"/>
  <c r="D429" i="18"/>
  <c r="D413" i="18"/>
  <c r="D550" i="18"/>
  <c r="D565" i="18"/>
  <c r="D282" i="18"/>
  <c r="D478" i="18"/>
  <c r="D547" i="18"/>
  <c r="D418" i="18"/>
  <c r="D435" i="18"/>
  <c r="D570" i="18"/>
  <c r="D299" i="18"/>
  <c r="D394" i="18"/>
  <c r="D569" i="18"/>
  <c r="D370" i="18"/>
  <c r="D593" i="18"/>
  <c r="D571" i="18"/>
  <c r="D266" i="18"/>
  <c r="D499" i="18"/>
  <c r="D551" i="18"/>
  <c r="D360" i="18"/>
  <c r="D495" i="18"/>
  <c r="D660" i="18"/>
  <c r="D514" i="18"/>
  <c r="D445" i="18"/>
  <c r="D587" i="18"/>
  <c r="D540" i="18"/>
  <c r="D247" i="18"/>
  <c r="D312" i="18"/>
  <c r="D624" i="18"/>
  <c r="D378" i="18"/>
  <c r="D616" i="18"/>
  <c r="D296" i="18"/>
  <c r="D559" i="18"/>
  <c r="D402" i="18"/>
  <c r="D347" i="18"/>
  <c r="D473" i="18"/>
  <c r="D422" i="18"/>
  <c r="D408" i="18"/>
  <c r="D584" i="18"/>
  <c r="D563" i="18"/>
  <c r="D410" i="18"/>
  <c r="D491" i="18"/>
  <c r="D552" i="18"/>
  <c r="D512" i="18"/>
  <c r="D412" i="18"/>
  <c r="D626" i="18"/>
  <c r="D353" i="18"/>
  <c r="D428" i="18"/>
  <c r="D507" i="18"/>
  <c r="D269" i="18"/>
  <c r="D663" i="18"/>
  <c r="D358" i="18"/>
  <c r="D295" i="18"/>
  <c r="D581" i="18"/>
  <c r="D201" i="18"/>
  <c r="D387" i="18"/>
  <c r="D597" i="18"/>
  <c r="D605" i="18"/>
  <c r="D528" i="18"/>
  <c r="D284" i="18"/>
  <c r="D474" i="18"/>
  <c r="D620" i="18"/>
  <c r="D313" i="18"/>
  <c r="D516" i="18"/>
  <c r="D622" i="18"/>
  <c r="D487" i="18"/>
  <c r="D486" i="18"/>
  <c r="D464" i="18"/>
  <c r="D575" i="18"/>
  <c r="D603" i="18"/>
  <c r="D350" i="18"/>
  <c r="D364" i="18"/>
  <c r="D501" i="18"/>
  <c r="D433" i="18"/>
  <c r="D617" i="18"/>
  <c r="D533" i="18"/>
  <c r="D287" i="18"/>
  <c r="D329" i="18"/>
  <c r="D379" i="18"/>
  <c r="D463" i="18"/>
  <c r="D490" i="18"/>
  <c r="D330" i="18"/>
  <c r="D524" i="18"/>
  <c r="D369" i="18"/>
  <c r="D548" i="18"/>
  <c r="D405" i="18"/>
  <c r="D373" i="18"/>
  <c r="D390" i="18"/>
  <c r="D327" i="18"/>
  <c r="D564" i="18"/>
  <c r="D523" i="18"/>
  <c r="D466" i="18"/>
  <c r="D419" i="18"/>
  <c r="D510" i="18"/>
  <c r="D458" i="18"/>
  <c r="D328" i="18"/>
  <c r="D305" i="18"/>
  <c r="D480" i="18"/>
  <c r="D538" i="18"/>
  <c r="D543" i="18"/>
  <c r="D562" i="18"/>
  <c r="D301" i="18"/>
  <c r="D577" i="18"/>
  <c r="D602" i="18"/>
  <c r="D420" i="18"/>
  <c r="D356" i="18"/>
  <c r="D641" i="18"/>
  <c r="D264" i="18"/>
  <c r="D468" i="18"/>
  <c r="D436" i="18"/>
  <c r="D567" i="18"/>
  <c r="D580" i="18"/>
  <c r="D288" i="18"/>
  <c r="D579" i="18"/>
  <c r="D425" i="18"/>
  <c r="D451" i="18"/>
  <c r="D589" i="18"/>
  <c r="D561" i="18"/>
  <c r="D315" i="18"/>
  <c r="D545" i="18"/>
  <c r="D508" i="18"/>
  <c r="D484" i="18"/>
  <c r="D397" i="18"/>
  <c r="D666" i="18"/>
  <c r="D695" i="18"/>
  <c r="D513" i="18"/>
  <c r="D268" i="18"/>
  <c r="D229" i="18"/>
  <c r="D333" i="18"/>
  <c r="D221" i="18"/>
  <c r="D596" i="18"/>
  <c r="D496" i="18"/>
  <c r="D222" i="18"/>
  <c r="D260" i="18"/>
  <c r="D460" i="18"/>
  <c r="D216" i="18"/>
  <c r="D335" i="18"/>
  <c r="D529" i="18"/>
  <c r="D342" i="18"/>
  <c r="D270" i="18"/>
  <c r="D388" i="18"/>
  <c r="D393" i="18"/>
  <c r="D227" i="18"/>
  <c r="D195" i="18"/>
  <c r="D430" i="18"/>
  <c r="D414" i="18"/>
  <c r="D307" i="18"/>
  <c r="D598" i="18"/>
  <c r="D352" i="18"/>
  <c r="D424" i="18"/>
  <c r="D505" i="18"/>
  <c r="D640" i="18"/>
  <c r="D311" i="18"/>
  <c r="D355" i="18"/>
  <c r="D586" i="18"/>
  <c r="D382" i="18"/>
  <c r="D462" i="18"/>
  <c r="D574" i="18"/>
  <c r="D404" i="18"/>
  <c r="D539" i="18"/>
  <c r="D558" i="18"/>
  <c r="D368" i="18"/>
  <c r="D361" i="18"/>
  <c r="D386" i="18"/>
  <c r="D343" i="18"/>
  <c r="D389" i="18"/>
  <c r="D351" i="18"/>
  <c r="D588" i="18"/>
  <c r="D297" i="18"/>
  <c r="D225" i="18"/>
  <c r="D253" i="18"/>
  <c r="D532" i="18"/>
  <c r="D363" i="18"/>
  <c r="I14" i="18"/>
  <c r="J14" i="18" s="1"/>
  <c r="K14" i="18" s="1"/>
  <c r="H14" i="18"/>
  <c r="D275" i="18"/>
  <c r="I13" i="18"/>
  <c r="J13" i="18" s="1"/>
  <c r="K13" i="18" s="1"/>
  <c r="H13" i="18"/>
  <c r="D503" i="18"/>
  <c r="I12" i="18"/>
  <c r="J12" i="18" s="1"/>
  <c r="K12" i="18" s="1"/>
  <c r="H12" i="18"/>
  <c r="D437" i="18"/>
  <c r="K11" i="18"/>
  <c r="D396" i="18"/>
  <c r="D520" i="18"/>
  <c r="D308" i="18"/>
  <c r="D591" i="18"/>
  <c r="K7" i="18"/>
  <c r="D556" i="18"/>
  <c r="K6" i="18"/>
  <c r="D546" i="18"/>
  <c r="D566" i="18"/>
  <c r="D494" i="18"/>
  <c r="I2" i="18"/>
  <c r="L10" i="14"/>
  <c r="L11" i="14"/>
  <c r="L12" i="14"/>
  <c r="L8" i="14"/>
  <c r="L13" i="14"/>
  <c r="L14" i="14"/>
  <c r="L15" i="14"/>
  <c r="L16" i="14"/>
  <c r="L17" i="14"/>
  <c r="D9" i="14"/>
  <c r="F9" i="14" s="1"/>
  <c r="E9" i="14"/>
  <c r="E10" i="14"/>
  <c r="E11" i="14"/>
  <c r="E12" i="14"/>
  <c r="E8" i="14"/>
  <c r="E13" i="14"/>
  <c r="E14" i="14"/>
  <c r="E15" i="14"/>
  <c r="E16" i="14"/>
  <c r="E17" i="14"/>
  <c r="D10" i="14"/>
  <c r="D11" i="14"/>
  <c r="D12" i="14"/>
  <c r="D8" i="14"/>
  <c r="D13" i="14"/>
  <c r="D14" i="14"/>
  <c r="D15" i="14"/>
  <c r="D16" i="14"/>
  <c r="D17" i="14"/>
  <c r="B10" i="14"/>
  <c r="B11" i="14"/>
  <c r="B12" i="14"/>
  <c r="B8" i="14"/>
  <c r="B13" i="14"/>
  <c r="B14" i="14"/>
  <c r="B15" i="14"/>
  <c r="B16" i="14"/>
  <c r="B17" i="14"/>
  <c r="E25" i="13"/>
  <c r="J11" i="13"/>
  <c r="I11" i="13"/>
  <c r="H11" i="13"/>
  <c r="K40" i="12"/>
  <c r="K56" i="12" s="1"/>
  <c r="J40" i="12"/>
  <c r="J56" i="12" s="1"/>
  <c r="H40" i="12"/>
  <c r="H56" i="12" s="1"/>
  <c r="I40" i="12"/>
  <c r="I56" i="12" s="1"/>
  <c r="G40" i="12"/>
  <c r="G56" i="12" s="1"/>
  <c r="F6" i="9"/>
  <c r="J32" i="7"/>
  <c r="F17" i="7"/>
  <c r="F16" i="7"/>
  <c r="E23" i="7"/>
  <c r="H466" i="19" l="1"/>
  <c r="H4" i="19"/>
  <c r="C86" i="21"/>
  <c r="C76" i="21"/>
  <c r="P9" i="14"/>
  <c r="H9" i="14"/>
  <c r="O24" i="3"/>
  <c r="N16" i="1"/>
  <c r="I16" i="7"/>
  <c r="L6" i="1"/>
  <c r="I17" i="7"/>
  <c r="J6" i="5"/>
  <c r="K6" i="5"/>
  <c r="H21" i="19"/>
  <c r="F2" i="13"/>
  <c r="G2" i="13" s="1"/>
  <c r="H2" i="13" s="1"/>
  <c r="I2" i="13" s="1"/>
  <c r="J2" i="13" s="1"/>
  <c r="K2" i="13" s="1"/>
  <c r="L6" i="3"/>
  <c r="F65" i="21"/>
  <c r="C55" i="21"/>
  <c r="E61" i="21"/>
  <c r="F61" i="21"/>
  <c r="I61" i="21"/>
  <c r="F69" i="21"/>
  <c r="F76" i="21"/>
  <c r="F77" i="21" s="1"/>
  <c r="F55" i="21"/>
  <c r="C65" i="21"/>
  <c r="G55" i="21"/>
  <c r="G63" i="21"/>
  <c r="G65" i="21" s="1"/>
  <c r="I77" i="21"/>
  <c r="C79" i="22"/>
  <c r="G66" i="22"/>
  <c r="G78" i="22" s="1"/>
  <c r="G79" i="22" s="1"/>
  <c r="E66" i="22"/>
  <c r="E78" i="22" s="1"/>
  <c r="E79" i="22" s="1"/>
  <c r="F55" i="22"/>
  <c r="H79" i="22"/>
  <c r="I79" i="22"/>
  <c r="F73" i="22"/>
  <c r="C73" i="22"/>
  <c r="G73" i="22"/>
  <c r="D79" i="22"/>
  <c r="C55" i="22"/>
  <c r="G55" i="22"/>
  <c r="D73" i="22"/>
  <c r="H73" i="22"/>
  <c r="D55" i="22"/>
  <c r="H55" i="22"/>
  <c r="E73" i="22"/>
  <c r="I73" i="22"/>
  <c r="E55" i="22"/>
  <c r="I55" i="22"/>
  <c r="E65" i="21"/>
  <c r="E82" i="21"/>
  <c r="I65" i="21"/>
  <c r="I82" i="21"/>
  <c r="D86" i="21"/>
  <c r="D76" i="21"/>
  <c r="D77" i="21" s="1"/>
  <c r="D69" i="21"/>
  <c r="H76" i="21"/>
  <c r="H77" i="21" s="1"/>
  <c r="H69" i="21"/>
  <c r="H86" i="21"/>
  <c r="E77" i="21"/>
  <c r="C77" i="21"/>
  <c r="C69" i="21"/>
  <c r="G86" i="21"/>
  <c r="G69" i="21"/>
  <c r="G76" i="21"/>
  <c r="G77" i="21" s="1"/>
  <c r="F82" i="21"/>
  <c r="E86" i="21"/>
  <c r="I86" i="21"/>
  <c r="D55" i="21"/>
  <c r="H55" i="21"/>
  <c r="D63" i="21"/>
  <c r="H63" i="21"/>
  <c r="E69" i="21"/>
  <c r="I69" i="21"/>
  <c r="F86" i="21"/>
  <c r="E55" i="21"/>
  <c r="I55" i="21"/>
  <c r="H5" i="19"/>
  <c r="H7" i="19"/>
  <c r="H18" i="19"/>
  <c r="H22" i="19"/>
  <c r="H26" i="19"/>
  <c r="H28" i="19"/>
  <c r="H30" i="19"/>
  <c r="H32" i="19"/>
  <c r="H34" i="19"/>
  <c r="H36" i="19"/>
  <c r="H38" i="19"/>
  <c r="H40" i="19"/>
  <c r="H42" i="19"/>
  <c r="H44" i="19"/>
  <c r="H46" i="19"/>
  <c r="H48" i="19"/>
  <c r="H50" i="19"/>
  <c r="H52" i="19"/>
  <c r="H54" i="19"/>
  <c r="H62" i="19"/>
  <c r="H70" i="19"/>
  <c r="H86" i="19"/>
  <c r="H110" i="19"/>
  <c r="H118" i="19"/>
  <c r="H126" i="19"/>
  <c r="H134" i="19"/>
  <c r="H142" i="19"/>
  <c r="H150" i="19"/>
  <c r="H166" i="19"/>
  <c r="H174" i="19"/>
  <c r="H182" i="19"/>
  <c r="H190" i="19"/>
  <c r="H198" i="19"/>
  <c r="H206" i="19"/>
  <c r="H222" i="19"/>
  <c r="H238" i="19"/>
  <c r="H254" i="19"/>
  <c r="H278" i="19"/>
  <c r="H294" i="19"/>
  <c r="H302" i="19"/>
  <c r="H310" i="19"/>
  <c r="H318" i="19"/>
  <c r="H326" i="19"/>
  <c r="H342" i="19"/>
  <c r="H358" i="19"/>
  <c r="H378" i="19"/>
  <c r="H426" i="19"/>
  <c r="H442" i="19"/>
  <c r="H9" i="19"/>
  <c r="H11" i="19"/>
  <c r="H14" i="19"/>
  <c r="H17" i="19"/>
  <c r="H19" i="19"/>
  <c r="H10" i="19"/>
  <c r="H12" i="19"/>
  <c r="H16" i="19"/>
  <c r="H20" i="19"/>
  <c r="H24" i="19"/>
  <c r="H78" i="19"/>
  <c r="H94" i="19"/>
  <c r="H102" i="19"/>
  <c r="H158" i="19"/>
  <c r="H214" i="19"/>
  <c r="H230" i="19"/>
  <c r="H246" i="19"/>
  <c r="H262" i="19"/>
  <c r="H270" i="19"/>
  <c r="H286" i="19"/>
  <c r="H334" i="19"/>
  <c r="H350" i="19"/>
  <c r="H366" i="19"/>
  <c r="H394" i="19"/>
  <c r="H410" i="19"/>
  <c r="H458" i="19"/>
  <c r="H474" i="19"/>
  <c r="H6" i="19"/>
  <c r="H15" i="19"/>
  <c r="H60" i="19"/>
  <c r="H68" i="19"/>
  <c r="H76" i="19"/>
  <c r="H84" i="19"/>
  <c r="H92" i="19"/>
  <c r="H100" i="19"/>
  <c r="H108" i="19"/>
  <c r="H116" i="19"/>
  <c r="H124" i="19"/>
  <c r="H132" i="19"/>
  <c r="H140" i="19"/>
  <c r="H148" i="19"/>
  <c r="H156" i="19"/>
  <c r="H164" i="19"/>
  <c r="H172" i="19"/>
  <c r="H180" i="19"/>
  <c r="H188" i="19"/>
  <c r="H196" i="19"/>
  <c r="H204" i="19"/>
  <c r="H212" i="19"/>
  <c r="H220" i="19"/>
  <c r="H228" i="19"/>
  <c r="H236" i="19"/>
  <c r="H244" i="19"/>
  <c r="H252" i="19"/>
  <c r="H260" i="19"/>
  <c r="H268" i="19"/>
  <c r="H276" i="19"/>
  <c r="H284" i="19"/>
  <c r="H292" i="19"/>
  <c r="H300" i="19"/>
  <c r="H308" i="19"/>
  <c r="H316" i="19"/>
  <c r="H324" i="19"/>
  <c r="H332" i="19"/>
  <c r="H340" i="19"/>
  <c r="H348" i="19"/>
  <c r="H356" i="19"/>
  <c r="H364" i="19"/>
  <c r="H376" i="19"/>
  <c r="H392" i="19"/>
  <c r="H408" i="19"/>
  <c r="H424" i="19"/>
  <c r="H440" i="19"/>
  <c r="H456" i="19"/>
  <c r="H472" i="19"/>
  <c r="H23" i="19"/>
  <c r="H25" i="19"/>
  <c r="H27" i="19"/>
  <c r="H29" i="19"/>
  <c r="H31" i="19"/>
  <c r="H33" i="19"/>
  <c r="H35" i="19"/>
  <c r="H37" i="19"/>
  <c r="H39" i="19"/>
  <c r="H41" i="19"/>
  <c r="H43" i="19"/>
  <c r="H45" i="19"/>
  <c r="H47" i="19"/>
  <c r="H49" i="19"/>
  <c r="H51" i="19"/>
  <c r="H53" i="19"/>
  <c r="H58" i="19"/>
  <c r="H66" i="19"/>
  <c r="H74" i="19"/>
  <c r="H82" i="19"/>
  <c r="H90" i="19"/>
  <c r="H98" i="19"/>
  <c r="H106" i="19"/>
  <c r="H114" i="19"/>
  <c r="H122" i="19"/>
  <c r="H130" i="19"/>
  <c r="H138" i="19"/>
  <c r="H146" i="19"/>
  <c r="H154" i="19"/>
  <c r="H162" i="19"/>
  <c r="H170" i="19"/>
  <c r="H178" i="19"/>
  <c r="H186" i="19"/>
  <c r="H194" i="19"/>
  <c r="H202" i="19"/>
  <c r="H210" i="19"/>
  <c r="H218" i="19"/>
  <c r="H226" i="19"/>
  <c r="H234" i="19"/>
  <c r="H242" i="19"/>
  <c r="H250" i="19"/>
  <c r="H258" i="19"/>
  <c r="H266" i="19"/>
  <c r="H274" i="19"/>
  <c r="H282" i="19"/>
  <c r="H290" i="19"/>
  <c r="H298" i="19"/>
  <c r="H306" i="19"/>
  <c r="H314" i="19"/>
  <c r="H322" i="19"/>
  <c r="H330" i="19"/>
  <c r="H338" i="19"/>
  <c r="H346" i="19"/>
  <c r="H354" i="19"/>
  <c r="H362" i="19"/>
  <c r="H370" i="19"/>
  <c r="H386" i="19"/>
  <c r="H402" i="19"/>
  <c r="H418" i="19"/>
  <c r="H434" i="19"/>
  <c r="H450" i="19"/>
  <c r="H877" i="19"/>
  <c r="H875" i="19"/>
  <c r="H873" i="19"/>
  <c r="H871" i="19"/>
  <c r="H869" i="19"/>
  <c r="H867" i="19"/>
  <c r="H865" i="19"/>
  <c r="H863" i="19"/>
  <c r="H861" i="19"/>
  <c r="H859" i="19"/>
  <c r="H857" i="19"/>
  <c r="H855" i="19"/>
  <c r="H853" i="19"/>
  <c r="H851" i="19"/>
  <c r="H849" i="19"/>
  <c r="H847" i="19"/>
  <c r="H845" i="19"/>
  <c r="H843" i="19"/>
  <c r="H841" i="19"/>
  <c r="H839" i="19"/>
  <c r="H837" i="19"/>
  <c r="H835" i="19"/>
  <c r="H833" i="19"/>
  <c r="H831" i="19"/>
  <c r="H829" i="19"/>
  <c r="H827" i="19"/>
  <c r="H825" i="19"/>
  <c r="H823" i="19"/>
  <c r="H821" i="19"/>
  <c r="H819" i="19"/>
  <c r="H817" i="19"/>
  <c r="H815" i="19"/>
  <c r="H813" i="19"/>
  <c r="H811" i="19"/>
  <c r="H809" i="19"/>
  <c r="H807" i="19"/>
  <c r="H805" i="19"/>
  <c r="H803" i="19"/>
  <c r="H801" i="19"/>
  <c r="H799" i="19"/>
  <c r="H797" i="19"/>
  <c r="H795" i="19"/>
  <c r="H793" i="19"/>
  <c r="H791" i="19"/>
  <c r="H789" i="19"/>
  <c r="H787" i="19"/>
  <c r="H785" i="19"/>
  <c r="H783" i="19"/>
  <c r="H781" i="19"/>
  <c r="H779" i="19"/>
  <c r="H777" i="19"/>
  <c r="H775" i="19"/>
  <c r="H773" i="19"/>
  <c r="H771" i="19"/>
  <c r="H769" i="19"/>
  <c r="H767" i="19"/>
  <c r="H765" i="19"/>
  <c r="H763" i="19"/>
  <c r="H761" i="19"/>
  <c r="H759" i="19"/>
  <c r="H757" i="19"/>
  <c r="H755" i="19"/>
  <c r="H753" i="19"/>
  <c r="H751" i="19"/>
  <c r="H749" i="19"/>
  <c r="H747" i="19"/>
  <c r="H745" i="19"/>
  <c r="H743" i="19"/>
  <c r="H741" i="19"/>
  <c r="H739" i="19"/>
  <c r="H737" i="19"/>
  <c r="H735" i="19"/>
  <c r="H733" i="19"/>
  <c r="H731" i="19"/>
  <c r="H729" i="19"/>
  <c r="H727" i="19"/>
  <c r="H725" i="19"/>
  <c r="H723" i="19"/>
  <c r="H721" i="19"/>
  <c r="H719" i="19"/>
  <c r="H717" i="19"/>
  <c r="H715" i="19"/>
  <c r="H713" i="19"/>
  <c r="H711" i="19"/>
  <c r="H709" i="19"/>
  <c r="H876" i="19"/>
  <c r="H874" i="19"/>
  <c r="H872" i="19"/>
  <c r="H870" i="19"/>
  <c r="H868" i="19"/>
  <c r="H866" i="19"/>
  <c r="H864" i="19"/>
  <c r="H862" i="19"/>
  <c r="H860" i="19"/>
  <c r="H858" i="19"/>
  <c r="H856" i="19"/>
  <c r="H854" i="19"/>
  <c r="H852" i="19"/>
  <c r="H850" i="19"/>
  <c r="H848" i="19"/>
  <c r="H846" i="19"/>
  <c r="H844" i="19"/>
  <c r="H842" i="19"/>
  <c r="H840" i="19"/>
  <c r="H838" i="19"/>
  <c r="H836" i="19"/>
  <c r="H834" i="19"/>
  <c r="H832" i="19"/>
  <c r="H830" i="19"/>
  <c r="H828" i="19"/>
  <c r="H826" i="19"/>
  <c r="H824" i="19"/>
  <c r="H822" i="19"/>
  <c r="H820" i="19"/>
  <c r="H818" i="19"/>
  <c r="H816" i="19"/>
  <c r="H814" i="19"/>
  <c r="H812" i="19"/>
  <c r="H810" i="19"/>
  <c r="H808" i="19"/>
  <c r="H806" i="19"/>
  <c r="H804" i="19"/>
  <c r="H802" i="19"/>
  <c r="H800" i="19"/>
  <c r="H798" i="19"/>
  <c r="H796" i="19"/>
  <c r="H794" i="19"/>
  <c r="H792" i="19"/>
  <c r="H790" i="19"/>
  <c r="H788" i="19"/>
  <c r="H786" i="19"/>
  <c r="H784" i="19"/>
  <c r="H782" i="19"/>
  <c r="H780" i="19"/>
  <c r="H778" i="19"/>
  <c r="H776" i="19"/>
  <c r="H774" i="19"/>
  <c r="H772" i="19"/>
  <c r="H770" i="19"/>
  <c r="H768" i="19"/>
  <c r="H766" i="19"/>
  <c r="H764" i="19"/>
  <c r="H762" i="19"/>
  <c r="H760" i="19"/>
  <c r="H758" i="19"/>
  <c r="H756" i="19"/>
  <c r="H754" i="19"/>
  <c r="H752" i="19"/>
  <c r="H750" i="19"/>
  <c r="H748" i="19"/>
  <c r="H746" i="19"/>
  <c r="H744" i="19"/>
  <c r="H742" i="19"/>
  <c r="H740" i="19"/>
  <c r="H738" i="19"/>
  <c r="H736" i="19"/>
  <c r="H734" i="19"/>
  <c r="H732" i="19"/>
  <c r="H730" i="19"/>
  <c r="H728" i="19"/>
  <c r="H726" i="19"/>
  <c r="H724" i="19"/>
  <c r="H722" i="19"/>
  <c r="H720" i="19"/>
  <c r="H718" i="19"/>
  <c r="H716" i="19"/>
  <c r="H714" i="19"/>
  <c r="H712" i="19"/>
  <c r="H710" i="19"/>
  <c r="H708" i="19"/>
  <c r="H706" i="19"/>
  <c r="H704" i="19"/>
  <c r="H702" i="19"/>
  <c r="H700" i="19"/>
  <c r="H698" i="19"/>
  <c r="H696" i="19"/>
  <c r="H694" i="19"/>
  <c r="H692" i="19"/>
  <c r="H690" i="19"/>
  <c r="H688" i="19"/>
  <c r="H686" i="19"/>
  <c r="H684" i="19"/>
  <c r="H682" i="19"/>
  <c r="H680" i="19"/>
  <c r="H678" i="19"/>
  <c r="H676" i="19"/>
  <c r="H674" i="19"/>
  <c r="H672" i="19"/>
  <c r="H670" i="19"/>
  <c r="H668" i="19"/>
  <c r="H666" i="19"/>
  <c r="H664" i="19"/>
  <c r="H662" i="19"/>
  <c r="H660" i="19"/>
  <c r="H658" i="19"/>
  <c r="H656" i="19"/>
  <c r="H654" i="19"/>
  <c r="H652" i="19"/>
  <c r="H650" i="19"/>
  <c r="H648" i="19"/>
  <c r="H646" i="19"/>
  <c r="H644" i="19"/>
  <c r="H642" i="19"/>
  <c r="H640" i="19"/>
  <c r="H638" i="19"/>
  <c r="H636" i="19"/>
  <c r="H634" i="19"/>
  <c r="H632" i="19"/>
  <c r="H630" i="19"/>
  <c r="H628" i="19"/>
  <c r="H626" i="19"/>
  <c r="H624" i="19"/>
  <c r="H622" i="19"/>
  <c r="H620" i="19"/>
  <c r="H618" i="19"/>
  <c r="H616" i="19"/>
  <c r="H614" i="19"/>
  <c r="H612" i="19"/>
  <c r="H610" i="19"/>
  <c r="H608" i="19"/>
  <c r="H606" i="19"/>
  <c r="H604" i="19"/>
  <c r="H602" i="19"/>
  <c r="H600" i="19"/>
  <c r="H598" i="19"/>
  <c r="H596" i="19"/>
  <c r="H594" i="19"/>
  <c r="H592" i="19"/>
  <c r="H590" i="19"/>
  <c r="H588" i="19"/>
  <c r="H586" i="19"/>
  <c r="H584" i="19"/>
  <c r="H582" i="19"/>
  <c r="H580" i="19"/>
  <c r="H578" i="19"/>
  <c r="H576" i="19"/>
  <c r="H574" i="19"/>
  <c r="H572" i="19"/>
  <c r="H570" i="19"/>
  <c r="H568" i="19"/>
  <c r="H566" i="19"/>
  <c r="H564" i="19"/>
  <c r="H562" i="19"/>
  <c r="H560" i="19"/>
  <c r="H558" i="19"/>
  <c r="H556" i="19"/>
  <c r="H554" i="19"/>
  <c r="H552" i="19"/>
  <c r="H550" i="19"/>
  <c r="H548" i="19"/>
  <c r="H546" i="19"/>
  <c r="H544" i="19"/>
  <c r="H542" i="19"/>
  <c r="H540" i="19"/>
  <c r="H538" i="19"/>
  <c r="H536" i="19"/>
  <c r="H534" i="19"/>
  <c r="H532" i="19"/>
  <c r="H530" i="19"/>
  <c r="H528" i="19"/>
  <c r="H526" i="19"/>
  <c r="H524" i="19"/>
  <c r="H522" i="19"/>
  <c r="H520" i="19"/>
  <c r="H518" i="19"/>
  <c r="H516" i="19"/>
  <c r="H514" i="19"/>
  <c r="H512" i="19"/>
  <c r="H510" i="19"/>
  <c r="H508" i="19"/>
  <c r="H506" i="19"/>
  <c r="H504" i="19"/>
  <c r="H502" i="19"/>
  <c r="H500" i="19"/>
  <c r="H498" i="19"/>
  <c r="H496" i="19"/>
  <c r="H494" i="19"/>
  <c r="H492" i="19"/>
  <c r="H490" i="19"/>
  <c r="H488" i="19"/>
  <c r="H486" i="19"/>
  <c r="H484" i="19"/>
  <c r="H482" i="19"/>
  <c r="H480" i="19"/>
  <c r="H478" i="19"/>
  <c r="H476" i="19"/>
  <c r="H707" i="19"/>
  <c r="H705" i="19"/>
  <c r="H703" i="19"/>
  <c r="H701" i="19"/>
  <c r="H699" i="19"/>
  <c r="H697" i="19"/>
  <c r="H695" i="19"/>
  <c r="H693" i="19"/>
  <c r="H691" i="19"/>
  <c r="H689" i="19"/>
  <c r="H687" i="19"/>
  <c r="H685" i="19"/>
  <c r="H683" i="19"/>
  <c r="H681" i="19"/>
  <c r="H679" i="19"/>
  <c r="H677" i="19"/>
  <c r="H675" i="19"/>
  <c r="H673" i="19"/>
  <c r="H671" i="19"/>
  <c r="H669" i="19"/>
  <c r="H667" i="19"/>
  <c r="H665" i="19"/>
  <c r="H663" i="19"/>
  <c r="H661" i="19"/>
  <c r="H659" i="19"/>
  <c r="H657" i="19"/>
  <c r="H655" i="19"/>
  <c r="H653" i="19"/>
  <c r="H651" i="19"/>
  <c r="H649" i="19"/>
  <c r="H647" i="19"/>
  <c r="H645" i="19"/>
  <c r="H643" i="19"/>
  <c r="H641" i="19"/>
  <c r="H639" i="19"/>
  <c r="H637" i="19"/>
  <c r="H635" i="19"/>
  <c r="H633" i="19"/>
  <c r="H631" i="19"/>
  <c r="H629" i="19"/>
  <c r="H627" i="19"/>
  <c r="H625" i="19"/>
  <c r="H623" i="19"/>
  <c r="H621" i="19"/>
  <c r="H619" i="19"/>
  <c r="H617" i="19"/>
  <c r="H615" i="19"/>
  <c r="H613" i="19"/>
  <c r="H611" i="19"/>
  <c r="H609" i="19"/>
  <c r="H607" i="19"/>
  <c r="H605" i="19"/>
  <c r="H603" i="19"/>
  <c r="H601" i="19"/>
  <c r="H599" i="19"/>
  <c r="H597" i="19"/>
  <c r="H595" i="19"/>
  <c r="H593" i="19"/>
  <c r="H591" i="19"/>
  <c r="H589" i="19"/>
  <c r="H587" i="19"/>
  <c r="H585" i="19"/>
  <c r="H583" i="19"/>
  <c r="H581" i="19"/>
  <c r="H579" i="19"/>
  <c r="H577" i="19"/>
  <c r="H575" i="19"/>
  <c r="H573" i="19"/>
  <c r="H571" i="19"/>
  <c r="H569" i="19"/>
  <c r="H567" i="19"/>
  <c r="H565" i="19"/>
  <c r="H563" i="19"/>
  <c r="H561" i="19"/>
  <c r="H559" i="19"/>
  <c r="H557" i="19"/>
  <c r="H555" i="19"/>
  <c r="H553" i="19"/>
  <c r="H551" i="19"/>
  <c r="H549" i="19"/>
  <c r="H547" i="19"/>
  <c r="H545" i="19"/>
  <c r="H543" i="19"/>
  <c r="H541" i="19"/>
  <c r="H539" i="19"/>
  <c r="H537" i="19"/>
  <c r="H535" i="19"/>
  <c r="H533" i="19"/>
  <c r="H531" i="19"/>
  <c r="H529" i="19"/>
  <c r="H527" i="19"/>
  <c r="H525" i="19"/>
  <c r="H523" i="19"/>
  <c r="H521" i="19"/>
  <c r="H519" i="19"/>
  <c r="H517" i="19"/>
  <c r="H515" i="19"/>
  <c r="H513" i="19"/>
  <c r="H511" i="19"/>
  <c r="H509" i="19"/>
  <c r="H507" i="19"/>
  <c r="H505" i="19"/>
  <c r="H503" i="19"/>
  <c r="H501" i="19"/>
  <c r="H499" i="19"/>
  <c r="H497" i="19"/>
  <c r="H495" i="19"/>
  <c r="H493" i="19"/>
  <c r="H491" i="19"/>
  <c r="H489" i="19"/>
  <c r="H487" i="19"/>
  <c r="H485" i="19"/>
  <c r="H483" i="19"/>
  <c r="H481" i="19"/>
  <c r="H479" i="19"/>
  <c r="H477" i="19"/>
  <c r="H475" i="19"/>
  <c r="H473" i="19"/>
  <c r="H471" i="19"/>
  <c r="H469" i="19"/>
  <c r="H467" i="19"/>
  <c r="H465" i="19"/>
  <c r="H463" i="19"/>
  <c r="H461" i="19"/>
  <c r="H459" i="19"/>
  <c r="H457" i="19"/>
  <c r="H455" i="19"/>
  <c r="H453" i="19"/>
  <c r="H451" i="19"/>
  <c r="H449" i="19"/>
  <c r="H447" i="19"/>
  <c r="H445" i="19"/>
  <c r="H443" i="19"/>
  <c r="H441" i="19"/>
  <c r="H439" i="19"/>
  <c r="H437" i="19"/>
  <c r="H435" i="19"/>
  <c r="H433" i="19"/>
  <c r="H431" i="19"/>
  <c r="H429" i="19"/>
  <c r="H427" i="19"/>
  <c r="H425" i="19"/>
  <c r="H423" i="19"/>
  <c r="H421" i="19"/>
  <c r="H419" i="19"/>
  <c r="H417" i="19"/>
  <c r="H415" i="19"/>
  <c r="H413" i="19"/>
  <c r="H411" i="19"/>
  <c r="H409" i="19"/>
  <c r="H407" i="19"/>
  <c r="H405" i="19"/>
  <c r="H403" i="19"/>
  <c r="H401" i="19"/>
  <c r="H399" i="19"/>
  <c r="H397" i="19"/>
  <c r="H395" i="19"/>
  <c r="H393" i="19"/>
  <c r="H391" i="19"/>
  <c r="H389" i="19"/>
  <c r="H387" i="19"/>
  <c r="H385" i="19"/>
  <c r="H383" i="19"/>
  <c r="H381" i="19"/>
  <c r="H379" i="19"/>
  <c r="H377" i="19"/>
  <c r="H375" i="19"/>
  <c r="H373" i="19"/>
  <c r="H371" i="19"/>
  <c r="H369" i="19"/>
  <c r="H468" i="19"/>
  <c r="H460" i="19"/>
  <c r="H452" i="19"/>
  <c r="H444" i="19"/>
  <c r="H436" i="19"/>
  <c r="H428" i="19"/>
  <c r="H420" i="19"/>
  <c r="H412" i="19"/>
  <c r="H404" i="19"/>
  <c r="H396" i="19"/>
  <c r="H388" i="19"/>
  <c r="H380" i="19"/>
  <c r="H372" i="19"/>
  <c r="H367" i="19"/>
  <c r="H365" i="19"/>
  <c r="H363" i="19"/>
  <c r="H361" i="19"/>
  <c r="H359" i="19"/>
  <c r="H357" i="19"/>
  <c r="H355" i="19"/>
  <c r="H353" i="19"/>
  <c r="H351" i="19"/>
  <c r="H349" i="19"/>
  <c r="H347" i="19"/>
  <c r="H345" i="19"/>
  <c r="H343" i="19"/>
  <c r="H341" i="19"/>
  <c r="H339" i="19"/>
  <c r="H337" i="19"/>
  <c r="H335" i="19"/>
  <c r="H333" i="19"/>
  <c r="H331" i="19"/>
  <c r="H329" i="19"/>
  <c r="H327" i="19"/>
  <c r="H325" i="19"/>
  <c r="H323" i="19"/>
  <c r="H321" i="19"/>
  <c r="H319" i="19"/>
  <c r="H317" i="19"/>
  <c r="H315" i="19"/>
  <c r="H313" i="19"/>
  <c r="H311" i="19"/>
  <c r="H309" i="19"/>
  <c r="H307" i="19"/>
  <c r="H305" i="19"/>
  <c r="H303" i="19"/>
  <c r="H301" i="19"/>
  <c r="H299" i="19"/>
  <c r="H297" i="19"/>
  <c r="H295" i="19"/>
  <c r="H293" i="19"/>
  <c r="H291" i="19"/>
  <c r="H289" i="19"/>
  <c r="H287" i="19"/>
  <c r="H285" i="19"/>
  <c r="H283" i="19"/>
  <c r="H281" i="19"/>
  <c r="H279" i="19"/>
  <c r="H277" i="19"/>
  <c r="H275" i="19"/>
  <c r="H273" i="19"/>
  <c r="H271" i="19"/>
  <c r="H269" i="19"/>
  <c r="H267" i="19"/>
  <c r="H265" i="19"/>
  <c r="H263" i="19"/>
  <c r="H261" i="19"/>
  <c r="H259" i="19"/>
  <c r="H257" i="19"/>
  <c r="H255" i="19"/>
  <c r="H253" i="19"/>
  <c r="H251" i="19"/>
  <c r="H249" i="19"/>
  <c r="H247" i="19"/>
  <c r="H245" i="19"/>
  <c r="H243" i="19"/>
  <c r="H241" i="19"/>
  <c r="H239" i="19"/>
  <c r="H237" i="19"/>
  <c r="H235" i="19"/>
  <c r="H233" i="19"/>
  <c r="H231" i="19"/>
  <c r="H229" i="19"/>
  <c r="H227" i="19"/>
  <c r="H225" i="19"/>
  <c r="H223" i="19"/>
  <c r="H221" i="19"/>
  <c r="H219" i="19"/>
  <c r="H217" i="19"/>
  <c r="H215" i="19"/>
  <c r="H213" i="19"/>
  <c r="H211" i="19"/>
  <c r="H209" i="19"/>
  <c r="H207" i="19"/>
  <c r="H205" i="19"/>
  <c r="H203" i="19"/>
  <c r="H201" i="19"/>
  <c r="H199" i="19"/>
  <c r="H197" i="19"/>
  <c r="H195" i="19"/>
  <c r="H193" i="19"/>
  <c r="H191" i="19"/>
  <c r="H189" i="19"/>
  <c r="H187" i="19"/>
  <c r="H185" i="19"/>
  <c r="H183" i="19"/>
  <c r="H181" i="19"/>
  <c r="H179" i="19"/>
  <c r="H177" i="19"/>
  <c r="H175" i="19"/>
  <c r="H173" i="19"/>
  <c r="H171" i="19"/>
  <c r="H169" i="19"/>
  <c r="H167" i="19"/>
  <c r="H165" i="19"/>
  <c r="H163" i="19"/>
  <c r="H161" i="19"/>
  <c r="H159" i="19"/>
  <c r="H157" i="19"/>
  <c r="H155" i="19"/>
  <c r="H153" i="19"/>
  <c r="H151" i="19"/>
  <c r="H149" i="19"/>
  <c r="H147" i="19"/>
  <c r="H145" i="19"/>
  <c r="H143" i="19"/>
  <c r="H141" i="19"/>
  <c r="H139" i="19"/>
  <c r="H137" i="19"/>
  <c r="H135" i="19"/>
  <c r="H133" i="19"/>
  <c r="H131" i="19"/>
  <c r="H129" i="19"/>
  <c r="H127" i="19"/>
  <c r="H125" i="19"/>
  <c r="H123" i="19"/>
  <c r="H121" i="19"/>
  <c r="H119" i="19"/>
  <c r="H117" i="19"/>
  <c r="H115" i="19"/>
  <c r="H113" i="19"/>
  <c r="H111" i="19"/>
  <c r="H109" i="19"/>
  <c r="H107" i="19"/>
  <c r="H105" i="19"/>
  <c r="H103" i="19"/>
  <c r="H101" i="19"/>
  <c r="H99" i="19"/>
  <c r="H97" i="19"/>
  <c r="H95" i="19"/>
  <c r="H93" i="19"/>
  <c r="H91" i="19"/>
  <c r="H89" i="19"/>
  <c r="H87" i="19"/>
  <c r="H85" i="19"/>
  <c r="H83" i="19"/>
  <c r="H81" i="19"/>
  <c r="H79" i="19"/>
  <c r="H77" i="19"/>
  <c r="H75" i="19"/>
  <c r="H73" i="19"/>
  <c r="H71" i="19"/>
  <c r="H69" i="19"/>
  <c r="H67" i="19"/>
  <c r="H65" i="19"/>
  <c r="H63" i="19"/>
  <c r="H61" i="19"/>
  <c r="H59" i="19"/>
  <c r="H57" i="19"/>
  <c r="H55" i="19"/>
  <c r="H470" i="19"/>
  <c r="H462" i="19"/>
  <c r="H454" i="19"/>
  <c r="H446" i="19"/>
  <c r="H438" i="19"/>
  <c r="H430" i="19"/>
  <c r="H422" i="19"/>
  <c r="H414" i="19"/>
  <c r="H406" i="19"/>
  <c r="H398" i="19"/>
  <c r="H390" i="19"/>
  <c r="H382" i="19"/>
  <c r="H374" i="19"/>
  <c r="H8" i="19"/>
  <c r="H13" i="19"/>
  <c r="H56" i="19"/>
  <c r="H64" i="19"/>
  <c r="H72" i="19"/>
  <c r="H80" i="19"/>
  <c r="H88" i="19"/>
  <c r="H96" i="19"/>
  <c r="H104" i="19"/>
  <c r="H112" i="19"/>
  <c r="H120" i="19"/>
  <c r="H128" i="19"/>
  <c r="H136" i="19"/>
  <c r="H144" i="19"/>
  <c r="H152" i="19"/>
  <c r="H160" i="19"/>
  <c r="H168" i="19"/>
  <c r="H176" i="19"/>
  <c r="H184" i="19"/>
  <c r="H192" i="19"/>
  <c r="H200" i="19"/>
  <c r="H208" i="19"/>
  <c r="H216" i="19"/>
  <c r="H224" i="19"/>
  <c r="H232" i="19"/>
  <c r="H240" i="19"/>
  <c r="H248" i="19"/>
  <c r="H256" i="19"/>
  <c r="H264" i="19"/>
  <c r="H272" i="19"/>
  <c r="H280" i="19"/>
  <c r="H288" i="19"/>
  <c r="H296" i="19"/>
  <c r="H304" i="19"/>
  <c r="H312" i="19"/>
  <c r="H320" i="19"/>
  <c r="H328" i="19"/>
  <c r="H336" i="19"/>
  <c r="H344" i="19"/>
  <c r="H352" i="19"/>
  <c r="H360" i="19"/>
  <c r="H368" i="19"/>
  <c r="H384" i="19"/>
  <c r="H400" i="19"/>
  <c r="H416" i="19"/>
  <c r="H432" i="19"/>
  <c r="H448" i="19"/>
  <c r="H464" i="19"/>
  <c r="F15" i="14"/>
  <c r="F12" i="14"/>
  <c r="F14" i="14"/>
  <c r="F11" i="14"/>
  <c r="F17" i="14"/>
  <c r="F13" i="14"/>
  <c r="F10" i="14"/>
  <c r="F16" i="14"/>
  <c r="F8" i="14"/>
  <c r="J33" i="12"/>
  <c r="I33" i="12"/>
  <c r="G33" i="12"/>
  <c r="G35" i="12" s="1"/>
  <c r="H33" i="12"/>
  <c r="H35" i="12" s="1"/>
  <c r="K33" i="12"/>
  <c r="C32" i="7"/>
  <c r="C19" i="6"/>
  <c r="C8" i="6"/>
  <c r="C6" i="6"/>
  <c r="I51" i="1"/>
  <c r="D51" i="1"/>
  <c r="E51" i="1"/>
  <c r="F51" i="1"/>
  <c r="G51" i="1"/>
  <c r="H51" i="1"/>
  <c r="C51" i="1"/>
  <c r="I3" i="6"/>
  <c r="H3" i="6"/>
  <c r="G3" i="6"/>
  <c r="F3" i="6"/>
  <c r="E3" i="6"/>
  <c r="D3" i="6"/>
  <c r="C3" i="6"/>
  <c r="B2" i="6"/>
  <c r="I3" i="5"/>
  <c r="K3" i="5" s="1"/>
  <c r="L3" i="5" s="1"/>
  <c r="M3" i="5" s="1"/>
  <c r="N3" i="5" s="1"/>
  <c r="O3" i="5" s="1"/>
  <c r="H3" i="5"/>
  <c r="G3" i="5"/>
  <c r="F3" i="5"/>
  <c r="E3" i="5"/>
  <c r="D3" i="5"/>
  <c r="C3" i="5"/>
  <c r="B2" i="5"/>
  <c r="D17" i="3"/>
  <c r="E17" i="3"/>
  <c r="F17" i="3"/>
  <c r="G17" i="3"/>
  <c r="H17" i="3"/>
  <c r="I17" i="3"/>
  <c r="C17" i="3"/>
  <c r="K17" i="3" s="1"/>
  <c r="C20" i="3"/>
  <c r="K20" i="3" s="1"/>
  <c r="D20" i="3"/>
  <c r="E20" i="3"/>
  <c r="F20" i="3"/>
  <c r="G20" i="3"/>
  <c r="H20" i="3"/>
  <c r="I20" i="3"/>
  <c r="C21" i="3"/>
  <c r="K21" i="3" s="1"/>
  <c r="D21" i="3"/>
  <c r="E21" i="3"/>
  <c r="F21" i="3"/>
  <c r="G21" i="3"/>
  <c r="H21" i="3"/>
  <c r="I21" i="3"/>
  <c r="D19" i="3"/>
  <c r="E19" i="3"/>
  <c r="F19" i="3"/>
  <c r="G19" i="3"/>
  <c r="H19" i="3"/>
  <c r="I19" i="3"/>
  <c r="C19" i="3"/>
  <c r="K19" i="3" s="1"/>
  <c r="K22" i="3" s="1"/>
  <c r="C15" i="3"/>
  <c r="K15" i="3" s="1"/>
  <c r="D15" i="3"/>
  <c r="E15" i="3"/>
  <c r="F15" i="3"/>
  <c r="G15" i="3"/>
  <c r="H15" i="3"/>
  <c r="I15" i="3"/>
  <c r="C16" i="3"/>
  <c r="K16" i="3" s="1"/>
  <c r="D16" i="3"/>
  <c r="E16" i="3"/>
  <c r="F16" i="3"/>
  <c r="G16" i="3"/>
  <c r="H16" i="3"/>
  <c r="I16" i="3"/>
  <c r="D14" i="3"/>
  <c r="E14" i="3"/>
  <c r="F14" i="3"/>
  <c r="G14" i="3"/>
  <c r="H14" i="3"/>
  <c r="I14" i="3"/>
  <c r="C14" i="3"/>
  <c r="K14" i="3" s="1"/>
  <c r="C9" i="3"/>
  <c r="K9" i="3" s="1"/>
  <c r="D9" i="3"/>
  <c r="E9" i="3"/>
  <c r="F9" i="3"/>
  <c r="G9" i="3"/>
  <c r="H9" i="3"/>
  <c r="I9" i="3"/>
  <c r="C10" i="3"/>
  <c r="K10" i="3" s="1"/>
  <c r="D10" i="3"/>
  <c r="E10" i="3"/>
  <c r="F10" i="3"/>
  <c r="G10" i="3"/>
  <c r="H10" i="3"/>
  <c r="I10" i="3"/>
  <c r="C11" i="3"/>
  <c r="K11" i="3" s="1"/>
  <c r="D11" i="3"/>
  <c r="E11" i="3"/>
  <c r="F11" i="3"/>
  <c r="G11" i="3"/>
  <c r="H11" i="3"/>
  <c r="I11" i="3"/>
  <c r="C12" i="3"/>
  <c r="D12" i="3"/>
  <c r="E12" i="3"/>
  <c r="F12" i="3"/>
  <c r="G12" i="3"/>
  <c r="H12" i="3"/>
  <c r="I12" i="3"/>
  <c r="D8" i="3"/>
  <c r="E8" i="3"/>
  <c r="F8" i="3"/>
  <c r="G8" i="3"/>
  <c r="H8" i="3"/>
  <c r="I8" i="3"/>
  <c r="C8" i="3"/>
  <c r="K8" i="3" s="1"/>
  <c r="K12" i="3" s="1"/>
  <c r="I3" i="3"/>
  <c r="K3" i="3" s="1"/>
  <c r="L3" i="3" s="1"/>
  <c r="M3" i="3" s="1"/>
  <c r="N3" i="3" s="1"/>
  <c r="O3" i="3" s="1"/>
  <c r="H3" i="3"/>
  <c r="G3" i="3"/>
  <c r="F3" i="3"/>
  <c r="E3" i="3"/>
  <c r="D3" i="3"/>
  <c r="C3" i="3"/>
  <c r="B2" i="3"/>
  <c r="D46" i="1"/>
  <c r="E46" i="1"/>
  <c r="F46" i="1"/>
  <c r="G46" i="1"/>
  <c r="H46" i="1"/>
  <c r="I46" i="1"/>
  <c r="C46" i="1"/>
  <c r="E22" i="1"/>
  <c r="F22" i="1"/>
  <c r="G22" i="1"/>
  <c r="H22" i="1"/>
  <c r="I22" i="1"/>
  <c r="C22" i="1"/>
  <c r="K22" i="1" s="1"/>
  <c r="C71" i="21" l="1"/>
  <c r="O9" i="14"/>
  <c r="N9" i="14"/>
  <c r="I18" i="5"/>
  <c r="I32" i="5"/>
  <c r="K18" i="3"/>
  <c r="K24" i="3" s="1"/>
  <c r="K26" i="3" s="1"/>
  <c r="L22" i="1"/>
  <c r="M6" i="1"/>
  <c r="F71" i="21"/>
  <c r="K22" i="5"/>
  <c r="K37" i="5"/>
  <c r="K41" i="5"/>
  <c r="L6" i="5"/>
  <c r="K24" i="5"/>
  <c r="K21" i="5"/>
  <c r="K40" i="5"/>
  <c r="K23" i="5"/>
  <c r="K25" i="5"/>
  <c r="K36" i="5"/>
  <c r="K38" i="5"/>
  <c r="M6" i="3"/>
  <c r="L18" i="3"/>
  <c r="I71" i="21"/>
  <c r="C83" i="21"/>
  <c r="F32" i="5"/>
  <c r="C42" i="5"/>
  <c r="C32" i="5"/>
  <c r="D18" i="5"/>
  <c r="C18" i="5"/>
  <c r="C40" i="6" s="1"/>
  <c r="F18" i="5"/>
  <c r="F40" i="6" s="1"/>
  <c r="E18" i="5"/>
  <c r="E40" i="6" s="1"/>
  <c r="G32" i="5"/>
  <c r="H32" i="5"/>
  <c r="D32" i="5"/>
  <c r="G42" i="5"/>
  <c r="F42" i="5"/>
  <c r="E32" i="5"/>
  <c r="D42" i="5"/>
  <c r="E42" i="5"/>
  <c r="H18" i="5"/>
  <c r="H40" i="6" s="1"/>
  <c r="I42" i="5"/>
  <c r="H42" i="5"/>
  <c r="G18" i="5"/>
  <c r="G71" i="21"/>
  <c r="C18" i="3"/>
  <c r="H22" i="3"/>
  <c r="D22" i="3"/>
  <c r="C22" i="3"/>
  <c r="F22" i="3"/>
  <c r="E71" i="21"/>
  <c r="G82" i="21"/>
  <c r="G83" i="21" s="1"/>
  <c r="F79" i="22"/>
  <c r="H82" i="21"/>
  <c r="H65" i="21"/>
  <c r="H71" i="21" s="1"/>
  <c r="I83" i="21"/>
  <c r="I85" i="21"/>
  <c r="I87" i="21" s="1"/>
  <c r="D82" i="21"/>
  <c r="D65" i="21"/>
  <c r="D71" i="21" s="1"/>
  <c r="F85" i="21"/>
  <c r="F87" i="21" s="1"/>
  <c r="F83" i="21"/>
  <c r="E83" i="21"/>
  <c r="E85" i="21"/>
  <c r="E87" i="21" s="1"/>
  <c r="N14" i="19"/>
  <c r="L20" i="19"/>
  <c r="M20" i="19" s="1"/>
  <c r="N20" i="19" s="1"/>
  <c r="L22" i="19"/>
  <c r="M22" i="19" s="1"/>
  <c r="N22" i="19" s="1"/>
  <c r="N12" i="19"/>
  <c r="L19" i="19"/>
  <c r="M19" i="19" s="1"/>
  <c r="N19" i="19" s="1"/>
  <c r="N15" i="19"/>
  <c r="L21" i="19"/>
  <c r="M21" i="19" s="1"/>
  <c r="N21" i="19" s="1"/>
  <c r="N13" i="19"/>
  <c r="H10" i="14"/>
  <c r="N10" i="14" s="1"/>
  <c r="P10" i="14"/>
  <c r="H13" i="14"/>
  <c r="P13" i="14"/>
  <c r="H14" i="14"/>
  <c r="P14" i="14"/>
  <c r="H11" i="14"/>
  <c r="N11" i="14" s="1"/>
  <c r="P11" i="14"/>
  <c r="H8" i="14"/>
  <c r="P8" i="14"/>
  <c r="H17" i="14"/>
  <c r="P17" i="14"/>
  <c r="H12" i="14"/>
  <c r="O12" i="14" s="1"/>
  <c r="P12" i="14"/>
  <c r="H16" i="14"/>
  <c r="P16" i="14"/>
  <c r="H15" i="14"/>
  <c r="P15" i="14"/>
  <c r="C31" i="7"/>
  <c r="C33" i="7" s="1"/>
  <c r="D31" i="7" s="1"/>
  <c r="E24" i="7"/>
  <c r="J41" i="7" s="1"/>
  <c r="H13" i="7"/>
  <c r="H12" i="7"/>
  <c r="G14" i="7"/>
  <c r="J14" i="7" s="1"/>
  <c r="G13" i="7"/>
  <c r="J13" i="7" s="1"/>
  <c r="H14" i="7"/>
  <c r="H10" i="7"/>
  <c r="H11" i="7"/>
  <c r="G12" i="7"/>
  <c r="J12" i="7" s="1"/>
  <c r="G11" i="7"/>
  <c r="C24" i="3"/>
  <c r="C26" i="3" s="1"/>
  <c r="F18" i="3"/>
  <c r="F24" i="3" s="1"/>
  <c r="F26" i="3" s="1"/>
  <c r="D31" i="6"/>
  <c r="G22" i="3"/>
  <c r="I18" i="3"/>
  <c r="E18" i="3"/>
  <c r="G31" i="6"/>
  <c r="H18" i="3"/>
  <c r="H24" i="3" s="1"/>
  <c r="D18" i="3"/>
  <c r="D24" i="3" s="1"/>
  <c r="I22" i="3"/>
  <c r="I24" i="3" s="1"/>
  <c r="I26" i="3" s="1"/>
  <c r="E22" i="3"/>
  <c r="E24" i="3" s="1"/>
  <c r="E26" i="3" s="1"/>
  <c r="G18" i="3"/>
  <c r="G40" i="6"/>
  <c r="I40" i="6"/>
  <c r="D40" i="1"/>
  <c r="E40" i="1"/>
  <c r="F40" i="1"/>
  <c r="G40" i="1"/>
  <c r="H40" i="1"/>
  <c r="I40" i="1"/>
  <c r="C40" i="1"/>
  <c r="D28" i="1"/>
  <c r="E28" i="1"/>
  <c r="F28" i="1"/>
  <c r="G28" i="1"/>
  <c r="H28" i="1"/>
  <c r="C28" i="1"/>
  <c r="D34" i="1"/>
  <c r="E34" i="1"/>
  <c r="F34" i="1"/>
  <c r="G34" i="1"/>
  <c r="H34" i="1"/>
  <c r="I34" i="1"/>
  <c r="C34" i="1"/>
  <c r="D16" i="1"/>
  <c r="E16" i="1"/>
  <c r="F16" i="1"/>
  <c r="G16" i="1"/>
  <c r="H16" i="1"/>
  <c r="D10" i="1"/>
  <c r="E10" i="1"/>
  <c r="F10" i="1"/>
  <c r="G10" i="1"/>
  <c r="H10" i="1"/>
  <c r="I10" i="1"/>
  <c r="D27" i="6"/>
  <c r="D33" i="6" s="1"/>
  <c r="E7" i="1"/>
  <c r="E23" i="1" s="1"/>
  <c r="F7" i="1"/>
  <c r="G7" i="1"/>
  <c r="G23" i="1" s="1"/>
  <c r="H7" i="1"/>
  <c r="H27" i="6" s="1"/>
  <c r="H33" i="6" s="1"/>
  <c r="I7" i="1"/>
  <c r="I23" i="1" s="1"/>
  <c r="D3" i="1"/>
  <c r="E3" i="1"/>
  <c r="F3" i="1"/>
  <c r="G3" i="1"/>
  <c r="H3" i="1"/>
  <c r="I3" i="1"/>
  <c r="K3" i="1" s="1"/>
  <c r="L3" i="1" s="1"/>
  <c r="M3" i="1" s="1"/>
  <c r="N3" i="1" s="1"/>
  <c r="O3" i="1" s="1"/>
  <c r="C3" i="1"/>
  <c r="B2" i="1"/>
  <c r="B6" i="2"/>
  <c r="E1" i="2"/>
  <c r="C85" i="21" l="1"/>
  <c r="C87" i="21" s="1"/>
  <c r="C89" i="21" s="1"/>
  <c r="E89" i="21"/>
  <c r="I89" i="21"/>
  <c r="I44" i="5"/>
  <c r="F38" i="6"/>
  <c r="F44" i="5"/>
  <c r="G44" i="5"/>
  <c r="E44" i="5"/>
  <c r="H44" i="5"/>
  <c r="F30" i="6"/>
  <c r="F31" i="6"/>
  <c r="K16" i="1"/>
  <c r="K10" i="1"/>
  <c r="K11" i="1" s="1"/>
  <c r="G30" i="6"/>
  <c r="K7" i="1"/>
  <c r="D8" i="1"/>
  <c r="H30" i="6"/>
  <c r="H28" i="6"/>
  <c r="H34" i="6" s="1"/>
  <c r="K34" i="1"/>
  <c r="K35" i="1" s="1"/>
  <c r="K28" i="1"/>
  <c r="K40" i="1"/>
  <c r="C28" i="6"/>
  <c r="C34" i="6" s="1"/>
  <c r="L12" i="3"/>
  <c r="N6" i="1"/>
  <c r="M40" i="1"/>
  <c r="M22" i="1"/>
  <c r="M10" i="1"/>
  <c r="M34" i="1"/>
  <c r="M28" i="1"/>
  <c r="M7" i="1"/>
  <c r="L28" i="1"/>
  <c r="K42" i="5"/>
  <c r="K32" i="5"/>
  <c r="L34" i="1"/>
  <c r="G38" i="6"/>
  <c r="G28" i="6"/>
  <c r="G34" i="6" s="1"/>
  <c r="L22" i="3"/>
  <c r="L24" i="3" s="1"/>
  <c r="K18" i="5"/>
  <c r="L21" i="5"/>
  <c r="M6" i="5"/>
  <c r="L23" i="5"/>
  <c r="L25" i="5"/>
  <c r="L29" i="5"/>
  <c r="L10" i="5"/>
  <c r="L40" i="5"/>
  <c r="L22" i="5"/>
  <c r="L16" i="5"/>
  <c r="L38" i="5"/>
  <c r="L37" i="5"/>
  <c r="L35" i="5"/>
  <c r="L24" i="5"/>
  <c r="L9" i="5"/>
  <c r="L12" i="5"/>
  <c r="L41" i="5"/>
  <c r="L31" i="5"/>
  <c r="L11" i="5"/>
  <c r="L17" i="5"/>
  <c r="L36" i="5"/>
  <c r="L40" i="1"/>
  <c r="D44" i="5"/>
  <c r="N6" i="3"/>
  <c r="L7" i="1"/>
  <c r="L23" i="1" s="1"/>
  <c r="L10" i="1"/>
  <c r="G85" i="21"/>
  <c r="G87" i="21" s="1"/>
  <c r="G89" i="21" s="1"/>
  <c r="D40" i="6"/>
  <c r="K40" i="6" s="1"/>
  <c r="C44" i="5"/>
  <c r="I39" i="6"/>
  <c r="E39" i="6"/>
  <c r="F89" i="21"/>
  <c r="H83" i="21"/>
  <c r="H85" i="21"/>
  <c r="H87" i="21" s="1"/>
  <c r="D83" i="21"/>
  <c r="D85" i="21"/>
  <c r="D87" i="21" s="1"/>
  <c r="N15" i="14"/>
  <c r="O15" i="14"/>
  <c r="N12" i="14"/>
  <c r="O10" i="14"/>
  <c r="N8" i="14"/>
  <c r="O8" i="14"/>
  <c r="O14" i="14"/>
  <c r="N14" i="14"/>
  <c r="N16" i="14"/>
  <c r="O16" i="14"/>
  <c r="N17" i="14"/>
  <c r="O17" i="14"/>
  <c r="O11" i="14"/>
  <c r="O13" i="14"/>
  <c r="N13" i="14"/>
  <c r="P20" i="14"/>
  <c r="P22" i="14"/>
  <c r="P24" i="14"/>
  <c r="P23" i="14"/>
  <c r="P25" i="14"/>
  <c r="P21" i="14"/>
  <c r="J35" i="12"/>
  <c r="J43" i="12"/>
  <c r="J49" i="12" s="1"/>
  <c r="I35" i="12"/>
  <c r="I43" i="12"/>
  <c r="I49" i="12" s="1"/>
  <c r="K35" i="12"/>
  <c r="K43" i="12"/>
  <c r="K49" i="12" s="1"/>
  <c r="H16" i="7"/>
  <c r="E31" i="7" s="1"/>
  <c r="J11" i="7"/>
  <c r="J17" i="7" s="1"/>
  <c r="J30" i="7" s="1"/>
  <c r="G17" i="7"/>
  <c r="D32" i="7"/>
  <c r="D36" i="7" s="1"/>
  <c r="H17" i="7"/>
  <c r="E31" i="6"/>
  <c r="D38" i="6"/>
  <c r="H31" i="6"/>
  <c r="E28" i="6"/>
  <c r="E34" i="6" s="1"/>
  <c r="E27" i="6"/>
  <c r="E33" i="6" s="1"/>
  <c r="I31" i="6"/>
  <c r="C23" i="1"/>
  <c r="C27" i="6"/>
  <c r="C31" i="6"/>
  <c r="C29" i="6"/>
  <c r="C35" i="6" s="1"/>
  <c r="E38" i="6"/>
  <c r="C30" i="6"/>
  <c r="D29" i="6"/>
  <c r="D35" i="6" s="1"/>
  <c r="E29" i="6"/>
  <c r="E35" i="6" s="1"/>
  <c r="I28" i="6"/>
  <c r="I34" i="6" s="1"/>
  <c r="I27" i="6"/>
  <c r="I33" i="6" s="1"/>
  <c r="G29" i="6"/>
  <c r="G35" i="6" s="1"/>
  <c r="F23" i="1"/>
  <c r="F27" i="6"/>
  <c r="F33" i="6" s="1"/>
  <c r="I38" i="6"/>
  <c r="H38" i="6"/>
  <c r="F29" i="6"/>
  <c r="F35" i="6" s="1"/>
  <c r="H29" i="6"/>
  <c r="H35" i="6" s="1"/>
  <c r="H36" i="6" s="1"/>
  <c r="I29" i="6"/>
  <c r="I35" i="6" s="1"/>
  <c r="E30" i="6"/>
  <c r="D30" i="6"/>
  <c r="F28" i="6"/>
  <c r="F34" i="6" s="1"/>
  <c r="I30" i="6"/>
  <c r="G27" i="6"/>
  <c r="G33" i="6" s="1"/>
  <c r="D28" i="6"/>
  <c r="D34" i="6" s="1"/>
  <c r="H26" i="3"/>
  <c r="H39" i="6"/>
  <c r="D26" i="3"/>
  <c r="D39" i="6"/>
  <c r="G24" i="3"/>
  <c r="F39" i="6"/>
  <c r="C39" i="6"/>
  <c r="C17" i="1"/>
  <c r="C17" i="6" s="1"/>
  <c r="F17" i="1"/>
  <c r="F17" i="6" s="1"/>
  <c r="H35" i="1"/>
  <c r="H23" i="1"/>
  <c r="D6" i="6"/>
  <c r="D23" i="1"/>
  <c r="I17" i="1"/>
  <c r="I17" i="6" s="1"/>
  <c r="G13" i="1"/>
  <c r="G19" i="1" s="1"/>
  <c r="H17" i="1"/>
  <c r="H17" i="6" s="1"/>
  <c r="E17" i="1"/>
  <c r="E17" i="6" s="1"/>
  <c r="C29" i="1"/>
  <c r="C18" i="6" s="1"/>
  <c r="F29" i="1"/>
  <c r="F18" i="6" s="1"/>
  <c r="F13" i="1"/>
  <c r="F19" i="1" s="1"/>
  <c r="H11" i="1"/>
  <c r="D11" i="1"/>
  <c r="D17" i="1"/>
  <c r="D17" i="6" s="1"/>
  <c r="I8" i="1"/>
  <c r="I6" i="6" s="1"/>
  <c r="E8" i="1"/>
  <c r="E6" i="6" s="1"/>
  <c r="G11" i="1"/>
  <c r="G35" i="1"/>
  <c r="G29" i="1"/>
  <c r="G18" i="6" s="1"/>
  <c r="I35" i="1"/>
  <c r="D13" i="1"/>
  <c r="D19" i="1" s="1"/>
  <c r="D35" i="1"/>
  <c r="E29" i="1"/>
  <c r="E18" i="6" s="1"/>
  <c r="C13" i="1"/>
  <c r="C14" i="1" s="1"/>
  <c r="F11" i="1"/>
  <c r="H29" i="1"/>
  <c r="H18" i="6" s="1"/>
  <c r="D29" i="1"/>
  <c r="D18" i="6" s="1"/>
  <c r="E35" i="1"/>
  <c r="H8" i="1"/>
  <c r="H6" i="6" s="1"/>
  <c r="I29" i="1"/>
  <c r="I18" i="6" s="1"/>
  <c r="I11" i="1"/>
  <c r="E11" i="1"/>
  <c r="G17" i="1"/>
  <c r="G17" i="6" s="1"/>
  <c r="C35" i="1"/>
  <c r="F35" i="1"/>
  <c r="F8" i="1"/>
  <c r="F6" i="6" s="1"/>
  <c r="I13" i="1"/>
  <c r="E13" i="1"/>
  <c r="C11" i="1"/>
  <c r="G8" i="1"/>
  <c r="G6" i="6" s="1"/>
  <c r="H13" i="1"/>
  <c r="L26" i="3" l="1"/>
  <c r="K31" i="6"/>
  <c r="M11" i="1"/>
  <c r="K17" i="1"/>
  <c r="L11" i="1"/>
  <c r="K29" i="1"/>
  <c r="O6" i="3"/>
  <c r="N6" i="5"/>
  <c r="M31" i="5"/>
  <c r="M11" i="5"/>
  <c r="M17" i="5"/>
  <c r="M36" i="5"/>
  <c r="M29" i="5"/>
  <c r="M10" i="5"/>
  <c r="M40" i="5"/>
  <c r="M22" i="5"/>
  <c r="M16" i="5"/>
  <c r="M38" i="5"/>
  <c r="M37" i="5"/>
  <c r="M35" i="5"/>
  <c r="M9" i="5"/>
  <c r="M21" i="5"/>
  <c r="M12" i="5"/>
  <c r="M41" i="5"/>
  <c r="M23" i="5"/>
  <c r="M24" i="5"/>
  <c r="M25" i="5"/>
  <c r="M8" i="1"/>
  <c r="M13" i="1"/>
  <c r="M19" i="1" s="1"/>
  <c r="L40" i="6"/>
  <c r="L42" i="5"/>
  <c r="L32" i="5"/>
  <c r="M29" i="1"/>
  <c r="M23" i="1"/>
  <c r="L18" i="5"/>
  <c r="M35" i="1"/>
  <c r="K8" i="1"/>
  <c r="K13" i="1"/>
  <c r="K23" i="1"/>
  <c r="L8" i="1"/>
  <c r="L13" i="1"/>
  <c r="L19" i="1" s="1"/>
  <c r="G36" i="6"/>
  <c r="J31" i="7"/>
  <c r="J33" i="7" s="1"/>
  <c r="J24" i="7" s="1"/>
  <c r="J25" i="7" s="1"/>
  <c r="J38" i="7" s="1"/>
  <c r="L35" i="1"/>
  <c r="L29" i="1"/>
  <c r="M17" i="1"/>
  <c r="O6" i="1"/>
  <c r="N34" i="1"/>
  <c r="N28" i="1"/>
  <c r="N29" i="1" s="1"/>
  <c r="N7" i="1"/>
  <c r="N40" i="1"/>
  <c r="N22" i="1"/>
  <c r="N10" i="1"/>
  <c r="N11" i="1" s="1"/>
  <c r="N17" i="1"/>
  <c r="L17" i="1"/>
  <c r="H89" i="21"/>
  <c r="K38" i="6"/>
  <c r="L38" i="6"/>
  <c r="L31" i="6"/>
  <c r="L30" i="6"/>
  <c r="D36" i="6"/>
  <c r="K29" i="6"/>
  <c r="K6" i="6"/>
  <c r="K34" i="6"/>
  <c r="L28" i="6"/>
  <c r="L35" i="6"/>
  <c r="L29" i="6"/>
  <c r="D89" i="21"/>
  <c r="N25" i="14"/>
  <c r="N23" i="14"/>
  <c r="P34" i="14"/>
  <c r="O25" i="14"/>
  <c r="O21" i="14"/>
  <c r="O24" i="14"/>
  <c r="O20" i="14"/>
  <c r="O23" i="14"/>
  <c r="O34" i="14" s="1"/>
  <c r="O22" i="14"/>
  <c r="E32" i="7"/>
  <c r="J39" i="7" s="1"/>
  <c r="J42" i="7"/>
  <c r="J16" i="7"/>
  <c r="D33" i="7"/>
  <c r="L17" i="6"/>
  <c r="K17" i="6"/>
  <c r="K27" i="6"/>
  <c r="L27" i="6"/>
  <c r="L34" i="6"/>
  <c r="I36" i="6"/>
  <c r="K18" i="6"/>
  <c r="L18" i="6"/>
  <c r="F36" i="6"/>
  <c r="E36" i="6"/>
  <c r="L6" i="6"/>
  <c r="K30" i="6"/>
  <c r="K35" i="6"/>
  <c r="K28" i="6"/>
  <c r="G26" i="3"/>
  <c r="G39" i="6"/>
  <c r="L39" i="6" s="1"/>
  <c r="F14" i="1"/>
  <c r="F11" i="6" s="1"/>
  <c r="D25" i="1"/>
  <c r="G25" i="1"/>
  <c r="F25" i="1"/>
  <c r="G14" i="1"/>
  <c r="G11" i="6" s="1"/>
  <c r="G20" i="1"/>
  <c r="G12" i="6" s="1"/>
  <c r="C19" i="1"/>
  <c r="D14" i="1"/>
  <c r="D11" i="6" s="1"/>
  <c r="D20" i="1"/>
  <c r="D12" i="6" s="1"/>
  <c r="H14" i="1"/>
  <c r="H11" i="6" s="1"/>
  <c r="H19" i="1"/>
  <c r="E19" i="1"/>
  <c r="E14" i="1"/>
  <c r="E11" i="6" s="1"/>
  <c r="F20" i="1"/>
  <c r="F12" i="6" s="1"/>
  <c r="I19" i="1"/>
  <c r="I25" i="1" s="1"/>
  <c r="I14" i="1"/>
  <c r="I11" i="6" s="1"/>
  <c r="M26" i="3" l="1"/>
  <c r="O34" i="1"/>
  <c r="O28" i="1"/>
  <c r="O7" i="1"/>
  <c r="O40" i="1"/>
  <c r="O22" i="1"/>
  <c r="O10" i="1"/>
  <c r="O11" i="1" s="1"/>
  <c r="K19" i="1"/>
  <c r="K14" i="1"/>
  <c r="M14" i="1"/>
  <c r="K11" i="6"/>
  <c r="J44" i="7"/>
  <c r="D18" i="13" s="1"/>
  <c r="G12" i="13" s="1"/>
  <c r="N8" i="1"/>
  <c r="N13" i="1"/>
  <c r="L14" i="1"/>
  <c r="M32" i="5"/>
  <c r="M18" i="5"/>
  <c r="M42" i="5"/>
  <c r="N26" i="3"/>
  <c r="N23" i="1"/>
  <c r="N35" i="1"/>
  <c r="L44" i="5"/>
  <c r="N22" i="5"/>
  <c r="N31" i="5"/>
  <c r="N36" i="5"/>
  <c r="N37" i="5"/>
  <c r="N17" i="5"/>
  <c r="N29" i="5"/>
  <c r="N21" i="5"/>
  <c r="N16" i="5"/>
  <c r="O6" i="5"/>
  <c r="N25" i="5"/>
  <c r="N10" i="5"/>
  <c r="N12" i="5"/>
  <c r="N40" i="5"/>
  <c r="N24" i="5"/>
  <c r="N11" i="5"/>
  <c r="N23" i="5"/>
  <c r="N35" i="5"/>
  <c r="N41" i="5"/>
  <c r="N9" i="5"/>
  <c r="N38" i="5"/>
  <c r="E36" i="7"/>
  <c r="F31" i="1"/>
  <c r="H36" i="12" s="1"/>
  <c r="G26" i="1"/>
  <c r="G7" i="6"/>
  <c r="G31" i="1"/>
  <c r="I36" i="12" s="1"/>
  <c r="L11" i="6"/>
  <c r="L33" i="6"/>
  <c r="K33" i="6"/>
  <c r="C36" i="6"/>
  <c r="D31" i="1"/>
  <c r="K39" i="6"/>
  <c r="F26" i="1"/>
  <c r="D26" i="1"/>
  <c r="C25" i="1"/>
  <c r="C31" i="1" s="1"/>
  <c r="H25" i="1"/>
  <c r="E25" i="1"/>
  <c r="C20" i="1"/>
  <c r="C12" i="6" s="1"/>
  <c r="E20" i="1"/>
  <c r="E12" i="6" s="1"/>
  <c r="H20" i="1"/>
  <c r="H12" i="6" s="1"/>
  <c r="I20" i="1"/>
  <c r="I12" i="6" s="1"/>
  <c r="M44" i="5" l="1"/>
  <c r="C26" i="1"/>
  <c r="O29" i="1"/>
  <c r="O23" i="1"/>
  <c r="O35" i="1"/>
  <c r="O17" i="1"/>
  <c r="N19" i="1"/>
  <c r="N14" i="1"/>
  <c r="N42" i="5"/>
  <c r="O40" i="5"/>
  <c r="O21" i="5"/>
  <c r="O38" i="5"/>
  <c r="O23" i="5"/>
  <c r="O35" i="5"/>
  <c r="O16" i="5"/>
  <c r="O25" i="5"/>
  <c r="O36" i="5"/>
  <c r="O11" i="5"/>
  <c r="O37" i="5"/>
  <c r="O9" i="5"/>
  <c r="O29" i="5"/>
  <c r="O10" i="5"/>
  <c r="O22" i="5"/>
  <c r="O24" i="5"/>
  <c r="O12" i="5"/>
  <c r="O31" i="5"/>
  <c r="M25" i="1"/>
  <c r="M20" i="1"/>
  <c r="H45" i="12"/>
  <c r="H47" i="12" s="1"/>
  <c r="H51" i="12" s="1"/>
  <c r="H38" i="12"/>
  <c r="H59" i="12" s="1"/>
  <c r="K12" i="13"/>
  <c r="E24" i="13"/>
  <c r="H12" i="13"/>
  <c r="J12" i="13"/>
  <c r="I12" i="13"/>
  <c r="I45" i="12"/>
  <c r="I47" i="12" s="1"/>
  <c r="I51" i="12" s="1"/>
  <c r="I58" i="12" s="1"/>
  <c r="I38" i="12"/>
  <c r="I59" i="12" s="1"/>
  <c r="O26" i="3"/>
  <c r="N18" i="5"/>
  <c r="N32" i="5"/>
  <c r="L25" i="1"/>
  <c r="L20" i="1"/>
  <c r="K20" i="1"/>
  <c r="K25" i="1"/>
  <c r="O13" i="1"/>
  <c r="O8" i="1"/>
  <c r="E31" i="1"/>
  <c r="E7" i="6"/>
  <c r="C25" i="6"/>
  <c r="C13" i="6"/>
  <c r="C37" i="1"/>
  <c r="C65" i="22" s="1"/>
  <c r="C67" i="22" s="1"/>
  <c r="C21" i="6"/>
  <c r="D25" i="6"/>
  <c r="D13" i="6"/>
  <c r="D37" i="1"/>
  <c r="D65" i="22" s="1"/>
  <c r="D67" i="22" s="1"/>
  <c r="D21" i="6"/>
  <c r="D32" i="1"/>
  <c r="F32" i="1"/>
  <c r="F13" i="6"/>
  <c r="F25" i="6"/>
  <c r="F37" i="1"/>
  <c r="F65" i="22" s="1"/>
  <c r="F67" i="22" s="1"/>
  <c r="F21" i="6"/>
  <c r="H7" i="6"/>
  <c r="H31" i="1"/>
  <c r="J36" i="12" s="1"/>
  <c r="L12" i="6"/>
  <c r="K12" i="6"/>
  <c r="I31" i="1"/>
  <c r="I7" i="6"/>
  <c r="L36" i="6"/>
  <c r="K36" i="6"/>
  <c r="G25" i="6"/>
  <c r="G13" i="6"/>
  <c r="G32" i="1"/>
  <c r="G37" i="1"/>
  <c r="G65" i="22" s="1"/>
  <c r="G67" i="22" s="1"/>
  <c r="G21" i="6"/>
  <c r="F7" i="6"/>
  <c r="H26" i="1"/>
  <c r="E26" i="1"/>
  <c r="I26" i="1"/>
  <c r="N44" i="5" l="1"/>
  <c r="I61" i="12"/>
  <c r="C38" i="1"/>
  <c r="C41" i="1"/>
  <c r="K36" i="12"/>
  <c r="F4" i="13"/>
  <c r="H58" i="12"/>
  <c r="H61" i="12" s="1"/>
  <c r="G45" i="12"/>
  <c r="G47" i="12" s="1"/>
  <c r="G38" i="12"/>
  <c r="O19" i="1"/>
  <c r="O14" i="1"/>
  <c r="L31" i="1"/>
  <c r="L26" i="1"/>
  <c r="M31" i="1"/>
  <c r="M26" i="1"/>
  <c r="O18" i="5"/>
  <c r="O32" i="5"/>
  <c r="J45" i="12"/>
  <c r="J47" i="12" s="1"/>
  <c r="J51" i="12" s="1"/>
  <c r="J58" i="12" s="1"/>
  <c r="J38" i="12"/>
  <c r="J59" i="12" s="1"/>
  <c r="K31" i="1"/>
  <c r="K26" i="1"/>
  <c r="O42" i="5"/>
  <c r="N20" i="1"/>
  <c r="N25" i="1"/>
  <c r="L7" i="6"/>
  <c r="K7" i="6"/>
  <c r="H25" i="6"/>
  <c r="H13" i="6"/>
  <c r="H37" i="1"/>
  <c r="H65" i="22" s="1"/>
  <c r="H67" i="22" s="1"/>
  <c r="H21" i="6"/>
  <c r="H32" i="1"/>
  <c r="D8" i="6"/>
  <c r="D19" i="6"/>
  <c r="G8" i="6"/>
  <c r="I25" i="6"/>
  <c r="I13" i="6"/>
  <c r="I37" i="1"/>
  <c r="I65" i="22" s="1"/>
  <c r="I67" i="22" s="1"/>
  <c r="I32" i="1"/>
  <c r="I21" i="6"/>
  <c r="F14" i="6"/>
  <c r="F41" i="1"/>
  <c r="F43" i="1"/>
  <c r="F38" i="1"/>
  <c r="G14" i="6"/>
  <c r="G43" i="1"/>
  <c r="G41" i="1"/>
  <c r="G38" i="1"/>
  <c r="F8" i="6"/>
  <c r="F19" i="6"/>
  <c r="D14" i="6"/>
  <c r="D41" i="1"/>
  <c r="D43" i="1"/>
  <c r="D38" i="1"/>
  <c r="C14" i="6"/>
  <c r="C43" i="1"/>
  <c r="E25" i="6"/>
  <c r="L25" i="6" s="1"/>
  <c r="E13" i="6"/>
  <c r="E37" i="1"/>
  <c r="E65" i="22" s="1"/>
  <c r="E67" i="22" s="1"/>
  <c r="E32" i="1"/>
  <c r="E21" i="6"/>
  <c r="K21" i="6" s="1"/>
  <c r="O44" i="5" l="1"/>
  <c r="K13" i="6"/>
  <c r="N31" i="1"/>
  <c r="N26" i="1"/>
  <c r="K37" i="1"/>
  <c r="K32" i="1"/>
  <c r="L37" i="1"/>
  <c r="L32" i="1"/>
  <c r="J61" i="12"/>
  <c r="M37" i="1"/>
  <c r="M32" i="1"/>
  <c r="O20" i="1"/>
  <c r="O25" i="1"/>
  <c r="K45" i="12"/>
  <c r="K47" i="12" s="1"/>
  <c r="K51" i="12" s="1"/>
  <c r="K58" i="12" s="1"/>
  <c r="K38" i="12"/>
  <c r="K59" i="12" s="1"/>
  <c r="L21" i="6"/>
  <c r="D15" i="6"/>
  <c r="D9" i="6"/>
  <c r="D23" i="6"/>
  <c r="D48" i="1"/>
  <c r="D44" i="1"/>
  <c r="F15" i="6"/>
  <c r="F23" i="6"/>
  <c r="F44" i="1"/>
  <c r="F48" i="1"/>
  <c r="K25" i="6"/>
  <c r="H19" i="6"/>
  <c r="H8" i="6"/>
  <c r="G9" i="6"/>
  <c r="G15" i="6"/>
  <c r="G23" i="6"/>
  <c r="G48" i="1"/>
  <c r="G44" i="1"/>
  <c r="E19" i="6"/>
  <c r="E8" i="6"/>
  <c r="C15" i="6"/>
  <c r="C23" i="6"/>
  <c r="C44" i="1"/>
  <c r="L13" i="6"/>
  <c r="I14" i="6"/>
  <c r="I38" i="1"/>
  <c r="I43" i="1"/>
  <c r="I41" i="1"/>
  <c r="E14" i="6"/>
  <c r="E41" i="1"/>
  <c r="E38" i="1"/>
  <c r="E43" i="1"/>
  <c r="F9" i="6" s="1"/>
  <c r="I19" i="6"/>
  <c r="I8" i="6"/>
  <c r="H14" i="6"/>
  <c r="H43" i="1"/>
  <c r="H38" i="1"/>
  <c r="H41" i="1"/>
  <c r="K54" i="12" l="1"/>
  <c r="K53" i="12"/>
  <c r="L14" i="6"/>
  <c r="K61" i="12"/>
  <c r="K64" i="12" s="1"/>
  <c r="K19" i="6"/>
  <c r="M43" i="1"/>
  <c r="M44" i="1" s="1"/>
  <c r="M41" i="1"/>
  <c r="O31" i="1"/>
  <c r="O26" i="1"/>
  <c r="K43" i="1"/>
  <c r="K44" i="1" s="1"/>
  <c r="K41" i="1"/>
  <c r="K8" i="6"/>
  <c r="K14" i="6"/>
  <c r="L19" i="6"/>
  <c r="L43" i="1"/>
  <c r="L44" i="1" s="1"/>
  <c r="L41" i="1"/>
  <c r="N37" i="1"/>
  <c r="N32" i="1"/>
  <c r="H15" i="6"/>
  <c r="H9" i="6"/>
  <c r="H23" i="6"/>
  <c r="H48" i="1"/>
  <c r="H44" i="1"/>
  <c r="E15" i="6"/>
  <c r="E9" i="6"/>
  <c r="E23" i="6"/>
  <c r="E48" i="1"/>
  <c r="F49" i="1" s="1"/>
  <c r="E44" i="1"/>
  <c r="G54" i="1"/>
  <c r="G22" i="6" s="1"/>
  <c r="G24" i="6" s="1"/>
  <c r="G52" i="1"/>
  <c r="G49" i="1"/>
  <c r="F54" i="1"/>
  <c r="F22" i="6" s="1"/>
  <c r="F24" i="6" s="1"/>
  <c r="F52" i="1"/>
  <c r="I9" i="6"/>
  <c r="K9" i="6" s="1"/>
  <c r="I15" i="6"/>
  <c r="I23" i="6"/>
  <c r="I44" i="1"/>
  <c r="I48" i="1"/>
  <c r="D52" i="1"/>
  <c r="D49" i="1"/>
  <c r="D54" i="1"/>
  <c r="D22" i="6" s="1"/>
  <c r="D24" i="6" s="1"/>
  <c r="L8" i="6"/>
  <c r="C22" i="6"/>
  <c r="K63" i="12" l="1"/>
  <c r="D16" i="13"/>
  <c r="K15" i="6"/>
  <c r="F59" i="22"/>
  <c r="F61" i="22" s="1"/>
  <c r="F83" i="22" s="1"/>
  <c r="F84" i="22" s="1"/>
  <c r="K23" i="6"/>
  <c r="G59" i="22"/>
  <c r="G61" i="22" s="1"/>
  <c r="G83" i="22" s="1"/>
  <c r="G84" i="22" s="1"/>
  <c r="N43" i="1"/>
  <c r="N44" i="1" s="1"/>
  <c r="N41" i="1"/>
  <c r="C83" i="22"/>
  <c r="C84" i="22" s="1"/>
  <c r="O32" i="1"/>
  <c r="O37" i="1"/>
  <c r="L9" i="6"/>
  <c r="D59" i="22"/>
  <c r="D61" i="22" s="1"/>
  <c r="D83" i="22" s="1"/>
  <c r="D84" i="22" s="1"/>
  <c r="H54" i="1"/>
  <c r="H22" i="6" s="1"/>
  <c r="H24" i="6" s="1"/>
  <c r="H52" i="1"/>
  <c r="H49" i="1"/>
  <c r="L15" i="6"/>
  <c r="I49" i="1"/>
  <c r="I52" i="1"/>
  <c r="I54" i="1" s="1"/>
  <c r="I22" i="6" s="1"/>
  <c r="I24" i="6" s="1"/>
  <c r="C24" i="6"/>
  <c r="L23" i="6"/>
  <c r="E54" i="1"/>
  <c r="E22" i="6" s="1"/>
  <c r="E49" i="1"/>
  <c r="E52" i="1"/>
  <c r="G4" i="13" l="1"/>
  <c r="H4" i="13" s="1"/>
  <c r="I4" i="13" s="1"/>
  <c r="H59" i="22"/>
  <c r="H61" i="22" s="1"/>
  <c r="H83" i="22" s="1"/>
  <c r="H84" i="22" s="1"/>
  <c r="E59" i="22"/>
  <c r="E61" i="22" s="1"/>
  <c r="E83" i="22" s="1"/>
  <c r="E84" i="22" s="1"/>
  <c r="O43" i="1"/>
  <c r="O44" i="1" s="1"/>
  <c r="O41" i="1"/>
  <c r="I59" i="22"/>
  <c r="I61" i="22" s="1"/>
  <c r="I83" i="22" s="1"/>
  <c r="I84" i="22" s="1"/>
  <c r="K22" i="6"/>
  <c r="E24" i="6"/>
  <c r="K24" i="6" s="1"/>
  <c r="L22" i="6"/>
  <c r="G6" i="13" l="1"/>
  <c r="G10" i="13" s="1"/>
  <c r="G14" i="13" s="1"/>
  <c r="H6" i="13"/>
  <c r="J4" i="13"/>
  <c r="I6" i="13"/>
  <c r="L24" i="6"/>
  <c r="I10" i="13" l="1"/>
  <c r="I14" i="13" s="1"/>
  <c r="H10" i="13"/>
  <c r="H14" i="13" s="1"/>
  <c r="K4" i="13"/>
  <c r="K6" i="13" s="1"/>
  <c r="K10" i="13" s="1"/>
  <c r="E23" i="13" s="1"/>
  <c r="J6" i="13"/>
  <c r="J10" i="13" l="1"/>
  <c r="J14" i="13" s="1"/>
  <c r="E27" i="13"/>
  <c r="E32" i="13" s="1"/>
  <c r="K14" i="13"/>
  <c r="E31" i="13" l="1"/>
  <c r="E33" i="13" s="1"/>
  <c r="E37" i="13" s="1"/>
  <c r="E40" i="13" l="1"/>
  <c r="E43" i="13" l="1"/>
  <c r="G22" i="13"/>
</calcChain>
</file>

<file path=xl/sharedStrings.xml><?xml version="1.0" encoding="utf-8"?>
<sst xmlns="http://schemas.openxmlformats.org/spreadsheetml/2006/main" count="17459" uniqueCount="8703">
  <si>
    <t>COMPANY NAME</t>
  </si>
  <si>
    <t>TATA POWER COMPANY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</si>
  <si>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</si>
  <si>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</si>
  <si>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</si>
  <si>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</si>
  <si>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</si>
  <si>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</si>
  <si>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</si>
  <si>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</si>
  <si>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</si>
  <si>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</si>
  <si>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</si>
  <si>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</si>
  <si>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</si>
  <si>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</si>
  <si>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</si>
  <si>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</si>
  <si>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</si>
  <si>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</si>
  <si>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</si>
  <si>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</si>
  <si>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</si>
  <si>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</si>
  <si>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</si>
  <si>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</si>
  <si>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</si>
  <si>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</si>
  <si>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</si>
  <si>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</si>
  <si>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</si>
  <si>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</si>
  <si>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</si>
  <si>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</si>
  <si>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</si>
  <si>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</si>
  <si>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</si>
  <si>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</si>
  <si>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</si>
  <si>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</si>
  <si>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</si>
  <si>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</si>
  <si>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</si>
  <si>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</si>
  <si>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</si>
  <si>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</si>
  <si>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</si>
  <si>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</si>
  <si>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</si>
  <si>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</si>
  <si>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</si>
  <si>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</si>
  <si>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</si>
  <si>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</si>
  <si>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Years</t>
  </si>
  <si>
    <t>#</t>
  </si>
  <si>
    <t>Income Statement</t>
  </si>
  <si>
    <t>Sales Growth</t>
  </si>
  <si>
    <t>-</t>
  </si>
  <si>
    <t>Cost of Goods Sold</t>
  </si>
  <si>
    <t>COGS % Sales</t>
  </si>
  <si>
    <t>Gross Profit</t>
  </si>
  <si>
    <t xml:space="preserve">Gross Margin </t>
  </si>
  <si>
    <t>Selling &amp; Administrative Expenses</t>
  </si>
  <si>
    <t>S&amp;G Expenses % Sales</t>
  </si>
  <si>
    <t>EBITDA</t>
  </si>
  <si>
    <t>EBITDA % Sales</t>
  </si>
  <si>
    <t>Interest % Sales</t>
  </si>
  <si>
    <t>Depreciation % Sales</t>
  </si>
  <si>
    <t>EBT</t>
  </si>
  <si>
    <t>EBT % Sales</t>
  </si>
  <si>
    <t>Net Profit</t>
  </si>
  <si>
    <t>Net Margin</t>
  </si>
  <si>
    <t>Income %Sales</t>
  </si>
  <si>
    <t>Adjusted EBITDA</t>
  </si>
  <si>
    <t>Adjusted EBITDA % Sales</t>
  </si>
  <si>
    <t>Effective Tax Rate</t>
  </si>
  <si>
    <t>Earning Per Share</t>
  </si>
  <si>
    <t xml:space="preserve">EPS Growth </t>
  </si>
  <si>
    <t>Balance Sheet</t>
  </si>
  <si>
    <t>Total Liabilities</t>
  </si>
  <si>
    <t>Fixed Assets Net Block</t>
  </si>
  <si>
    <t>Total Non-Current Assets</t>
  </si>
  <si>
    <t>Total Current Assets</t>
  </si>
  <si>
    <t>Total Assets</t>
  </si>
  <si>
    <t>Check</t>
  </si>
  <si>
    <t>Profit from operations</t>
  </si>
  <si>
    <t>Payables</t>
  </si>
  <si>
    <t>Other WC items</t>
  </si>
  <si>
    <t>Working capital changes</t>
  </si>
  <si>
    <t>Direct taxes</t>
  </si>
  <si>
    <t>Fixed assets purchased</t>
  </si>
  <si>
    <t>Fixed assets sold</t>
  </si>
  <si>
    <t>Investments purchased</t>
  </si>
  <si>
    <t>Investments sold</t>
  </si>
  <si>
    <t>Interest received</t>
  </si>
  <si>
    <t>Redemp n Canc of Shares</t>
  </si>
  <si>
    <t>Acquisition of companies</t>
  </si>
  <si>
    <t>Other investing items</t>
  </si>
  <si>
    <t>Proceeds from shares</t>
  </si>
  <si>
    <t>Proceeds from borrowings</t>
  </si>
  <si>
    <t>Repayment of borrowings</t>
  </si>
  <si>
    <t>Interest paid fin</t>
  </si>
  <si>
    <t>Financial liabilities</t>
  </si>
  <si>
    <t>Other financing items</t>
  </si>
  <si>
    <t>Cash from Operating Activity -</t>
  </si>
  <si>
    <t>Cash from Investing Activity -</t>
  </si>
  <si>
    <t>Cash from Financing Activity -</t>
  </si>
  <si>
    <t>Cash From Operating Activities</t>
  </si>
  <si>
    <t>Operating Activities</t>
  </si>
  <si>
    <t>Investing Activities</t>
  </si>
  <si>
    <t xml:space="preserve">Cash from Financing Activity </t>
  </si>
  <si>
    <t>Financing Activities</t>
  </si>
  <si>
    <t xml:space="preserve">Cash from Investing Activity </t>
  </si>
  <si>
    <t>Cash Flow Statement</t>
  </si>
  <si>
    <t>EBITDA Growth</t>
  </si>
  <si>
    <t>EBIT Growth</t>
  </si>
  <si>
    <t>Net Profit Growth</t>
  </si>
  <si>
    <t>Gross Margin</t>
  </si>
  <si>
    <t>EBITDA Margin</t>
  </si>
  <si>
    <t>EBIT Margin</t>
  </si>
  <si>
    <t>EBT Margin</t>
  </si>
  <si>
    <t>Net Profit Margin</t>
  </si>
  <si>
    <t>SalesExpense%Sales</t>
  </si>
  <si>
    <t>Depreciation%Sales</t>
  </si>
  <si>
    <t>Operatingincome%Sales</t>
  </si>
  <si>
    <t>Return on Capital Employed</t>
  </si>
  <si>
    <t>Return on Equity%</t>
  </si>
  <si>
    <t>Self Sustained Growth</t>
  </si>
  <si>
    <t>Interest Coverage Ratio</t>
  </si>
  <si>
    <t>Debtor Turnover Ratio</t>
  </si>
  <si>
    <t>Credit Turnover Ratio</t>
  </si>
  <si>
    <t>Inventory Turnover Ratio</t>
  </si>
  <si>
    <t>Fixed Asset Turnover</t>
  </si>
  <si>
    <t>Capital Turnover Ratio</t>
  </si>
  <si>
    <t>Debtor Days</t>
  </si>
  <si>
    <t>Payable Days</t>
  </si>
  <si>
    <t>Inventory Days</t>
  </si>
  <si>
    <t>Cash Conversion Cycle (in days)</t>
  </si>
  <si>
    <t>CFO/Sales</t>
  </si>
  <si>
    <t>CFO/Total Assets</t>
  </si>
  <si>
    <t>CFO/Total Debt</t>
  </si>
  <si>
    <t>Dividend Per Share</t>
  </si>
  <si>
    <t>Dividend Payout Ratio</t>
  </si>
  <si>
    <t>Retained Earnings</t>
  </si>
  <si>
    <t>EBIT</t>
  </si>
  <si>
    <t>Retained Earnings%</t>
  </si>
  <si>
    <t>Mean</t>
  </si>
  <si>
    <t>Median</t>
  </si>
  <si>
    <t>Weighted average Cost of Capital</t>
  </si>
  <si>
    <t>Name</t>
  </si>
  <si>
    <t>CMP Rs.</t>
  </si>
  <si>
    <t>Debt Rs.Cr.</t>
  </si>
  <si>
    <t>Zomato Ltd</t>
  </si>
  <si>
    <t>All figures are in INR unless stated otherwise</t>
  </si>
  <si>
    <t>Peer Comps</t>
  </si>
  <si>
    <t>Country</t>
  </si>
  <si>
    <t>Total Debt</t>
  </si>
  <si>
    <t>Total Equity</t>
  </si>
  <si>
    <t>Tax Rate</t>
  </si>
  <si>
    <t>Debt/Equity</t>
  </si>
  <si>
    <t>Levered Beta</t>
  </si>
  <si>
    <t>India</t>
  </si>
  <si>
    <t>Cost of Debt</t>
  </si>
  <si>
    <t>Market Capitalisation</t>
  </si>
  <si>
    <t>Total Capitalisation</t>
  </si>
  <si>
    <t>Pre tax cost of debt</t>
  </si>
  <si>
    <t xml:space="preserve">Tax </t>
  </si>
  <si>
    <t>Post tax cost of debt</t>
  </si>
  <si>
    <t>Cost of Equity</t>
  </si>
  <si>
    <t>Risk free rate</t>
  </si>
  <si>
    <t>Market Risk Premium</t>
  </si>
  <si>
    <r>
      <t>Levered Beta</t>
    </r>
    <r>
      <rPr>
        <vertAlign val="superscript"/>
        <sz val="11"/>
        <color theme="1"/>
        <rFont val="Calibri"/>
        <family val="2"/>
      </rPr>
      <t>4</t>
    </r>
  </si>
  <si>
    <t>Capital Structure</t>
  </si>
  <si>
    <t>Comps median Unlevered Beta</t>
  </si>
  <si>
    <t>Target Debt/Equity</t>
  </si>
  <si>
    <t>Weighted Average Cost of Capital</t>
  </si>
  <si>
    <t>Equity Weight</t>
  </si>
  <si>
    <t>Debt Weight</t>
  </si>
  <si>
    <t>WACC</t>
  </si>
  <si>
    <t>1.Tax Rate considered as Marginal Tax Rate for the country</t>
  </si>
  <si>
    <t>2. Levered Beta is based on 5 year monthly data</t>
  </si>
  <si>
    <t>3. Unlevered Beta= Levered Beta/(1+(1-tax rate)*Debt/Equity)</t>
  </si>
  <si>
    <t>4. Levered Beta= Unlevered Beta*(1+(1-tax rate)*Debt/Equity)</t>
  </si>
  <si>
    <t>Date</t>
  </si>
  <si>
    <t>Adj Close </t>
  </si>
  <si>
    <t>Returns</t>
  </si>
  <si>
    <t>Nifty Returns</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</si>
  <si>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</si>
  <si>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</si>
  <si>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</si>
  <si>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</si>
  <si>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</si>
  <si>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</si>
  <si>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</si>
  <si>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</si>
  <si>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</si>
  <si>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</si>
  <si>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</si>
  <si>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</si>
  <si>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</si>
  <si>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</si>
  <si>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</si>
  <si>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</si>
  <si>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</si>
  <si>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</si>
  <si>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</si>
  <si>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</si>
  <si>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</si>
  <si>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</si>
  <si>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</si>
  <si>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</si>
  <si>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</si>
  <si>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</si>
  <si>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</si>
  <si>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t>
  </si>
  <si>
    <t>Market Beta Weight</t>
  </si>
  <si>
    <t>Adjusted Beta</t>
  </si>
  <si>
    <t>Return</t>
  </si>
  <si>
    <t xml:space="preserve">Regression Beta </t>
  </si>
  <si>
    <t>Current</t>
  </si>
  <si>
    <t>Target</t>
  </si>
  <si>
    <t>Average</t>
  </si>
  <si>
    <t>Year</t>
  </si>
  <si>
    <t>Annual</t>
  </si>
  <si>
    <t>Average Return</t>
  </si>
  <si>
    <t>Dividend Yield</t>
  </si>
  <si>
    <t>Total Market Return</t>
  </si>
  <si>
    <r>
      <t>1.27%</t>
    </r>
    <r>
      <rPr>
        <vertAlign val="superscript"/>
        <sz val="11"/>
        <color theme="1"/>
        <rFont val="Calibri"/>
        <family val="2"/>
      </rPr>
      <t>1</t>
    </r>
  </si>
  <si>
    <t>Equity</t>
  </si>
  <si>
    <t>Debt/</t>
  </si>
  <si>
    <t>Capital</t>
  </si>
  <si>
    <t>Levered</t>
  </si>
  <si>
    <t>Unlevered</t>
  </si>
  <si>
    <r>
      <t>Tax Rate</t>
    </r>
    <r>
      <rPr>
        <b/>
        <vertAlign val="superscript"/>
        <sz val="11"/>
        <color theme="1"/>
        <rFont val="Calibri"/>
        <family val="2"/>
      </rPr>
      <t>1</t>
    </r>
  </si>
  <si>
    <r>
      <t xml:space="preserve"> Beta</t>
    </r>
    <r>
      <rPr>
        <b/>
        <vertAlign val="superscript"/>
        <sz val="11"/>
        <color theme="1"/>
        <rFont val="Calibri"/>
        <family val="2"/>
      </rPr>
      <t>2</t>
    </r>
  </si>
  <si>
    <r>
      <t xml:space="preserve"> Beta</t>
    </r>
    <r>
      <rPr>
        <b/>
        <vertAlign val="superscript"/>
        <sz val="11"/>
        <color theme="1"/>
        <rFont val="Calibri"/>
        <family val="2"/>
      </rPr>
      <t>3</t>
    </r>
  </si>
  <si>
    <t>Risk Market Premium</t>
  </si>
  <si>
    <t>Equity Capital</t>
  </si>
  <si>
    <t>Long term Borrowings</t>
  </si>
  <si>
    <t>Short term Borrowings</t>
  </si>
  <si>
    <t>Lease Liabilities</t>
  </si>
  <si>
    <t>Other Borrowings</t>
  </si>
  <si>
    <t>Non controlling int</t>
  </si>
  <si>
    <t>Trade Payables</t>
  </si>
  <si>
    <t>Advance from Customers</t>
  </si>
  <si>
    <t>Other liability items</t>
  </si>
  <si>
    <t>Building</t>
  </si>
  <si>
    <t>Plant Machinery</t>
  </si>
  <si>
    <t>Equipments</t>
  </si>
  <si>
    <t>Furniture n fittings</t>
  </si>
  <si>
    <t>Vehicles</t>
  </si>
  <si>
    <t>Intangible Assets</t>
  </si>
  <si>
    <t>Other fixed assets</t>
  </si>
  <si>
    <t>Gross Block</t>
  </si>
  <si>
    <t>Accumulated Depreciation</t>
  </si>
  <si>
    <t>CWIP</t>
  </si>
  <si>
    <t>Inventories</t>
  </si>
  <si>
    <t>Trade receivables</t>
  </si>
  <si>
    <t>Cash Equivalents</t>
  </si>
  <si>
    <t>Loans n Advances</t>
  </si>
  <si>
    <t>Other asset items</t>
  </si>
  <si>
    <t xml:space="preserve">Borrowings </t>
  </si>
  <si>
    <t xml:space="preserve">Other Liabilities </t>
  </si>
  <si>
    <t>Net Fixed Asset</t>
  </si>
  <si>
    <t>Fixed Assets </t>
  </si>
  <si>
    <t>Intrinsic Growth</t>
  </si>
  <si>
    <t>Calculation of ROIC</t>
  </si>
  <si>
    <t>Current Assets</t>
  </si>
  <si>
    <t>Trade Receivables</t>
  </si>
  <si>
    <t>Loans &amp; Advances</t>
  </si>
  <si>
    <t>Other Asset items</t>
  </si>
  <si>
    <t>Current Liabilities</t>
  </si>
  <si>
    <t>Total Current Liabilities</t>
  </si>
  <si>
    <t>Net Working Capital</t>
  </si>
  <si>
    <t>Non-Current Assets</t>
  </si>
  <si>
    <t>Invested Capital</t>
  </si>
  <si>
    <t>ROIC</t>
  </si>
  <si>
    <t>Calculation of Reinvestment Rate</t>
  </si>
  <si>
    <t>Net Capex</t>
  </si>
  <si>
    <t>Change in Working Capital</t>
  </si>
  <si>
    <t>Marginal Rate</t>
  </si>
  <si>
    <t>Net Non-Current Assets</t>
  </si>
  <si>
    <t xml:space="preserve">Reinvestment </t>
  </si>
  <si>
    <t xml:space="preserve">Reinvestment Rate </t>
  </si>
  <si>
    <t>EBIT(1-t)</t>
  </si>
  <si>
    <t>4 Year Average</t>
  </si>
  <si>
    <t>4 Year Median</t>
  </si>
  <si>
    <t>Calculation of Intrinsic Growth</t>
  </si>
  <si>
    <t>Reinvestment Rate</t>
  </si>
  <si>
    <t>Calculation of PV of FCFF</t>
  </si>
  <si>
    <t>Free Cash Flow to Firm(FCFF)</t>
  </si>
  <si>
    <t>Mid Year Convention</t>
  </si>
  <si>
    <t>Discounting Factor</t>
  </si>
  <si>
    <t>PV of FCFF</t>
  </si>
  <si>
    <t>Expected Growth</t>
  </si>
  <si>
    <t>Terminal Growth</t>
  </si>
  <si>
    <t>FCFF(n+1)</t>
  </si>
  <si>
    <t>Terminal Growth Rate</t>
  </si>
  <si>
    <t>Terminal Value</t>
  </si>
  <si>
    <t>PV of Terminal Value</t>
  </si>
  <si>
    <t>Value of Operating Assets</t>
  </si>
  <si>
    <t>Add: Cash</t>
  </si>
  <si>
    <t>Less: Debt</t>
  </si>
  <si>
    <t>Value of Equity</t>
  </si>
  <si>
    <t>No. of Shares</t>
  </si>
  <si>
    <t>Share Price</t>
  </si>
  <si>
    <t>Discount/Premium</t>
  </si>
  <si>
    <t>Equity Value Per Share</t>
  </si>
  <si>
    <t>Comparable Company Valuation</t>
  </si>
  <si>
    <t>Company</t>
  </si>
  <si>
    <t>Ticker</t>
  </si>
  <si>
    <t>Shares Price</t>
  </si>
  <si>
    <t>Shares Outstanding</t>
  </si>
  <si>
    <t>Equity Value</t>
  </si>
  <si>
    <t>Net Debt</t>
  </si>
  <si>
    <t>Enterprise Value</t>
  </si>
  <si>
    <t>Market Data</t>
  </si>
  <si>
    <t>Financials</t>
  </si>
  <si>
    <t>Revenue</t>
  </si>
  <si>
    <t>Net Income</t>
  </si>
  <si>
    <t>Valuation</t>
  </si>
  <si>
    <t>EV/EBITDA</t>
  </si>
  <si>
    <t>EV/Revenue</t>
  </si>
  <si>
    <t>P/E</t>
  </si>
  <si>
    <t>S.No.</t>
  </si>
  <si>
    <t>No. Eq. Shares Cr.</t>
  </si>
  <si>
    <t>Cash End Rs.Cr.</t>
  </si>
  <si>
    <t>Sales Rs.Cr.</t>
  </si>
  <si>
    <t>EV / EBITDA</t>
  </si>
  <si>
    <t>MSTC</t>
  </si>
  <si>
    <t>NP 12M Rs.Cr.</t>
  </si>
  <si>
    <t>High</t>
  </si>
  <si>
    <t>75th Percentile</t>
  </si>
  <si>
    <t>25th Percentile</t>
  </si>
  <si>
    <t>Low</t>
  </si>
  <si>
    <t>Zomato Comparable Valuation</t>
  </si>
  <si>
    <t>Implied Enterprise Value</t>
  </si>
  <si>
    <t>Implied Market Value</t>
  </si>
  <si>
    <t>No. of Shares outstanding</t>
  </si>
  <si>
    <t>Implied Value per Share</t>
  </si>
  <si>
    <t>Amount in Crores</t>
  </si>
  <si>
    <t>Source: The Valuation School, Screener</t>
  </si>
  <si>
    <t>Football Field Analysis- Data</t>
  </si>
  <si>
    <t>Open Low</t>
  </si>
  <si>
    <t xml:space="preserve">Open High </t>
  </si>
  <si>
    <t>Comps</t>
  </si>
  <si>
    <t>DCF Bear</t>
  </si>
  <si>
    <t>DCF Base</t>
  </si>
  <si>
    <t>DCF Bull</t>
  </si>
  <si>
    <t>52W H/L</t>
  </si>
  <si>
    <t>Sorted Return</t>
  </si>
  <si>
    <t>Std. Deviation</t>
  </si>
  <si>
    <t>Min</t>
  </si>
  <si>
    <t>Max</t>
  </si>
  <si>
    <t>CMP</t>
  </si>
  <si>
    <t>Percentile</t>
  </si>
  <si>
    <t>Confidence</t>
  </si>
  <si>
    <t>VAR%</t>
  </si>
  <si>
    <t>Stock Price</t>
  </si>
  <si>
    <t>VAR(INR)</t>
  </si>
  <si>
    <t>Replication</t>
  </si>
  <si>
    <t>Simulated Returns</t>
  </si>
  <si>
    <t>Historical Approach</t>
  </si>
  <si>
    <t>Monte Carlo Simulation</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</si>
  <si>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</si>
  <si>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</si>
  <si>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</si>
  <si>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</si>
  <si>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</si>
  <si>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</si>
  <si>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</si>
  <si>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</si>
  <si>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</si>
  <si>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</si>
  <si>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</si>
  <si>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</si>
  <si>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</si>
  <si>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</si>
  <si>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</si>
  <si>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</si>
  <si>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</si>
  <si>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</si>
  <si>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</si>
  <si>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</si>
  <si>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</si>
  <si>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</si>
  <si>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</si>
  <si>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</si>
  <si>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</si>
  <si>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</si>
  <si>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</si>
  <si>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</si>
  <si>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</si>
  <si>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</si>
  <si>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</si>
  <si>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</si>
  <si>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</si>
  <si>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</si>
  <si>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</si>
  <si>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</si>
  <si>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</si>
  <si>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</si>
  <si>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</si>
  <si>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</si>
  <si>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</si>
  <si>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</si>
  <si>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</si>
  <si>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</si>
  <si>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</si>
  <si>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</si>
  <si>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</si>
  <si>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</si>
  <si>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</si>
  <si>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</si>
  <si>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</si>
  <si>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</si>
  <si>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</si>
  <si>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</si>
  <si>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</si>
  <si>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</si>
  <si>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</si>
  <si>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</si>
  <si>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</si>
  <si>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</si>
  <si>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</si>
  <si>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</si>
  <si>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</si>
  <si>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</si>
  <si>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</si>
  <si>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</si>
  <si>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</si>
  <si>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</si>
  <si>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</si>
  <si>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</si>
  <si>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</si>
  <si>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</si>
  <si>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</si>
  <si>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</si>
  <si>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</si>
  <si>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</si>
  <si>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</si>
  <si>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</si>
  <si>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</si>
  <si>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</si>
  <si>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</si>
  <si>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</si>
  <si>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</si>
  <si>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</si>
  <si>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</si>
  <si>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</si>
  <si>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</si>
  <si>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</si>
  <si>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</si>
  <si>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</si>
  <si>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</si>
  <si>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</si>
  <si>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</si>
  <si>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</si>
  <si>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</si>
  <si>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</si>
  <si>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</si>
  <si>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</si>
  <si>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</si>
  <si>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</si>
  <si>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</si>
  <si>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</si>
  <si>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</si>
  <si>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</si>
  <si>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</si>
  <si>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</si>
  <si>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</si>
  <si>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</si>
  <si>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</si>
  <si>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</si>
  <si>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</si>
  <si>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</si>
  <si>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</si>
  <si>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</si>
  <si>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</si>
  <si>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</si>
  <si>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</si>
  <si>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</si>
  <si>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</si>
  <si>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</si>
  <si>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</si>
  <si>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</si>
  <si>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</si>
  <si>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</si>
  <si>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</si>
  <si>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</si>
  <si>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</si>
  <si>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</si>
  <si>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</si>
  <si>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</si>
  <si>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</si>
  <si>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</si>
  <si>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</si>
  <si>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</si>
  <si>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</si>
  <si>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</si>
  <si>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</si>
  <si>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</si>
  <si>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</si>
  <si>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</si>
  <si>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</si>
  <si>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</si>
  <si>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</si>
  <si>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</si>
  <si>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</si>
  <si>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</si>
  <si>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</si>
  <si>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</si>
  <si>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</si>
  <si>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</si>
  <si>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</si>
  <si>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</si>
  <si>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</si>
  <si>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</si>
  <si>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</si>
  <si>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</si>
  <si>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</si>
  <si>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</si>
  <si>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</si>
  <si>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</si>
  <si>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</si>
  <si>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</si>
  <si>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</si>
  <si>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</si>
  <si>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</si>
  <si>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</si>
  <si>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</si>
  <si>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</si>
  <si>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</si>
  <si>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</si>
  <si>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</si>
  <si>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</si>
  <si>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</si>
  <si>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</si>
  <si>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</si>
  <si>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</si>
  <si>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</si>
  <si>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</si>
  <si>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</si>
  <si>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</si>
  <si>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</si>
  <si>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</si>
  <si>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</si>
  <si>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</si>
  <si>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</si>
  <si>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</si>
  <si>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</si>
  <si>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</si>
  <si>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</si>
  <si>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</si>
  <si>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</si>
  <si>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</si>
  <si>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</si>
  <si>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</si>
  <si>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</si>
  <si>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</si>
  <si>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</si>
  <si>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</si>
  <si>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</si>
  <si>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</si>
  <si>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</si>
  <si>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</si>
  <si>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</si>
  <si>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</si>
  <si>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</si>
  <si>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</si>
  <si>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</si>
  <si>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</si>
  <si>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</si>
  <si>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</si>
  <si>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</si>
  <si>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</si>
  <si>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</si>
  <si>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</si>
  <si>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</si>
  <si>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</si>
  <si>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</si>
  <si>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</si>
  <si>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</si>
  <si>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</si>
  <si>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</si>
  <si>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</si>
  <si>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</si>
  <si>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</si>
  <si>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</si>
  <si>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</si>
  <si>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</si>
  <si>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</si>
  <si>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</si>
  <si>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</si>
  <si>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</si>
  <si>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</si>
  <si>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</si>
  <si>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</si>
  <si>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</si>
  <si>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</si>
  <si>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</si>
  <si>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</si>
  <si>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</si>
  <si>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</si>
  <si>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</si>
  <si>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</si>
  <si>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</si>
  <si>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</si>
  <si>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</si>
  <si>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</si>
  <si>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</si>
  <si>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</si>
  <si>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</si>
  <si>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</si>
  <si>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</si>
  <si>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</si>
  <si>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</si>
  <si>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</si>
  <si>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</si>
  <si>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</si>
  <si>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</si>
  <si>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</si>
  <si>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</si>
  <si>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</si>
  <si>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</si>
  <si>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</si>
  <si>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</si>
  <si>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</si>
  <si>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</si>
  <si>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</si>
  <si>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</si>
  <si>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</si>
  <si>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</si>
  <si>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</si>
  <si>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</si>
  <si>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</si>
  <si>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</si>
  <si>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</si>
  <si>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</si>
  <si>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</si>
  <si>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</si>
  <si>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</si>
  <si>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</si>
  <si>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</si>
  <si>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</si>
  <si>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</si>
  <si>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</si>
  <si>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</si>
  <si>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</si>
  <si>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</si>
  <si>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</si>
  <si>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</si>
  <si>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</si>
  <si>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</si>
  <si>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</si>
  <si>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</si>
  <si>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</si>
  <si>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</si>
  <si>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</si>
  <si>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</si>
  <si>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</si>
  <si>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</si>
  <si>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</si>
  <si>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</si>
  <si>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</si>
  <si>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</si>
  <si>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</si>
  <si>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</si>
  <si>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</si>
  <si>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</si>
  <si>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</si>
  <si>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</si>
  <si>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</si>
  <si>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</si>
  <si>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</si>
  <si>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</si>
  <si>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</si>
  <si>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</si>
  <si>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</si>
  <si>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</si>
  <si>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</si>
  <si>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</si>
  <si>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</si>
  <si>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</si>
  <si>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</si>
  <si>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</si>
  <si>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</si>
  <si>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</si>
  <si>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</si>
  <si>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</si>
  <si>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</si>
  <si>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</si>
  <si>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</si>
  <si>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</si>
  <si>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</si>
  <si>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</si>
  <si>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</si>
  <si>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</si>
  <si>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</si>
  <si>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</si>
  <si>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</si>
  <si>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</si>
  <si>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</si>
  <si>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</si>
  <si>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</si>
  <si>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</si>
  <si>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</si>
  <si>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</si>
  <si>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</si>
  <si>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</si>
  <si>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</si>
  <si>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</si>
  <si>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</si>
  <si>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</si>
  <si>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</si>
  <si>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</si>
  <si>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</si>
  <si>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</si>
  <si>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</si>
  <si>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</si>
  <si>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</si>
  <si>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</si>
  <si>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</si>
  <si>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</si>
  <si>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</si>
  <si>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</si>
  <si>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</si>
  <si>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</si>
  <si>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</si>
  <si>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</si>
  <si>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</si>
  <si>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</si>
  <si>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</si>
  <si>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</si>
  <si>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</si>
  <si>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</si>
  <si>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</si>
  <si>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</si>
  <si>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</si>
  <si>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</si>
  <si>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</si>
  <si>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</si>
  <si>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</si>
  <si>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</si>
  <si>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</si>
  <si>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</si>
  <si>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</si>
  <si>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</si>
  <si>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</si>
  <si>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</si>
  <si>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</si>
  <si>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</si>
  <si>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</si>
  <si>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</si>
  <si>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</si>
  <si>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</si>
  <si>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</si>
  <si>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</si>
  <si>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</si>
  <si>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</si>
  <si>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</si>
  <si>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</si>
  <si>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</si>
  <si>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</si>
  <si>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</si>
  <si>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</si>
  <si>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</si>
  <si>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</si>
  <si>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</si>
  <si>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</si>
  <si>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</si>
  <si>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</si>
  <si>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</si>
  <si>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</si>
  <si>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</si>
  <si>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</si>
  <si>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</si>
  <si>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</si>
  <si>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</si>
  <si>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</si>
  <si>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</si>
  <si>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</si>
  <si>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</si>
  <si>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</si>
  <si>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</si>
  <si>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</si>
  <si>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</si>
  <si>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</si>
  <si>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</si>
  <si>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</si>
  <si>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</si>
  <si>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</si>
  <si>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</si>
  <si>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</si>
  <si>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</si>
  <si>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</si>
  <si>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</si>
  <si>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</si>
  <si>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</si>
  <si>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</si>
  <si>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</si>
  <si>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</si>
  <si>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</si>
  <si>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</si>
  <si>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</si>
  <si>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</si>
  <si>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</si>
  <si>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</si>
  <si>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</si>
  <si>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</si>
  <si>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</si>
  <si>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</si>
  <si>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</si>
  <si>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</si>
  <si>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</si>
  <si>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</si>
  <si>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</si>
  <si>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</si>
  <si>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</si>
  <si>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</si>
  <si>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</si>
  <si>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</si>
  <si>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</si>
  <si>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</si>
  <si>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</si>
  <si>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</si>
  <si>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</si>
  <si>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</si>
  <si>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</si>
  <si>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</si>
  <si>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</si>
  <si>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</si>
  <si>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</si>
  <si>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</si>
  <si>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</si>
  <si>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</si>
  <si>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</si>
  <si>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</si>
  <si>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</si>
  <si>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</si>
  <si>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</si>
  <si>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</si>
  <si>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</si>
  <si>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</si>
  <si>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</si>
  <si>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</si>
  <si>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</si>
  <si>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</si>
  <si>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</si>
  <si>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</si>
  <si>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</si>
  <si>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</si>
  <si>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</si>
  <si>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</si>
  <si>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</si>
  <si>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</si>
  <si>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</si>
  <si>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</si>
  <si>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</si>
  <si>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</si>
  <si>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</si>
  <si>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</si>
  <si>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</si>
  <si>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</si>
  <si>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</si>
  <si>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</si>
  <si>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</si>
  <si>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</si>
  <si>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</si>
  <si>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</si>
  <si>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</si>
  <si>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</si>
  <si>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</si>
  <si>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</si>
  <si>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</si>
  <si>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</si>
  <si>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</si>
  <si>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</si>
  <si>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</si>
  <si>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</si>
  <si>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</si>
  <si>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</si>
  <si>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</si>
  <si>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</si>
  <si>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</si>
  <si>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</si>
  <si>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</si>
  <si>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</si>
  <si>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</si>
  <si>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</si>
  <si>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</si>
  <si>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</si>
  <si>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</si>
  <si>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</si>
  <si>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</si>
  <si>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</si>
  <si>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</si>
  <si>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</si>
  <si>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</si>
  <si>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</si>
  <si>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</si>
  <si>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</si>
  <si>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</si>
  <si>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</si>
  <si>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</si>
  <si>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</si>
  <si>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</si>
  <si>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</si>
  <si>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</si>
  <si>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</si>
  <si>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</si>
  <si>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</si>
  <si>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</si>
  <si>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</si>
  <si>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</si>
  <si>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</si>
  <si>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</si>
  <si>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</si>
  <si>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</si>
  <si>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</si>
  <si>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</si>
  <si>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</si>
  <si>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</si>
  <si>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</si>
  <si>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</si>
  <si>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</si>
  <si>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</si>
  <si>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</si>
  <si>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</si>
  <si>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</si>
  <si>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</si>
  <si>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</si>
  <si>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</si>
  <si>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</si>
  <si>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</si>
  <si>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</si>
  <si>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</si>
  <si>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</si>
  <si>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</si>
  <si>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</si>
  <si>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</si>
  <si>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</si>
  <si>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</si>
  <si>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</si>
  <si>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</si>
  <si>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</si>
  <si>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</si>
  <si>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</si>
  <si>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</si>
  <si>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</si>
  <si>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</si>
  <si>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</si>
  <si>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</si>
  <si>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</si>
  <si>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</si>
  <si>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</si>
  <si>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</si>
  <si>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</si>
  <si>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</si>
  <si>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</si>
  <si>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</si>
  <si>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</si>
  <si>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</si>
  <si>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</si>
  <si>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</si>
  <si>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</si>
  <si>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</si>
  <si>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</si>
  <si>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</si>
  <si>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</si>
  <si>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</si>
  <si>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</si>
  <si>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</si>
  <si>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</si>
  <si>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</si>
  <si>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</si>
  <si>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</si>
  <si>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</si>
  <si>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</si>
  <si>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</si>
  <si>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</si>
  <si>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</si>
  <si>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</si>
  <si>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</si>
  <si>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</si>
  <si>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</si>
  <si>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</si>
  <si>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</si>
  <si>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</si>
  <si>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</si>
  <si>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</si>
  <si>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</si>
  <si>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</si>
  <si>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</si>
  <si>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</si>
  <si>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</si>
  <si>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</si>
  <si>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</si>
  <si>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</si>
  <si>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</si>
  <si>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</si>
  <si>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</si>
  <si>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</si>
  <si>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</si>
  <si>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</si>
  <si>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</si>
  <si>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</si>
  <si>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</si>
  <si>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</si>
  <si>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</si>
  <si>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</si>
  <si>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</si>
  <si>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</si>
  <si>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</si>
  <si>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</si>
  <si>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</si>
  <si>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</si>
  <si>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</si>
  <si>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</si>
  <si>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</si>
  <si>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</si>
  <si>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</si>
  <si>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</si>
  <si>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</si>
  <si>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</si>
  <si>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</si>
  <si>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</si>
  <si>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</si>
  <si>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</si>
  <si>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</si>
  <si>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</si>
  <si>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</si>
  <si>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</si>
  <si>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</si>
  <si>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</si>
  <si>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</si>
  <si>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</si>
  <si>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</si>
  <si>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</si>
  <si>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</si>
  <si>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</si>
  <si>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</si>
  <si>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</si>
  <si>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</si>
  <si>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</si>
  <si>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</si>
  <si>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</si>
  <si>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</si>
  <si>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</si>
  <si>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</si>
  <si>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</si>
  <si>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</si>
  <si>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</si>
  <si>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</si>
  <si>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</si>
  <si>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</si>
  <si>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</si>
  <si>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</si>
  <si>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</si>
  <si>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</si>
  <si>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</si>
  <si>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</si>
  <si>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</si>
  <si>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</si>
  <si>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</si>
  <si>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</si>
  <si>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</si>
  <si>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</si>
  <si>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</si>
  <si>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</si>
  <si>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</si>
  <si>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</si>
  <si>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</si>
  <si>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</si>
  <si>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</si>
  <si>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</si>
  <si>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</si>
  <si>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</si>
  <si>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</si>
  <si>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</si>
  <si>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</si>
  <si>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</si>
  <si>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</si>
  <si>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</si>
  <si>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</si>
  <si>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</si>
  <si>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</si>
  <si>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</si>
  <si>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</si>
  <si>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</si>
  <si>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</si>
  <si>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</si>
  <si>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</si>
  <si>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</si>
  <si>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</si>
  <si>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</si>
  <si>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</si>
  <si>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</si>
  <si>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</si>
  <si>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</si>
  <si>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</si>
  <si>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</si>
  <si>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</si>
  <si>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</si>
  <si>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</si>
  <si>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</si>
  <si>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</si>
  <si>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</si>
  <si>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</si>
  <si>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</si>
  <si>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</si>
  <si>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</si>
  <si>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</si>
  <si>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</si>
  <si>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</si>
  <si>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</si>
  <si>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</si>
  <si>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</si>
  <si>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</si>
  <si>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</si>
  <si>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</si>
  <si>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</si>
  <si>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</si>
  <si>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</si>
  <si>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</si>
  <si>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</si>
  <si>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</si>
  <si>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</si>
  <si>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</si>
  <si>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</si>
  <si>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</si>
  <si>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</si>
  <si>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</si>
  <si>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</si>
  <si>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</si>
  <si>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</si>
  <si>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</si>
  <si>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</si>
  <si>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</si>
  <si>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</si>
  <si>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</si>
  <si>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</si>
  <si>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</si>
  <si>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</si>
  <si>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</si>
  <si>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</si>
  <si>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</si>
  <si>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</si>
  <si>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</si>
  <si>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</si>
  <si>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</si>
  <si>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</si>
  <si>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</si>
  <si>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</si>
  <si>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</si>
  <si>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</si>
  <si>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</si>
  <si>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</si>
  <si>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</si>
  <si>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</si>
  <si>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</si>
  <si>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</si>
  <si>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</si>
  <si>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</si>
  <si>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</si>
  <si>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</si>
  <si>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</si>
  <si>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</si>
  <si>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</si>
  <si>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</si>
  <si>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</si>
  <si>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</si>
  <si>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</si>
  <si>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</si>
  <si>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</si>
  <si>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</si>
  <si>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</si>
  <si>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</si>
  <si>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</si>
  <si>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</si>
  <si>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</si>
  <si>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</si>
  <si>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</si>
  <si>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</si>
  <si>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</si>
  <si>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</si>
  <si>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</si>
  <si>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</si>
  <si>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</si>
  <si>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</si>
  <si>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</si>
  <si>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</si>
  <si>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</si>
  <si>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</si>
  <si>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</si>
  <si>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</si>
  <si>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</si>
  <si>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</si>
  <si>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</si>
  <si>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</si>
  <si>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</si>
  <si>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</si>
  <si>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</si>
  <si>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</si>
  <si>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</si>
  <si>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</si>
  <si>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</si>
  <si>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</si>
  <si>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</si>
  <si>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</si>
  <si>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</si>
  <si>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</si>
  <si>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</si>
  <si>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</si>
  <si>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</si>
  <si>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</si>
  <si>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</si>
  <si>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</si>
  <si>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</si>
  <si>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</si>
  <si>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</si>
  <si>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</si>
  <si>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</si>
  <si>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</si>
  <si>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</si>
  <si>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</si>
  <si>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</si>
  <si>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</si>
  <si>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</si>
  <si>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</si>
  <si>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</si>
  <si>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</si>
  <si>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</si>
  <si>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</si>
  <si>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</si>
  <si>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</si>
  <si>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</si>
  <si>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</si>
  <si>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</si>
  <si>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</si>
  <si>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</si>
  <si>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</si>
  <si>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</si>
  <si>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</si>
  <si>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</si>
  <si>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</si>
  <si>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</si>
  <si>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</si>
  <si>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</si>
  <si>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</si>
  <si>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</si>
  <si>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</si>
  <si>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</si>
  <si>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</si>
  <si>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</si>
  <si>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</si>
  <si>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</si>
  <si>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</si>
  <si>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</si>
  <si>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</si>
  <si>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</si>
  <si>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</si>
  <si>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</si>
  <si>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</si>
  <si>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</si>
  <si>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</si>
  <si>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</si>
  <si>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</si>
  <si>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</si>
  <si>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</si>
  <si>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</si>
  <si>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</si>
  <si>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</si>
  <si>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</si>
  <si>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</si>
  <si>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</si>
  <si>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</si>
  <si>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</si>
  <si>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</si>
  <si>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</si>
  <si>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</si>
  <si>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</si>
  <si>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</si>
  <si>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</si>
  <si>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</si>
  <si>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</si>
  <si>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</si>
  <si>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</si>
  <si>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</si>
  <si>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</si>
  <si>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</si>
  <si>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</si>
  <si>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</si>
  <si>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</si>
  <si>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</si>
  <si>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</si>
  <si>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</si>
  <si>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</si>
  <si>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</si>
  <si>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</si>
  <si>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</si>
  <si>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</si>
  <si>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</si>
  <si>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</si>
  <si>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</si>
  <si>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</si>
  <si>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</si>
  <si>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</si>
  <si>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</si>
  <si>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</si>
  <si>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</si>
  <si>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</si>
  <si>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</si>
  <si>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</si>
  <si>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</si>
  <si>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</si>
  <si>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</si>
  <si>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</si>
  <si>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</si>
  <si>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</si>
  <si>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</si>
  <si>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</si>
  <si>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</si>
  <si>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</si>
  <si>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</si>
  <si>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</si>
  <si>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</si>
  <si>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</si>
  <si>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</si>
  <si>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</si>
  <si>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</si>
  <si>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</si>
  <si>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</si>
  <si>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</si>
  <si>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</si>
  <si>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</si>
  <si>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</si>
  <si>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</si>
  <si>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</si>
  <si>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</si>
  <si>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</si>
  <si>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</si>
  <si>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</si>
  <si>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</si>
  <si>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</si>
  <si>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</si>
  <si>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</si>
  <si>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</si>
  <si>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</si>
  <si>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</si>
  <si>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</si>
  <si>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</si>
  <si>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</si>
  <si>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</si>
  <si>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</si>
  <si>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</si>
  <si>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</si>
  <si>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</si>
  <si>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</si>
  <si>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</si>
  <si>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</si>
  <si>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</si>
  <si>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</si>
  <si>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</si>
  <si>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</si>
  <si>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</si>
  <si>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</si>
  <si>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</si>
  <si>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</si>
  <si>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</si>
  <si>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</si>
  <si>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</si>
  <si>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</si>
  <si>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</si>
  <si>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</si>
  <si>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</si>
  <si>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</si>
  <si>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</si>
  <si>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</si>
  <si>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</si>
  <si>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</si>
  <si>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</si>
  <si>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</si>
  <si>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</si>
  <si>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</si>
  <si>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</si>
  <si>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</si>
  <si>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</si>
  <si>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</si>
  <si>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</si>
  <si>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</si>
  <si>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</si>
  <si>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</si>
  <si>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</si>
  <si>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</si>
  <si>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</si>
  <si>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</si>
  <si>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</si>
  <si>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</si>
  <si>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</si>
  <si>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</si>
  <si>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</si>
  <si>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</si>
  <si>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</si>
  <si>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</si>
  <si>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</si>
  <si>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</si>
  <si>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</si>
  <si>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</si>
  <si>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</si>
  <si>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</si>
  <si>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</si>
  <si>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</si>
  <si>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</si>
  <si>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</si>
  <si>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</si>
  <si>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</si>
  <si>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</si>
  <si>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</si>
  <si>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</si>
  <si>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</si>
  <si>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</si>
  <si>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</si>
  <si>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</si>
  <si>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</si>
  <si>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</si>
  <si>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</si>
  <si>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</si>
  <si>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</si>
  <si>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</si>
  <si>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</si>
  <si>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</si>
  <si>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</si>
  <si>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</si>
  <si>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</si>
  <si>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</si>
  <si>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</si>
  <si>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</si>
  <si>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</si>
  <si>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</si>
  <si>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</si>
  <si>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</si>
  <si>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</si>
  <si>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</si>
  <si>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</si>
  <si>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</si>
  <si>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</si>
  <si>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</si>
  <si>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</si>
  <si>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</si>
  <si>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</si>
  <si>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</si>
  <si>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</si>
  <si>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</si>
  <si>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</si>
  <si>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</si>
  <si>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</si>
  <si>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</si>
  <si>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</si>
  <si>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</si>
  <si>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</si>
  <si>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</si>
  <si>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</si>
  <si>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</si>
  <si>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</si>
  <si>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</si>
  <si>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</si>
  <si>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</si>
  <si>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</si>
  <si>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</si>
  <si>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</si>
  <si>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</si>
  <si>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</si>
  <si>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</si>
  <si>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</si>
  <si>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</si>
  <si>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</si>
  <si>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</si>
  <si>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</si>
  <si>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</si>
  <si>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</si>
  <si>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</si>
  <si>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</si>
  <si>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</si>
  <si>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</si>
  <si>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</si>
  <si>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</si>
  <si>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</si>
  <si>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</si>
  <si>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</si>
  <si>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</si>
  <si>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</si>
  <si>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</si>
  <si>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</si>
  <si>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</si>
  <si>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</si>
  <si>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</si>
  <si>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</si>
  <si>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</si>
  <si>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</si>
  <si>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</si>
  <si>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</si>
  <si>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</si>
  <si>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</si>
  <si>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</si>
  <si>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</si>
  <si>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</si>
  <si>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</si>
  <si>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</si>
  <si>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</si>
  <si>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</si>
  <si>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</si>
  <si>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</si>
  <si>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</si>
  <si>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</si>
  <si>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</si>
  <si>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</si>
  <si>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</si>
  <si>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</si>
  <si>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</si>
  <si>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</si>
  <si>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</si>
  <si>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</si>
  <si>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</si>
  <si>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</si>
  <si>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</si>
  <si>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</si>
  <si>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</si>
  <si>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</si>
  <si>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</si>
  <si>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</si>
  <si>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</si>
  <si>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</si>
  <si>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</si>
  <si>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</si>
  <si>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</si>
  <si>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</si>
  <si>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</si>
  <si>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</si>
  <si>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</si>
  <si>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</si>
  <si>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</si>
  <si>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</si>
  <si>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</si>
  <si>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</si>
  <si>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</si>
  <si>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</si>
  <si>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</si>
  <si>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</si>
  <si>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</si>
  <si>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</si>
  <si>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</si>
  <si>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</si>
  <si>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</si>
  <si>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</si>
  <si>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</si>
  <si>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</si>
  <si>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</si>
  <si>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</si>
  <si>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</si>
  <si>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</si>
  <si>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</si>
  <si>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</si>
  <si>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</si>
  <si>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</si>
  <si>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</si>
  <si>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</si>
  <si>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</si>
  <si>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</si>
  <si>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</si>
  <si>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</si>
  <si>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</si>
  <si>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</si>
  <si>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</si>
  <si>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</si>
  <si>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</si>
  <si>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</si>
  <si>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</si>
  <si>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</si>
  <si>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</si>
  <si>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</si>
  <si>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</si>
  <si>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</si>
  <si>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</si>
  <si>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</si>
  <si>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</si>
  <si>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</si>
  <si>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</si>
  <si>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</si>
  <si>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</si>
  <si>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</si>
  <si>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</si>
  <si>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</si>
  <si>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</si>
  <si>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</si>
  <si>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</si>
  <si>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</si>
  <si>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</si>
  <si>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</si>
  <si>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</si>
  <si>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</si>
  <si>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</si>
  <si>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</si>
  <si>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</si>
  <si>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</si>
  <si>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</si>
  <si>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</si>
  <si>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</si>
  <si>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</si>
  <si>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</si>
  <si>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</si>
  <si>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</si>
  <si>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</si>
  <si>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</si>
  <si>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</si>
  <si>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</si>
  <si>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</si>
  <si>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</si>
  <si>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</si>
  <si>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</si>
  <si>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</si>
  <si>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</si>
  <si>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</si>
  <si>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</si>
  <si>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</si>
  <si>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</si>
  <si>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</si>
  <si>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</si>
  <si>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</si>
  <si>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</si>
  <si>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</si>
  <si>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</si>
  <si>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</si>
  <si>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</si>
  <si>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</si>
  <si>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</si>
  <si>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</si>
  <si>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</si>
  <si>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</si>
  <si>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</si>
  <si>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</si>
  <si>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</si>
  <si>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</si>
  <si>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</si>
  <si>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</si>
  <si>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</si>
  <si>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</si>
  <si>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</si>
  <si>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</si>
  <si>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</si>
  <si>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</si>
  <si>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</si>
  <si>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</si>
  <si>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</si>
  <si>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</si>
  <si>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</si>
  <si>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</si>
  <si>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</si>
  <si>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</si>
  <si>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</si>
  <si>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</si>
  <si>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</si>
  <si>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</si>
  <si>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</si>
  <si>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</si>
  <si>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</si>
  <si>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</si>
  <si>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</si>
  <si>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</si>
  <si>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</si>
  <si>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</si>
  <si>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</si>
  <si>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</si>
  <si>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</si>
  <si>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</si>
  <si>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</si>
  <si>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</si>
  <si>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</si>
  <si>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</si>
  <si>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</si>
  <si>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</si>
  <si>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</si>
  <si>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</si>
  <si>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</si>
  <si>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</si>
  <si>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</si>
  <si>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</si>
  <si>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</si>
  <si>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</si>
  <si>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</si>
  <si>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</si>
  <si>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</si>
  <si>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</si>
  <si>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</si>
  <si>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</si>
  <si>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</si>
  <si>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</si>
  <si>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</si>
  <si>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</si>
  <si>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</si>
  <si>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</si>
  <si>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</si>
  <si>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</si>
  <si>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</si>
  <si>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</si>
  <si>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</si>
  <si>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</si>
  <si>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</si>
  <si>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</si>
  <si>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</si>
  <si>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</si>
  <si>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</si>
  <si>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</si>
  <si>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</si>
  <si>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</si>
  <si>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</si>
  <si>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</si>
  <si>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</si>
  <si>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</si>
  <si>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</si>
  <si>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</si>
  <si>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</si>
  <si>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</si>
  <si>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</si>
  <si>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</si>
  <si>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</si>
  <si>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</si>
  <si>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</si>
  <si>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</si>
  <si>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</si>
  <si>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</si>
  <si>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</si>
  <si>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</si>
  <si>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</si>
  <si>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</si>
  <si>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</si>
  <si>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</si>
  <si>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</si>
  <si>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</si>
  <si>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</si>
  <si>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</si>
  <si>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</si>
  <si>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</si>
  <si>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</si>
  <si>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</si>
  <si>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</si>
  <si>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</si>
  <si>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</si>
  <si>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</si>
  <si>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</si>
  <si>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</si>
  <si>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</si>
  <si>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</si>
  <si>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</si>
  <si>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</si>
  <si>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</si>
  <si>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</si>
  <si>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</si>
  <si>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</si>
  <si>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</si>
  <si>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</si>
  <si>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</si>
  <si>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</si>
  <si>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</si>
  <si>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</si>
  <si>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</si>
  <si>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</si>
  <si>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</si>
  <si>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</si>
  <si>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</si>
  <si>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</si>
  <si>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</si>
  <si>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</si>
  <si>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</si>
  <si>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</si>
  <si>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</si>
  <si>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</si>
  <si>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</si>
  <si>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</si>
  <si>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</si>
  <si>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</si>
  <si>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</si>
  <si>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</si>
  <si>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</si>
  <si>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</si>
  <si>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</si>
  <si>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</si>
  <si>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</si>
  <si>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</si>
  <si>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</si>
  <si>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</si>
  <si>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</si>
  <si>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</si>
  <si>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</si>
  <si>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</si>
  <si>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</si>
  <si>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</si>
  <si>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</si>
  <si>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</si>
  <si>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</si>
  <si>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</si>
  <si>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</si>
  <si>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</si>
  <si>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</si>
  <si>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</si>
  <si>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</si>
  <si>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</si>
  <si>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</si>
  <si>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</si>
  <si>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</si>
  <si>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</si>
  <si>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</si>
  <si>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</si>
  <si>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</si>
  <si>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</si>
  <si>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</si>
  <si>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</si>
  <si>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</si>
  <si>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</si>
  <si>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</si>
  <si>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</si>
  <si>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</si>
  <si>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</si>
  <si>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</si>
  <si>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</si>
  <si>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</si>
  <si>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</si>
  <si>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</si>
  <si>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</si>
  <si>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</si>
  <si>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</si>
  <si>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</si>
  <si>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</si>
  <si>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</si>
  <si>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</si>
  <si>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</si>
  <si>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</si>
  <si>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</si>
  <si>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</si>
  <si>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</si>
  <si>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</si>
  <si>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</si>
  <si>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</si>
  <si>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</si>
  <si>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</si>
  <si>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</si>
  <si>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</si>
  <si>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</si>
  <si>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</si>
  <si>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</si>
  <si>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</si>
  <si>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</si>
  <si>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</si>
  <si>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</si>
  <si>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</si>
  <si>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</si>
  <si>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</si>
  <si>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</si>
  <si>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</si>
  <si>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</si>
  <si>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</si>
  <si>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</si>
  <si>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</si>
  <si>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</si>
  <si>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</si>
  <si>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</si>
  <si>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</si>
  <si>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</si>
  <si>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</si>
  <si>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</si>
  <si>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</si>
  <si>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</si>
  <si>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</si>
  <si>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</si>
  <si>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</si>
  <si>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</si>
  <si>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</si>
  <si>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</si>
  <si>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</si>
  <si>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</si>
  <si>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</si>
  <si>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</si>
  <si>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</si>
  <si>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</si>
  <si>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</si>
  <si>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</si>
  <si>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</si>
  <si>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</si>
  <si>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</si>
  <si>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</si>
  <si>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</si>
  <si>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</si>
  <si>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</si>
  <si>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</si>
  <si>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</si>
  <si>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</si>
  <si>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</si>
  <si>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</si>
  <si>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</si>
  <si>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</si>
  <si>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</si>
  <si>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</si>
  <si>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</si>
  <si>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</si>
  <si>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</si>
  <si>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</si>
  <si>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</si>
  <si>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</si>
  <si>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</si>
  <si>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</si>
  <si>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</si>
  <si>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</si>
  <si>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</si>
  <si>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</si>
  <si>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</si>
  <si>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</si>
  <si>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</si>
  <si>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</si>
  <si>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</si>
  <si>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</si>
  <si>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</si>
  <si>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</si>
  <si>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</si>
  <si>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</si>
  <si>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</si>
  <si>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</si>
  <si>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</si>
  <si>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</si>
  <si>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</si>
  <si>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</si>
  <si>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</si>
  <si>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</si>
  <si>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</si>
  <si>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</si>
  <si>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</si>
  <si>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</si>
  <si>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</si>
  <si>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</si>
  <si>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</si>
  <si>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</si>
  <si>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</si>
  <si>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</si>
  <si>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</si>
  <si>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</si>
  <si>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</si>
  <si>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</si>
  <si>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</si>
  <si>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</si>
  <si>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</si>
  <si>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</si>
  <si>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</si>
  <si>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</si>
  <si>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</si>
  <si>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</si>
  <si>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</si>
  <si>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</si>
  <si>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</si>
  <si>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</si>
  <si>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</si>
  <si>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</si>
  <si>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</si>
  <si>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</si>
  <si>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</si>
  <si>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</si>
  <si>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</si>
  <si>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</si>
  <si>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</si>
  <si>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</si>
  <si>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</si>
  <si>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</si>
  <si>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</si>
  <si>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</si>
  <si>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</si>
  <si>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</si>
  <si>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</si>
  <si>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</si>
  <si>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</si>
  <si>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</si>
  <si>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</si>
  <si>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</si>
  <si>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</si>
  <si>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</si>
  <si>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</si>
  <si>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</si>
  <si>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</si>
  <si>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</si>
  <si>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</si>
  <si>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</si>
  <si>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</si>
  <si>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</si>
  <si>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</si>
  <si>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</si>
  <si>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</si>
  <si>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</si>
  <si>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</si>
  <si>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</si>
  <si>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</si>
  <si>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</si>
  <si>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</si>
  <si>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</si>
  <si>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</si>
  <si>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</si>
  <si>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</si>
  <si>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</si>
  <si>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</si>
  <si>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</si>
  <si>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</si>
  <si>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</si>
  <si>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</si>
  <si>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</si>
  <si>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</si>
  <si>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</si>
  <si>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</si>
  <si>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</si>
  <si>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</si>
  <si>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</si>
  <si>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</si>
  <si>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</si>
  <si>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</si>
  <si>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</si>
  <si>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</si>
  <si>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</si>
  <si>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</si>
  <si>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</si>
  <si>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</si>
  <si>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</si>
  <si>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</si>
  <si>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</si>
  <si>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</si>
  <si>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</si>
  <si>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</si>
  <si>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</si>
  <si>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</si>
  <si>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</si>
  <si>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</si>
  <si>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</si>
  <si>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</si>
  <si>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</si>
  <si>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</si>
  <si>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</si>
  <si>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</si>
  <si>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</si>
  <si>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</si>
  <si>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</si>
  <si>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</si>
  <si>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</si>
  <si>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</si>
  <si>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</si>
  <si>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</si>
  <si>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</si>
  <si>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</si>
  <si>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</si>
  <si>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</si>
  <si>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</si>
  <si>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</si>
  <si>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</si>
  <si>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</si>
  <si>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</si>
  <si>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</si>
  <si>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</si>
  <si>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</si>
  <si>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</si>
  <si>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</si>
  <si>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</si>
  <si>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</si>
  <si>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</si>
  <si>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</si>
  <si>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</si>
  <si>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</si>
  <si>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</si>
  <si>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</si>
  <si>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</si>
  <si>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</si>
  <si>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</si>
  <si>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</si>
  <si>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</si>
  <si>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</si>
  <si>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</si>
  <si>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</si>
  <si>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</si>
  <si>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</si>
  <si>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</si>
  <si>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</si>
  <si>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</si>
  <si>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</si>
  <si>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</si>
  <si>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</si>
  <si>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</si>
  <si>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</si>
  <si>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</si>
  <si>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</si>
  <si>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</si>
  <si>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</si>
  <si>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</si>
  <si>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</si>
  <si>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</si>
  <si>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</si>
  <si>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</si>
  <si>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</si>
  <si>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</si>
  <si>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</si>
  <si>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</si>
  <si>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</si>
  <si>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</si>
  <si>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</si>
  <si>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</si>
  <si>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</si>
  <si>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</si>
  <si>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</si>
  <si>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</si>
  <si>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</si>
  <si>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</si>
  <si>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</si>
  <si>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</si>
  <si>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</si>
  <si>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</si>
  <si>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</si>
  <si>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</si>
  <si>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</si>
  <si>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</si>
  <si>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</si>
  <si>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</si>
  <si>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</si>
  <si>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</si>
  <si>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</si>
  <si>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</si>
  <si>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</si>
  <si>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</si>
  <si>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</si>
  <si>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</si>
  <si>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</si>
  <si>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</si>
  <si>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</si>
  <si>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</si>
  <si>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</si>
  <si>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</si>
  <si>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</si>
  <si>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</si>
  <si>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</si>
  <si>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</si>
  <si>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</si>
  <si>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</si>
  <si>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</si>
  <si>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</si>
  <si>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</si>
  <si>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</si>
  <si>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</si>
  <si>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</si>
  <si>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</si>
  <si>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</si>
  <si>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</si>
  <si>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</si>
  <si>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</si>
  <si>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</si>
  <si>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</si>
  <si>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</si>
  <si>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</si>
  <si>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</si>
  <si>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</si>
  <si>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</si>
  <si>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</si>
  <si>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</si>
  <si>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</si>
  <si>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</si>
  <si>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</si>
  <si>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</si>
  <si>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</si>
  <si>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</si>
  <si>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</si>
  <si>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</si>
  <si>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</si>
  <si>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</si>
  <si>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</si>
  <si>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</si>
  <si>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</si>
  <si>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</si>
  <si>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</si>
  <si>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</si>
  <si>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</si>
  <si>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</si>
  <si>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</si>
  <si>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</si>
  <si>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</si>
  <si>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</si>
  <si>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</si>
  <si>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</si>
  <si>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</si>
  <si>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</si>
  <si>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</si>
  <si>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</si>
  <si>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</si>
  <si>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</si>
  <si>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</si>
  <si>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</si>
  <si>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</si>
  <si>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</si>
  <si>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</si>
  <si>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</si>
  <si>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</si>
  <si>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</si>
  <si>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</si>
  <si>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</si>
  <si>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</si>
  <si>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</si>
  <si>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</si>
  <si>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</si>
  <si>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</si>
  <si>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</si>
  <si>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</si>
  <si>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</si>
  <si>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</si>
  <si>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</si>
  <si>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</si>
  <si>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</si>
  <si>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</si>
  <si>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</si>
  <si>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</si>
  <si>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</si>
  <si>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</si>
  <si>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</si>
  <si>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</si>
  <si>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</si>
  <si>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</si>
  <si>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</si>
  <si>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</si>
  <si>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</si>
  <si>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</si>
  <si>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</si>
  <si>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</si>
  <si>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</si>
  <si>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</si>
  <si>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</si>
  <si>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</si>
  <si>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</si>
  <si>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</si>
  <si>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</si>
  <si>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</si>
  <si>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</si>
  <si>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</si>
  <si>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</si>
  <si>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</si>
  <si>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</si>
  <si>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</si>
  <si>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</si>
  <si>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</si>
  <si>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</si>
  <si>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</si>
  <si>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</si>
  <si>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</si>
  <si>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</si>
  <si>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</si>
  <si>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</si>
  <si>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</si>
  <si>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</si>
  <si>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</si>
  <si>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</si>
  <si>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</si>
  <si>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</si>
  <si>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</si>
  <si>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</si>
  <si>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</si>
  <si>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</si>
  <si>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</si>
  <si>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</si>
  <si>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</si>
  <si>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</si>
  <si>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</si>
  <si>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</si>
  <si>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</si>
  <si>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</si>
  <si>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</si>
  <si>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</si>
  <si>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</si>
  <si>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</si>
  <si>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</si>
  <si>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</si>
  <si>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</si>
  <si>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</si>
  <si>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</si>
  <si>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</si>
  <si>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</si>
  <si>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</si>
  <si>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</si>
  <si>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</si>
  <si>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</si>
  <si>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</si>
  <si>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</si>
  <si>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</si>
  <si>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</si>
  <si>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</si>
  <si>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</si>
  <si>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</si>
  <si>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</si>
  <si>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</si>
  <si>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</si>
  <si>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</si>
  <si>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</si>
  <si>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</si>
  <si>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</si>
  <si>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</si>
  <si>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</si>
  <si>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</si>
  <si>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</si>
  <si>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</si>
  <si>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</si>
  <si>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</si>
  <si>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</si>
  <si>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</si>
  <si>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</si>
  <si>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</si>
  <si>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</si>
  <si>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</si>
  <si>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</si>
  <si>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</si>
  <si>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</si>
  <si>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</si>
  <si>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</si>
  <si>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</si>
  <si>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</si>
  <si>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</si>
  <si>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</si>
  <si>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</si>
  <si>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</si>
  <si>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</si>
  <si>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</si>
  <si>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</si>
  <si>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</si>
  <si>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</si>
  <si>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</si>
  <si>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</si>
  <si>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</si>
  <si>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</si>
  <si>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</si>
  <si>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</si>
  <si>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</si>
  <si>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</si>
  <si>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</si>
  <si>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</si>
  <si>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</si>
  <si>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</si>
  <si>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</si>
  <si>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</si>
  <si>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</si>
  <si>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</si>
  <si>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</si>
  <si>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</si>
  <si>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</si>
  <si>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</si>
  <si>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</si>
  <si>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</si>
  <si>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</si>
  <si>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</si>
  <si>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</si>
  <si>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</si>
  <si>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</si>
  <si>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</si>
  <si>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</si>
  <si>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</si>
  <si>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</si>
  <si>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</si>
  <si>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</si>
  <si>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</si>
  <si>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</si>
  <si>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</si>
  <si>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</si>
  <si>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</si>
  <si>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</si>
  <si>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</si>
  <si>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</si>
  <si>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</si>
  <si>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</si>
  <si>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</si>
  <si>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</si>
  <si>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</si>
  <si>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</si>
  <si>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</si>
  <si>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</si>
  <si>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</si>
  <si>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</si>
  <si>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</si>
  <si>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</si>
  <si>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</si>
  <si>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</si>
  <si>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</si>
  <si>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</si>
  <si>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</si>
  <si>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</si>
  <si>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</si>
  <si>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</si>
  <si>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</si>
  <si>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</si>
  <si>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</si>
  <si>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</si>
  <si>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</si>
  <si>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</si>
  <si>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</si>
  <si>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</si>
  <si>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</si>
  <si>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</si>
  <si>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</si>
  <si>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</si>
  <si>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</si>
  <si>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</si>
  <si>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</si>
  <si>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</si>
  <si>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</si>
  <si>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</si>
  <si>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</si>
  <si>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</si>
  <si>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</si>
  <si>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</si>
  <si>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</si>
  <si>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</si>
  <si>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</si>
  <si>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</si>
  <si>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</si>
  <si>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</si>
  <si>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</si>
  <si>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</si>
  <si>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</si>
  <si>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</si>
  <si>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</si>
  <si>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</si>
  <si>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</si>
  <si>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</si>
  <si>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</si>
  <si>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</si>
  <si>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</si>
  <si>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</si>
  <si>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</si>
  <si>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</si>
  <si>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</si>
  <si>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</si>
  <si>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</si>
  <si>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</si>
  <si>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</si>
  <si>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</si>
  <si>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</si>
  <si>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</si>
  <si>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</si>
  <si>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</si>
  <si>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</si>
  <si>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</si>
  <si>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</si>
  <si>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</si>
  <si>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</si>
  <si>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</si>
  <si>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</si>
  <si>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</si>
  <si>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</si>
  <si>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</si>
  <si>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</si>
  <si>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</si>
  <si>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</si>
  <si>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</si>
  <si>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</si>
  <si>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</si>
  <si>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</si>
  <si>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</si>
  <si>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</si>
  <si>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</si>
  <si>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</si>
  <si>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</si>
  <si>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</si>
  <si>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</si>
  <si>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</si>
  <si>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</si>
  <si>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</si>
  <si>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</si>
  <si>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</si>
  <si>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</si>
  <si>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</si>
  <si>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</si>
  <si>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</si>
  <si>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</si>
  <si>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</si>
  <si>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</si>
  <si>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</si>
  <si>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</si>
  <si>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</si>
  <si>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</si>
  <si>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</si>
  <si>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</si>
  <si>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</si>
  <si>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</si>
  <si>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</si>
  <si>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</si>
  <si>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</si>
  <si>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</si>
  <si>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</si>
  <si>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</si>
  <si>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</si>
  <si>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</si>
  <si>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</si>
  <si>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</si>
  <si>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</si>
  <si>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</si>
  <si>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</si>
  <si>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</si>
  <si>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</si>
  <si>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</si>
  <si>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</si>
  <si>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</si>
  <si>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</si>
  <si>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</si>
  <si>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</si>
  <si>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</si>
  <si>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</si>
  <si>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</si>
  <si>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</si>
  <si>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</si>
  <si>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</si>
  <si>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</si>
  <si>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</si>
  <si>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</si>
  <si>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</si>
  <si>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</si>
  <si>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</si>
  <si>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</si>
  <si>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</si>
  <si>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</si>
  <si>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</si>
  <si>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</si>
  <si>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</si>
  <si>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</si>
  <si>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</si>
  <si>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</si>
  <si>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</si>
  <si>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</si>
  <si>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</si>
  <si>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</si>
  <si>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</si>
  <si>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</si>
  <si>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</si>
  <si>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</si>
  <si>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</si>
  <si>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</si>
  <si>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</si>
  <si>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</si>
  <si>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</si>
  <si>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</si>
  <si>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</si>
  <si>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</si>
  <si>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</si>
  <si>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</si>
  <si>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</si>
  <si>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</si>
  <si>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</si>
  <si>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</si>
  <si>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</si>
  <si>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</si>
  <si>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</si>
  <si>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</si>
  <si>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</si>
  <si>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</si>
  <si>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</si>
  <si>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</si>
  <si>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</si>
  <si>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</si>
  <si>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</si>
  <si>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</si>
  <si>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</si>
  <si>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</si>
  <si>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</si>
  <si>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</si>
  <si>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</si>
  <si>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</si>
  <si>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</si>
  <si>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</si>
  <si>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</si>
  <si>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</si>
  <si>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</si>
  <si>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</si>
  <si>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</si>
  <si>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</si>
  <si>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</si>
  <si>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</si>
  <si>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</si>
  <si>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</si>
  <si>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</si>
  <si>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</si>
  <si>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</si>
  <si>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</si>
  <si>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</si>
  <si>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</si>
  <si>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</si>
  <si>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</si>
  <si>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</si>
  <si>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</si>
  <si>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</si>
  <si>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</si>
  <si>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</si>
  <si>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</si>
  <si>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</si>
  <si>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</si>
  <si>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</si>
  <si>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</si>
  <si>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</si>
  <si>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</si>
  <si>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</si>
  <si>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</si>
  <si>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</si>
  <si>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</si>
  <si>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</si>
  <si>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</si>
  <si>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</si>
  <si>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</si>
  <si>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</si>
  <si>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</si>
  <si>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</si>
  <si>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</si>
  <si>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</si>
  <si>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</si>
  <si>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</si>
  <si>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</si>
  <si>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</si>
  <si>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</si>
  <si>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</si>
  <si>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</si>
  <si>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</si>
  <si>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</si>
  <si>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</si>
  <si>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</si>
  <si>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</si>
  <si>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</si>
  <si>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</si>
  <si>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</si>
  <si>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</si>
  <si>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</si>
  <si>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</si>
  <si>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</si>
  <si>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</si>
  <si>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</si>
  <si>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</si>
  <si>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</si>
  <si>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</si>
  <si>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</si>
  <si>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</si>
  <si>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</si>
  <si>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</si>
  <si>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</si>
  <si>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</si>
  <si>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</si>
  <si>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</si>
  <si>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</si>
  <si>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</si>
  <si>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</si>
  <si>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</si>
  <si>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</si>
  <si>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</si>
  <si>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</si>
  <si>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</si>
  <si>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</si>
  <si>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</si>
  <si>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</si>
  <si>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</si>
  <si>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</si>
  <si>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</si>
  <si>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</si>
  <si>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</si>
  <si>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</si>
  <si>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</si>
  <si>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</si>
  <si>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</si>
  <si>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</si>
  <si>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</si>
  <si>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</si>
  <si>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</si>
  <si>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</si>
  <si>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</si>
  <si>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</si>
  <si>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</si>
  <si>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</si>
  <si>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</si>
  <si>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</si>
  <si>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</si>
  <si>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</si>
  <si>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</si>
  <si>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</si>
  <si>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</si>
  <si>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</si>
  <si>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</si>
  <si>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</si>
  <si>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</si>
  <si>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</si>
  <si>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</si>
  <si>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</si>
  <si>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</si>
  <si>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</si>
  <si>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</si>
  <si>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</si>
  <si>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</si>
  <si>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</si>
  <si>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</si>
  <si>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</si>
  <si>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</si>
  <si>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</si>
  <si>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</si>
  <si>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</si>
  <si>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</si>
  <si>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</si>
  <si>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</si>
  <si>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</si>
  <si>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</si>
  <si>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</si>
  <si>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</si>
  <si>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</si>
  <si>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</si>
  <si>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</si>
  <si>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</si>
  <si>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</si>
  <si>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</si>
  <si>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</si>
  <si>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</si>
  <si>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</si>
  <si>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</si>
  <si>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</si>
  <si>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</si>
  <si>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</si>
  <si>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</si>
  <si>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</si>
  <si>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</si>
  <si>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</si>
  <si>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</si>
  <si>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</si>
  <si>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</si>
  <si>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</si>
  <si>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</si>
  <si>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</si>
  <si>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</si>
  <si>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</si>
  <si>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</si>
  <si>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</si>
  <si>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</si>
  <si>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</si>
  <si>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</si>
  <si>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</si>
  <si>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</si>
  <si>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</si>
  <si>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</si>
  <si>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</si>
  <si>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</si>
  <si>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</si>
  <si>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</si>
  <si>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</si>
  <si>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</si>
  <si>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</si>
  <si>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</si>
  <si>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</si>
  <si>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</si>
  <si>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</si>
  <si>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</si>
  <si>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</si>
  <si>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</si>
  <si>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</si>
  <si>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</si>
  <si>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</si>
  <si>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</si>
  <si>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</si>
  <si>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</si>
  <si>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</si>
  <si>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</si>
  <si>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</si>
  <si>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</si>
  <si>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</si>
  <si>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</si>
  <si>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</si>
  <si>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</si>
  <si>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</si>
  <si>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</si>
  <si>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</si>
  <si>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</si>
  <si>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</si>
  <si>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</si>
  <si>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</si>
  <si>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</si>
  <si>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</si>
  <si>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</si>
  <si>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</si>
  <si>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</si>
  <si>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</si>
  <si>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</si>
  <si>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</si>
  <si>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</si>
  <si>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</si>
  <si>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</si>
  <si>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</si>
  <si>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</si>
  <si>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</si>
  <si>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</si>
  <si>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</si>
  <si>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</si>
  <si>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</si>
  <si>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</si>
  <si>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</si>
  <si>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</si>
  <si>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</si>
  <si>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</si>
  <si>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</si>
  <si>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</si>
  <si>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</si>
  <si>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</si>
  <si>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</si>
  <si>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</si>
  <si>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</si>
  <si>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</si>
  <si>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</si>
  <si>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</si>
  <si>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</si>
  <si>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</si>
  <si>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</si>
  <si>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</si>
  <si>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</si>
  <si>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</si>
  <si>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</si>
  <si>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</si>
  <si>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</si>
  <si>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</si>
  <si>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</si>
  <si>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</si>
  <si>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</si>
  <si>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</si>
  <si>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</si>
  <si>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</si>
  <si>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</si>
  <si>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</si>
  <si>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</si>
  <si>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</si>
  <si>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</si>
  <si>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</si>
  <si>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</si>
  <si>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</si>
  <si>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</si>
  <si>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</si>
  <si>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</si>
  <si>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</si>
  <si>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</si>
  <si>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</si>
  <si>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</si>
  <si>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</si>
  <si>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</si>
  <si>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</si>
  <si>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</si>
  <si>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</si>
  <si>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</si>
  <si>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</si>
  <si>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</si>
  <si>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</si>
  <si>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</si>
  <si>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</si>
  <si>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</si>
  <si>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</si>
  <si>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</si>
  <si>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</si>
  <si>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</si>
  <si>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</si>
  <si>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</si>
  <si>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</si>
  <si>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</si>
  <si>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</si>
  <si>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</si>
  <si>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</si>
  <si>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</si>
  <si>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</si>
  <si>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</si>
  <si>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</si>
  <si>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</si>
  <si>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</si>
  <si>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</si>
  <si>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</si>
  <si>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</si>
  <si>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</si>
  <si>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</si>
  <si>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</si>
  <si>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</si>
  <si>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</si>
  <si>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</si>
  <si>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</si>
  <si>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</si>
  <si>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</si>
  <si>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</si>
  <si>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</si>
  <si>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</si>
  <si>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</si>
  <si>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</si>
  <si>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</si>
  <si>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</si>
  <si>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</si>
  <si>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</si>
  <si>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</si>
  <si>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</si>
  <si>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</si>
  <si>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</si>
  <si>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</si>
  <si>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</si>
  <si>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</si>
  <si>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</si>
  <si>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</si>
  <si>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</si>
  <si>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</si>
  <si>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</si>
  <si>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</si>
  <si>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</si>
  <si>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</si>
  <si>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</si>
  <si>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</si>
  <si>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</si>
  <si>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</si>
  <si>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</si>
  <si>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</si>
  <si>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</si>
  <si>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</si>
  <si>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</si>
  <si>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</si>
  <si>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</si>
  <si>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</si>
  <si>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</si>
  <si>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</si>
  <si>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</si>
  <si>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</si>
  <si>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</si>
  <si>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</si>
  <si>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</si>
  <si>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</si>
  <si>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</si>
  <si>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</si>
  <si>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</si>
  <si>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</si>
  <si>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</si>
  <si>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</si>
  <si>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</si>
  <si>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</si>
  <si>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</si>
  <si>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</si>
  <si>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</si>
  <si>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</si>
  <si>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</si>
  <si>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</si>
  <si>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</si>
  <si>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</si>
  <si>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</si>
  <si>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</si>
  <si>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</si>
  <si>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</si>
  <si>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</si>
  <si>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</si>
  <si>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</si>
  <si>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</si>
  <si>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</si>
  <si>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</si>
  <si>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</si>
  <si>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</si>
  <si>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</si>
  <si>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</si>
  <si>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</si>
  <si>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</si>
  <si>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</si>
  <si>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</si>
  <si>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</si>
  <si>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</si>
  <si>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</si>
  <si>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</si>
  <si>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</si>
  <si>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</si>
  <si>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</si>
  <si>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</si>
  <si>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</si>
  <si>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</si>
  <si>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</si>
  <si>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</si>
  <si>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</si>
  <si>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</si>
  <si>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</si>
  <si>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</si>
  <si>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</si>
  <si>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</si>
  <si>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</si>
  <si>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</si>
  <si>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</si>
  <si>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</si>
  <si>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</si>
  <si>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</si>
  <si>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</si>
  <si>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</si>
  <si>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</si>
  <si>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</si>
  <si>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</si>
  <si>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</si>
  <si>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</si>
  <si>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</si>
  <si>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</si>
  <si>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</si>
  <si>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</si>
  <si>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</si>
  <si>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</si>
  <si>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</si>
  <si>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</si>
  <si>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</si>
  <si>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</si>
  <si>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</si>
  <si>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</si>
  <si>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</si>
  <si>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</si>
  <si>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</si>
  <si>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</si>
  <si>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</si>
  <si>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</si>
  <si>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</si>
  <si>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</si>
  <si>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</si>
  <si>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</si>
  <si>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</si>
  <si>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</si>
  <si>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</si>
  <si>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</si>
  <si>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</si>
  <si>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</si>
  <si>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</si>
  <si>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</si>
  <si>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</si>
  <si>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</si>
  <si>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</si>
  <si>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</si>
  <si>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</si>
  <si>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</si>
  <si>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</si>
  <si>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</si>
  <si>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</si>
  <si>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</si>
  <si>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</si>
  <si>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</si>
  <si>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</si>
  <si>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</si>
  <si>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</si>
  <si>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</si>
  <si>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</si>
  <si>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</si>
  <si>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</si>
  <si>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</si>
  <si>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</si>
  <si>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</si>
  <si>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</si>
  <si>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</si>
  <si>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</si>
  <si>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</si>
  <si>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</si>
  <si>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</si>
  <si>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</si>
  <si>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</si>
  <si>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</si>
  <si>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</si>
  <si>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</si>
  <si>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</si>
  <si>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</si>
  <si>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</si>
  <si>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</si>
  <si>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</si>
  <si>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</si>
  <si>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</si>
  <si>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</si>
  <si>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</si>
  <si>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</si>
  <si>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</si>
  <si>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</si>
  <si>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</si>
  <si>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</si>
  <si>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</si>
  <si>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</si>
  <si>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</si>
  <si>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</si>
  <si>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</si>
  <si>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</si>
  <si>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</si>
  <si>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</si>
  <si>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</si>
  <si>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</si>
  <si>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</si>
  <si>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</si>
  <si>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</si>
  <si>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</si>
  <si>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</si>
  <si>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</si>
  <si>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</si>
  <si>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</si>
  <si>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</si>
  <si>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</si>
  <si>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</si>
  <si>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</si>
  <si>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</si>
  <si>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</si>
  <si>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</si>
  <si>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</si>
  <si>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</si>
  <si>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</si>
  <si>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</si>
  <si>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</si>
  <si>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</si>
  <si>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</si>
  <si>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</si>
  <si>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</si>
  <si>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</si>
  <si>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</si>
  <si>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</si>
  <si>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</si>
  <si>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</si>
  <si>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</si>
  <si>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</si>
  <si>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</si>
  <si>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</si>
  <si>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</si>
  <si>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</si>
  <si>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</si>
  <si>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</si>
  <si>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</si>
  <si>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</si>
  <si>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</si>
  <si>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</si>
  <si>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</si>
  <si>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</si>
  <si>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</si>
  <si>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</si>
  <si>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</si>
  <si>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</si>
  <si>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</si>
  <si>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</si>
  <si>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</si>
  <si>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</si>
  <si>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</si>
  <si>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</si>
  <si>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</si>
  <si>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</si>
  <si>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</si>
  <si>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</si>
  <si>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</si>
  <si>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</si>
  <si>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</si>
  <si>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</si>
  <si>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</si>
  <si>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</si>
  <si>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</si>
  <si>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</si>
  <si>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</si>
  <si>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</si>
  <si>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</si>
  <si>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</si>
  <si>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</si>
  <si>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</si>
  <si>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</si>
  <si>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</si>
  <si>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</si>
  <si>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</si>
  <si>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</si>
  <si>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</si>
  <si>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</si>
  <si>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</si>
  <si>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</si>
  <si>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</si>
  <si>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</si>
  <si>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</si>
  <si>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</si>
  <si>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</si>
  <si>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</si>
  <si>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</si>
  <si>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</si>
  <si>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</si>
  <si>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</si>
  <si>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</si>
  <si>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</si>
  <si>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</si>
  <si>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</si>
  <si>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</si>
  <si>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</si>
  <si>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</si>
  <si>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</si>
  <si>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</si>
  <si>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</si>
  <si>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</si>
  <si>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</si>
  <si>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</si>
  <si>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</si>
  <si>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</si>
  <si>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</si>
  <si>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</si>
  <si>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</si>
  <si>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</si>
  <si>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</si>
  <si>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</si>
  <si>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</si>
  <si>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</si>
  <si>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</si>
  <si>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</si>
  <si>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</si>
  <si>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</si>
  <si>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</si>
  <si>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</si>
  <si>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</si>
  <si>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</si>
  <si>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</si>
  <si>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</si>
  <si>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</si>
  <si>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</si>
  <si>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</si>
  <si>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</si>
  <si>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</si>
  <si>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</si>
  <si>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</si>
  <si>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</si>
  <si>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</si>
  <si>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</si>
  <si>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</si>
  <si>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</si>
  <si>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</si>
  <si>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</si>
  <si>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</si>
  <si>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</si>
  <si>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</si>
  <si>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</si>
  <si>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</si>
  <si>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</si>
  <si>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</si>
  <si>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</si>
  <si>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</si>
  <si>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</si>
  <si>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</si>
  <si>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</si>
  <si>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</si>
  <si>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</si>
  <si>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</si>
  <si>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</si>
  <si>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</si>
  <si>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</si>
  <si>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</si>
  <si>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</si>
  <si>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</si>
  <si>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</si>
  <si>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</si>
  <si>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</si>
  <si>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</si>
  <si>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</si>
  <si>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</si>
  <si>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</si>
  <si>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</si>
  <si>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</si>
  <si>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</si>
  <si>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</si>
  <si>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</si>
  <si>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</si>
  <si>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</si>
  <si>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</si>
  <si>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</si>
  <si>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</si>
  <si>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</si>
  <si>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</si>
  <si>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</si>
  <si>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</si>
  <si>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</si>
  <si>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</si>
  <si>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</si>
  <si>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</si>
  <si>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</si>
  <si>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</si>
  <si>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</si>
  <si>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</si>
  <si>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</si>
  <si>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</si>
  <si>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</si>
  <si>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</si>
  <si>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</si>
  <si>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</si>
  <si>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</si>
  <si>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</si>
  <si>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</si>
  <si>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</si>
  <si>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</si>
  <si>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</si>
  <si>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</si>
  <si>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</si>
  <si>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</si>
  <si>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</si>
  <si>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</si>
  <si>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</si>
  <si>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</si>
  <si>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</si>
  <si>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</si>
  <si>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</si>
  <si>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</si>
  <si>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</si>
  <si>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</si>
  <si>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</si>
  <si>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</si>
  <si>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</si>
  <si>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</si>
  <si>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</si>
  <si>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</si>
  <si>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</si>
  <si>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</si>
  <si>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</si>
  <si>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</si>
  <si>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</si>
  <si>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</si>
  <si>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</si>
  <si>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</si>
  <si>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</si>
  <si>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</si>
  <si>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</si>
  <si>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</si>
  <si>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</si>
  <si>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</si>
  <si>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</si>
  <si>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</si>
  <si>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</si>
  <si>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</si>
  <si>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</si>
  <si>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</si>
  <si>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</si>
  <si>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</si>
  <si>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</si>
  <si>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</si>
  <si>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</si>
  <si>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</si>
  <si>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</si>
  <si>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</si>
  <si>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</si>
  <si>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</si>
  <si>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</si>
  <si>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</si>
  <si>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</si>
  <si>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</si>
  <si>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</si>
  <si>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</si>
  <si>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</si>
  <si>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</si>
  <si>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</si>
  <si>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</si>
  <si>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</si>
  <si>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</si>
  <si>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</si>
  <si>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</si>
  <si>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</si>
  <si>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</si>
  <si>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</si>
  <si>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</si>
  <si>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</si>
  <si>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</si>
  <si>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</si>
  <si>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</si>
  <si>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</si>
  <si>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</si>
  <si>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</si>
  <si>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</si>
  <si>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</si>
  <si>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</si>
  <si>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</si>
  <si>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</si>
  <si>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</si>
  <si>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</si>
  <si>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</si>
  <si>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</si>
  <si>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</si>
  <si>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</si>
  <si>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</si>
  <si>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</si>
  <si>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</si>
  <si>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</si>
  <si>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</si>
  <si>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</si>
  <si>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</si>
  <si>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</si>
  <si>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</si>
  <si>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</si>
  <si>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</si>
  <si>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</si>
  <si>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</si>
  <si>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</si>
  <si>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</si>
  <si>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</si>
  <si>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</si>
  <si>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</si>
  <si>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</si>
  <si>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</si>
  <si>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</si>
  <si>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</si>
  <si>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</si>
  <si>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</si>
  <si>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</si>
  <si>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</si>
  <si>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</si>
  <si>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</si>
  <si>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</si>
  <si>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</si>
  <si>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</si>
  <si>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</si>
  <si>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</si>
  <si>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</si>
  <si>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</si>
  <si>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</si>
  <si>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</si>
  <si>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</si>
  <si>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</si>
  <si>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</si>
  <si>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</si>
  <si>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</si>
  <si>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</si>
  <si>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</si>
  <si>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</si>
  <si>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</si>
  <si>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</si>
  <si>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</si>
  <si>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</si>
  <si>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</si>
  <si>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</si>
  <si>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</si>
  <si>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</si>
  <si>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</si>
  <si>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</si>
  <si>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</si>
  <si>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</si>
  <si>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</si>
  <si>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</si>
  <si>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</si>
  <si>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</si>
  <si>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</si>
  <si>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</si>
  <si>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</si>
  <si>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</si>
  <si>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</si>
  <si>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</si>
  <si>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</si>
  <si>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</si>
  <si>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</si>
  <si>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</si>
  <si>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</si>
  <si>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</si>
  <si>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</si>
  <si>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</si>
  <si>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</si>
  <si>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</si>
  <si>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</si>
  <si>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</si>
  <si>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</si>
  <si>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</si>
  <si>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</si>
  <si>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</si>
  <si>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</si>
  <si>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</si>
  <si>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</si>
  <si>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</si>
  <si>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</si>
  <si>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</si>
  <si>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</si>
  <si>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</si>
  <si>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</si>
  <si>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</si>
  <si>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</si>
  <si>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</si>
  <si>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</si>
  <si>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</si>
  <si>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</si>
  <si>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</si>
  <si>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</si>
  <si>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</si>
  <si>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</si>
  <si>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</si>
  <si>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</si>
  <si>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</si>
  <si>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</si>
  <si>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</si>
  <si>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</si>
  <si>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</si>
  <si>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</si>
  <si>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</si>
  <si>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</si>
  <si>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</si>
  <si>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</si>
  <si>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</si>
  <si>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</si>
  <si>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</si>
  <si>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</si>
  <si>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</si>
  <si>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</si>
  <si>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</si>
  <si>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</si>
  <si>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</si>
  <si>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</si>
  <si>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</si>
  <si>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</si>
  <si>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</si>
  <si>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</si>
  <si>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</si>
  <si>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</si>
  <si>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</si>
  <si>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</si>
  <si>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</si>
  <si>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</si>
  <si>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</si>
  <si>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</si>
  <si>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</si>
  <si>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</si>
  <si>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</si>
  <si>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</si>
  <si>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</si>
  <si>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</si>
  <si>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</si>
  <si>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</si>
  <si>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</si>
  <si>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</si>
  <si>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</si>
  <si>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</si>
  <si>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</si>
  <si>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</si>
  <si>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</si>
  <si>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</si>
  <si>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</si>
  <si>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</si>
  <si>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</si>
  <si>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</si>
  <si>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</si>
  <si>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</si>
  <si>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</si>
  <si>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</si>
  <si>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</si>
  <si>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</si>
  <si>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</si>
  <si>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</si>
  <si>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</si>
  <si>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</si>
  <si>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</si>
  <si>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</si>
  <si>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</si>
  <si>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</si>
  <si>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</si>
  <si>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</si>
  <si>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</si>
  <si>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</si>
  <si>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</si>
  <si>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</si>
  <si>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</si>
  <si>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</si>
  <si>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</si>
  <si>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</si>
  <si>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</si>
  <si>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</si>
  <si>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</si>
  <si>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</si>
  <si>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</si>
  <si>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</si>
  <si>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</si>
  <si>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</si>
  <si>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</si>
  <si>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</si>
  <si>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</si>
  <si>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</si>
  <si>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</si>
  <si>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</si>
  <si>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</si>
  <si>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</si>
  <si>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</si>
  <si>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</si>
  <si>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</si>
  <si>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</si>
  <si>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</si>
  <si>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</si>
  <si>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</si>
  <si>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</si>
  <si>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</si>
  <si>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</si>
  <si>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</si>
  <si>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</si>
  <si>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</si>
  <si>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</si>
  <si>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</si>
  <si>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</si>
  <si>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</si>
  <si>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</si>
  <si>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</si>
  <si>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</si>
  <si>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</si>
  <si>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</si>
  <si>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</si>
  <si>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</si>
  <si>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</si>
  <si>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</si>
  <si>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</si>
  <si>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</si>
  <si>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</si>
  <si>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</si>
  <si>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</si>
  <si>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</si>
  <si>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</si>
  <si>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</si>
  <si>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</si>
  <si>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</si>
  <si>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</si>
  <si>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</si>
  <si>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</si>
  <si>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</si>
  <si>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</si>
  <si>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</si>
  <si>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</si>
  <si>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</si>
  <si>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</si>
  <si>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</si>
  <si>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</si>
  <si>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</si>
  <si>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</si>
  <si>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</si>
  <si>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</si>
  <si>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</si>
  <si>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</si>
  <si>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</si>
  <si>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</si>
  <si>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</si>
  <si>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</si>
  <si>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</si>
  <si>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</si>
  <si>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</si>
  <si>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</si>
  <si>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</si>
  <si>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</si>
  <si>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</si>
  <si>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</si>
  <si>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</si>
  <si>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</si>
  <si>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</si>
  <si>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</si>
  <si>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</si>
  <si>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</si>
  <si>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</si>
  <si>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</si>
  <si>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</si>
  <si>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</si>
  <si>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</si>
  <si>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</si>
  <si>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</si>
  <si>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</si>
  <si>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</si>
  <si>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</si>
  <si>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</si>
  <si>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</si>
  <si>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</si>
  <si>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</si>
  <si>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</si>
  <si>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</si>
  <si>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</si>
  <si>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</si>
  <si>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</si>
  <si>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</si>
  <si>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</si>
  <si>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</si>
  <si>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</si>
  <si>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</si>
  <si>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</si>
  <si>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</si>
  <si>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</si>
  <si>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</si>
  <si>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</si>
  <si>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</si>
  <si>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</si>
  <si>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</si>
  <si>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</si>
  <si>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</si>
  <si>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</si>
  <si>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</si>
  <si>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</si>
  <si>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</si>
  <si>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</si>
  <si>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</si>
  <si>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</si>
  <si>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</si>
  <si>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</si>
  <si>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</si>
  <si>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</si>
  <si>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</si>
  <si>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</si>
  <si>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</si>
  <si>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</si>
  <si>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</si>
  <si>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</si>
  <si>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</si>
  <si>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</si>
  <si>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</si>
  <si>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</si>
  <si>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</si>
  <si>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</si>
  <si>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</si>
  <si>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</si>
  <si>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</si>
  <si>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</si>
  <si>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</si>
  <si>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</si>
  <si>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</si>
  <si>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</si>
  <si>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</si>
  <si>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</si>
  <si>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</si>
  <si>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</si>
  <si>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</si>
  <si>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</si>
  <si>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</si>
  <si>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</si>
  <si>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</si>
  <si>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</si>
  <si>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</si>
  <si>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</si>
  <si>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</si>
  <si>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</si>
  <si>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</si>
  <si>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</si>
  <si>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</si>
  <si>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</si>
  <si>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</si>
  <si>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</si>
  <si>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</si>
  <si>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</si>
  <si>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</si>
  <si>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</si>
  <si>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</si>
  <si>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</si>
  <si>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</si>
  <si>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</si>
  <si>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</si>
  <si>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</si>
  <si>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</si>
  <si>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</si>
  <si>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</si>
  <si>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</si>
  <si>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</si>
  <si>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</si>
  <si>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</si>
  <si>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</si>
  <si>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</si>
  <si>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</si>
  <si>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</si>
  <si>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</si>
  <si>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</si>
  <si>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</si>
  <si>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</si>
  <si>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</si>
  <si>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</si>
  <si>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</si>
  <si>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</si>
  <si>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</si>
  <si>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</si>
  <si>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</si>
  <si>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</si>
  <si>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</si>
  <si>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</si>
  <si>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</si>
  <si>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</si>
  <si>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</si>
  <si>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</si>
  <si>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</si>
  <si>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</si>
  <si>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</si>
  <si>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</si>
  <si>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</si>
  <si>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</si>
  <si>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</si>
  <si>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</si>
  <si>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</si>
  <si>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</si>
  <si>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</si>
  <si>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</si>
  <si>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</si>
  <si>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</si>
  <si>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</si>
  <si>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</si>
  <si>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</si>
  <si>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</si>
  <si>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</si>
  <si>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</si>
  <si>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</si>
  <si>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</si>
  <si>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</si>
  <si>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</si>
  <si>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</si>
  <si>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</si>
  <si>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</si>
  <si>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</si>
  <si>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</si>
  <si>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</si>
  <si>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</si>
  <si>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</si>
  <si>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</si>
  <si>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</si>
  <si>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</si>
  <si>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</si>
  <si>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</si>
  <si>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</si>
  <si>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</si>
  <si>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</si>
  <si>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</si>
  <si>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</si>
  <si>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</si>
  <si>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</si>
  <si>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</si>
  <si>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</si>
  <si>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</si>
  <si>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</si>
  <si>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</si>
  <si>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</si>
  <si>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</si>
  <si>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</si>
  <si>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</si>
  <si>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</si>
  <si>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</si>
  <si>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</si>
  <si>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</si>
  <si>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</si>
  <si>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</si>
  <si>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</si>
  <si>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</si>
  <si>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</si>
  <si>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</si>
  <si>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</si>
  <si>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</si>
  <si>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</si>
  <si>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</si>
  <si>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</si>
  <si>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</si>
  <si>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</si>
  <si>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</si>
  <si>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</si>
  <si>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</si>
  <si>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</si>
  <si>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</si>
  <si>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</si>
  <si>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</si>
  <si>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</si>
  <si>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</si>
  <si>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</si>
  <si>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</si>
  <si>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</si>
  <si>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</si>
  <si>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</si>
  <si>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</si>
  <si>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</si>
  <si>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</si>
  <si>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</si>
  <si>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</si>
  <si>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</si>
  <si>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</si>
  <si>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</si>
  <si>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</si>
  <si>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</si>
  <si>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</si>
  <si>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</si>
  <si>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</si>
  <si>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</si>
  <si>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</si>
  <si>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</si>
  <si>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</si>
  <si>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</si>
  <si>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</si>
  <si>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</si>
  <si>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</si>
  <si>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</si>
  <si>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</si>
  <si>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</si>
  <si>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</si>
  <si>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</si>
  <si>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</si>
  <si>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</si>
  <si>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</si>
  <si>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</si>
  <si>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</si>
  <si>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</si>
  <si>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</si>
  <si>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</si>
  <si>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</si>
  <si>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</si>
  <si>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</si>
  <si>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</si>
  <si>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</si>
  <si>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</si>
  <si>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</si>
  <si>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</si>
  <si>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</si>
  <si>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</si>
  <si>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</si>
  <si>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</si>
  <si>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</si>
  <si>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</si>
  <si>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</si>
  <si>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</si>
  <si>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</si>
  <si>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</si>
  <si>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</si>
  <si>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</si>
  <si>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</si>
  <si>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</si>
  <si>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</si>
  <si>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</si>
  <si>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</si>
  <si>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</si>
  <si>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</si>
  <si>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</si>
  <si>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</si>
  <si>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</si>
  <si>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</si>
  <si>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</si>
  <si>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</si>
  <si>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</si>
  <si>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</si>
  <si>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</si>
  <si>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</si>
  <si>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</si>
  <si>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</si>
  <si>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</si>
  <si>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</si>
  <si>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</si>
  <si>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</si>
  <si>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</si>
  <si>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</si>
  <si>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</si>
  <si>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</si>
  <si>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</si>
  <si>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</si>
  <si>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</si>
  <si>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</si>
  <si>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</si>
  <si>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</si>
  <si>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</si>
  <si>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</si>
  <si>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</si>
  <si>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</si>
  <si>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</si>
  <si>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</si>
  <si>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</si>
  <si>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</si>
  <si>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</si>
  <si>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</si>
  <si>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</si>
  <si>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</si>
  <si>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</si>
  <si>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</si>
  <si>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</si>
  <si>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</si>
  <si>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</si>
  <si>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</si>
  <si>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</si>
  <si>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</si>
  <si>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</si>
  <si>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</si>
  <si>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</si>
  <si>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</si>
  <si>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</si>
  <si>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</si>
  <si>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</si>
  <si>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</si>
  <si>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</si>
  <si>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</si>
  <si>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</si>
  <si>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</si>
  <si>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</si>
  <si>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</si>
  <si>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</si>
  <si>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</si>
  <si>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</si>
  <si>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</si>
  <si>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</si>
  <si>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</si>
  <si>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</si>
  <si>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</si>
  <si>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</si>
  <si>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</si>
  <si>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</si>
  <si>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</si>
  <si>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</si>
  <si>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</si>
  <si>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</si>
  <si>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</si>
  <si>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</si>
  <si>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</si>
  <si>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</si>
  <si>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</si>
  <si>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</si>
  <si>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</si>
  <si>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</si>
  <si>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</si>
  <si>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</si>
  <si>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</si>
  <si>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</si>
  <si>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</si>
  <si>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</si>
  <si>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</si>
  <si>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</si>
  <si>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</si>
  <si>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</si>
  <si>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</si>
  <si>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</si>
  <si>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</si>
  <si>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</si>
  <si>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</si>
  <si>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</si>
  <si>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</si>
  <si>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</si>
  <si>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</si>
  <si>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</si>
  <si>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</si>
  <si>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</si>
  <si>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</si>
  <si>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</si>
  <si>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</si>
  <si>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</si>
  <si>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</si>
  <si>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</si>
  <si>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</si>
  <si>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</si>
  <si>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</si>
  <si>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</si>
  <si>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</si>
  <si>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</si>
  <si>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</si>
  <si>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</si>
  <si>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</si>
  <si>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</si>
  <si>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</si>
  <si>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</si>
  <si>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</si>
  <si>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</si>
  <si>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</si>
  <si>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</si>
  <si>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</si>
  <si>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</si>
  <si>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</si>
  <si>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</si>
  <si>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</si>
  <si>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</si>
  <si>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</si>
  <si>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</si>
  <si>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</si>
  <si>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</si>
  <si>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</si>
  <si>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</si>
  <si>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</si>
  <si>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</si>
  <si>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</si>
  <si>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</si>
  <si>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</si>
  <si>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</si>
  <si>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</si>
  <si>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</si>
  <si>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</si>
  <si>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</si>
  <si>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</si>
  <si>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</si>
  <si>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</si>
  <si>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</si>
  <si>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</si>
  <si>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</si>
  <si>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</si>
  <si>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</si>
  <si>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</si>
  <si>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</si>
  <si>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</si>
  <si>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</si>
  <si>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</si>
  <si>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</si>
  <si>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</si>
  <si>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</si>
  <si>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</si>
  <si>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</si>
  <si>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</si>
  <si>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</si>
  <si>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</si>
  <si>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</si>
  <si>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</si>
  <si>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</si>
  <si>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</si>
  <si>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</si>
  <si>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</si>
  <si>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</si>
  <si>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</si>
  <si>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</si>
  <si>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</si>
  <si>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</si>
  <si>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</si>
  <si>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</si>
  <si>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</si>
  <si>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</si>
  <si>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</si>
  <si>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</si>
  <si>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</si>
  <si>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</si>
  <si>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</si>
  <si>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</si>
  <si>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</si>
  <si>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</si>
  <si>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</si>
  <si>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</si>
  <si>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</si>
  <si>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</si>
  <si>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</si>
  <si>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</si>
  <si>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</si>
  <si>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</si>
  <si>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</si>
  <si>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</si>
  <si>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</si>
  <si>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</si>
  <si>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</si>
  <si>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</si>
  <si>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</si>
  <si>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</si>
  <si>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</si>
  <si>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</si>
  <si>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</si>
  <si>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</si>
  <si>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</si>
  <si>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</si>
  <si>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</si>
  <si>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</si>
  <si>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</si>
  <si>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</si>
  <si>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</si>
  <si>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</si>
  <si>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</si>
  <si>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</si>
  <si>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</si>
  <si>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</si>
  <si>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</si>
  <si>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</si>
  <si>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</si>
  <si>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</si>
  <si>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</si>
  <si>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</si>
  <si>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</si>
  <si>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</si>
  <si>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</si>
  <si>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</si>
  <si>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</si>
  <si>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</si>
  <si>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</si>
  <si>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</si>
  <si>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</si>
  <si>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</si>
  <si>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</si>
  <si>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</si>
  <si>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</si>
  <si>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</si>
  <si>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</si>
  <si>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</si>
  <si>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</si>
  <si>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</si>
  <si>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</si>
  <si>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</si>
  <si>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</si>
  <si>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</si>
  <si>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</si>
  <si>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</si>
  <si>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</si>
  <si>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</si>
  <si>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</si>
  <si>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</si>
  <si>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</si>
  <si>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</si>
  <si>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</si>
  <si>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</si>
  <si>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</si>
  <si>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</si>
  <si>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</si>
  <si>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</si>
  <si>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</si>
  <si>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</si>
  <si>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</si>
  <si>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</si>
  <si>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</si>
  <si>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</si>
  <si>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</si>
  <si>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</si>
  <si>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</si>
  <si>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</si>
  <si>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</si>
  <si>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</si>
  <si>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</si>
  <si>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</si>
  <si>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</si>
  <si>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</si>
  <si>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</si>
  <si>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</si>
  <si>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</si>
  <si>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</si>
  <si>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</si>
  <si>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</si>
  <si>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</si>
  <si>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</si>
  <si>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</si>
  <si>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</si>
  <si>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</si>
  <si>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</si>
  <si>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</si>
  <si>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</si>
  <si>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</si>
  <si>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</si>
  <si>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</si>
  <si>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</si>
  <si>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</si>
  <si>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</si>
  <si>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</si>
  <si>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</si>
  <si>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</si>
  <si>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</si>
  <si>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</si>
  <si>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</si>
  <si>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</si>
  <si>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</si>
  <si>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</si>
  <si>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</si>
  <si>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</si>
  <si>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</si>
  <si>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</si>
  <si>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</si>
  <si>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</si>
  <si>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</si>
  <si>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</si>
  <si>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</si>
  <si>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</si>
  <si>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</si>
  <si>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</si>
  <si>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</si>
  <si>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</si>
  <si>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</si>
  <si>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</si>
  <si>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</si>
  <si>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</si>
  <si>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</si>
  <si>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</si>
  <si>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</si>
  <si>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</si>
  <si>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</si>
  <si>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</si>
  <si>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</si>
  <si>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</si>
  <si>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</si>
  <si>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</si>
  <si>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</si>
  <si>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</si>
  <si>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</si>
  <si>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</si>
  <si>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</si>
  <si>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</si>
  <si>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</si>
  <si>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</si>
  <si>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</si>
  <si>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</si>
  <si>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</si>
  <si>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</si>
  <si>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</si>
  <si>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</si>
  <si>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</si>
  <si>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</si>
  <si>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</si>
  <si>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</si>
  <si>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</si>
  <si>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</si>
  <si>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</si>
  <si>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</si>
  <si>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</si>
  <si>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</si>
  <si>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</si>
  <si>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</si>
  <si>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</si>
  <si>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</si>
  <si>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</si>
  <si>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</si>
  <si>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</si>
  <si>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</si>
  <si>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</si>
  <si>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</si>
  <si>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</si>
  <si>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</si>
  <si>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</si>
  <si>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</si>
  <si>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</si>
  <si>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</si>
  <si>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</si>
  <si>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</si>
  <si>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</si>
  <si>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</si>
  <si>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</si>
  <si>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</si>
  <si>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</si>
  <si>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</si>
  <si>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</si>
  <si>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</si>
  <si>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</si>
  <si>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</si>
  <si>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</si>
  <si>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</si>
  <si>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</si>
  <si>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</si>
  <si>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</si>
  <si>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</si>
  <si>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</si>
  <si>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</si>
  <si>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</si>
  <si>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</si>
  <si>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</si>
  <si>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</si>
  <si>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</si>
  <si>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</si>
  <si>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</si>
  <si>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</si>
  <si>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</si>
  <si>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</si>
  <si>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</si>
  <si>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</si>
  <si>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</si>
  <si>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</si>
  <si>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</si>
  <si>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</si>
  <si>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</si>
  <si>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</si>
  <si>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</si>
  <si>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</si>
  <si>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</si>
  <si>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</si>
  <si>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</si>
  <si>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</si>
  <si>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</si>
  <si>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</si>
  <si>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</si>
  <si>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</si>
  <si>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</si>
  <si>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</si>
  <si>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</si>
  <si>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</si>
  <si>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</si>
  <si>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</si>
  <si>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</si>
  <si>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</si>
  <si>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</si>
  <si>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</si>
  <si>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</si>
  <si>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</si>
  <si>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</si>
  <si>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</si>
  <si>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</si>
  <si>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</si>
  <si>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</si>
  <si>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</si>
  <si>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</si>
  <si>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</si>
  <si>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</si>
  <si>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</si>
  <si>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</si>
  <si>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</si>
  <si>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</si>
  <si>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</si>
  <si>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</si>
  <si>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</si>
  <si>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</si>
  <si>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</si>
  <si>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</si>
  <si>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</si>
  <si>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</si>
  <si>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</si>
  <si>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</si>
  <si>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</si>
  <si>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</si>
  <si>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</si>
  <si>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</si>
  <si>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</si>
  <si>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</si>
  <si>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</si>
  <si>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</si>
  <si>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</si>
  <si>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</si>
  <si>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</si>
  <si>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</si>
  <si>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</si>
  <si>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</si>
  <si>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</si>
  <si>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</si>
  <si>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</si>
  <si>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</si>
  <si>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</si>
  <si>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</si>
  <si>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</si>
  <si>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</si>
  <si>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</si>
  <si>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</si>
  <si>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</si>
  <si>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</si>
  <si>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</si>
  <si>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</si>
  <si>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</si>
  <si>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</si>
  <si>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</si>
  <si>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</si>
  <si>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</si>
  <si>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</si>
  <si>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</si>
  <si>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</si>
  <si>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</si>
  <si>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</si>
  <si>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</si>
  <si>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</si>
  <si>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</si>
  <si>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</si>
  <si>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</si>
  <si>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</si>
  <si>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</si>
  <si>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</si>
  <si>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</si>
  <si>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</si>
  <si>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</si>
  <si>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</si>
  <si>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</si>
  <si>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</si>
  <si>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</si>
  <si>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</si>
  <si>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</si>
  <si>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</si>
  <si>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</si>
  <si>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</si>
  <si>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</si>
  <si>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</si>
  <si>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</si>
  <si>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</si>
  <si>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</si>
  <si>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</si>
  <si>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</si>
  <si>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</si>
  <si>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</si>
  <si>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</si>
  <si>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</si>
  <si>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</si>
  <si>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</si>
  <si>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</si>
  <si>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</si>
  <si>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</si>
  <si>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</si>
  <si>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</si>
  <si>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</si>
  <si>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</si>
  <si>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</si>
  <si>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</si>
  <si>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</si>
  <si>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</si>
  <si>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</si>
  <si>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</si>
  <si>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</si>
  <si>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</si>
  <si>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</si>
  <si>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</si>
  <si>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</si>
  <si>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</si>
  <si>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</si>
  <si>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</si>
  <si>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</si>
  <si>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</si>
  <si>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</si>
  <si>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</si>
  <si>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</si>
  <si>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</si>
  <si>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</si>
  <si>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</si>
  <si>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</si>
  <si>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</si>
  <si>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</si>
  <si>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</si>
  <si>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</si>
  <si>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</si>
  <si>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</si>
  <si>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</si>
  <si>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</si>
  <si>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</si>
  <si>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</si>
  <si>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</si>
  <si>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</si>
  <si>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</si>
  <si>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</si>
  <si>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</si>
  <si>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</si>
  <si>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</si>
  <si>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</si>
  <si>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</si>
  <si>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</si>
  <si>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</si>
  <si>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</si>
  <si>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</si>
  <si>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</si>
  <si>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</si>
  <si>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</si>
  <si>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</si>
  <si>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</si>
  <si>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</si>
  <si>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</si>
  <si>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</si>
  <si>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</si>
  <si>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</si>
  <si>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</si>
  <si>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</si>
  <si>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</si>
  <si>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</si>
  <si>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</si>
  <si>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</si>
  <si>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</si>
  <si>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</si>
  <si>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</si>
  <si>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</si>
  <si>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</si>
  <si>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</si>
  <si>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</si>
  <si>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</si>
  <si>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</si>
  <si>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</si>
  <si>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</si>
  <si>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</si>
  <si>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</si>
  <si>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</si>
  <si>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</si>
  <si>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</si>
  <si>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</si>
  <si>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</si>
  <si>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</si>
  <si>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</si>
  <si>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</si>
  <si>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</si>
  <si>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</si>
  <si>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</si>
  <si>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</si>
  <si>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</si>
  <si>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</si>
  <si>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</si>
  <si>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</si>
  <si>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</si>
  <si>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</si>
  <si>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</si>
  <si>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</si>
  <si>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</si>
  <si>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</si>
  <si>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</si>
  <si>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</si>
  <si>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</si>
  <si>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</si>
  <si>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</si>
  <si>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</si>
  <si>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</si>
  <si>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</si>
  <si>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</si>
  <si>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</si>
  <si>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</si>
  <si>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</si>
  <si>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</si>
  <si>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</si>
  <si>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</si>
  <si>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</si>
  <si>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</si>
  <si>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</si>
  <si>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</si>
  <si>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</si>
  <si>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</si>
  <si>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</si>
  <si>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</si>
  <si>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</si>
  <si>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</si>
  <si>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</si>
  <si>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</si>
  <si>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</si>
  <si>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</si>
  <si>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</si>
  <si>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</si>
  <si>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</si>
  <si>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</si>
  <si>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</si>
  <si>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</si>
  <si>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</si>
  <si>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</si>
  <si>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</si>
  <si>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</si>
  <si>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</si>
  <si>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</si>
  <si>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</si>
  <si>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</si>
  <si>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</si>
  <si>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</si>
  <si>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</si>
  <si>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</si>
  <si>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</si>
  <si>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</si>
  <si>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</si>
  <si>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</si>
  <si>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</si>
  <si>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</si>
  <si>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</si>
  <si>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</si>
  <si>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</si>
  <si>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</si>
  <si>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</si>
  <si>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</si>
  <si>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</si>
  <si>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</si>
  <si>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</si>
  <si>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</si>
  <si>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</si>
  <si>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</si>
  <si>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</si>
  <si>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</si>
  <si>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</si>
  <si>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</si>
  <si>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</si>
  <si>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</si>
  <si>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</si>
  <si>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</si>
  <si>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</si>
  <si>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</si>
  <si>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</si>
  <si>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</si>
  <si>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</si>
  <si>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</si>
  <si>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</si>
  <si>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</si>
  <si>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</si>
  <si>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</si>
  <si>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</si>
  <si>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</si>
  <si>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</si>
  <si>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</si>
  <si>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</si>
  <si>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</si>
  <si>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</si>
  <si>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</si>
  <si>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</si>
  <si>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</si>
  <si>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</si>
  <si>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</si>
  <si>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</si>
  <si>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</si>
  <si>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</si>
  <si>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</si>
  <si>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</si>
  <si>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</si>
  <si>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</si>
  <si>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</si>
  <si>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</si>
  <si>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</si>
  <si>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</si>
  <si>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</si>
  <si>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</si>
  <si>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</si>
  <si>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</si>
  <si>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</si>
  <si>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</si>
  <si>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</si>
  <si>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</si>
  <si>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</si>
  <si>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</si>
  <si>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</si>
  <si>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</si>
  <si>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</si>
  <si>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</si>
  <si>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</si>
  <si>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</si>
  <si>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</si>
  <si>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</si>
  <si>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</si>
  <si>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</si>
  <si>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</si>
  <si>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</si>
  <si>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</si>
  <si>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</si>
  <si>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</si>
  <si>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</si>
  <si>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</si>
  <si>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</si>
  <si>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</si>
  <si>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</si>
  <si>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</si>
  <si>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</si>
  <si>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</si>
  <si>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</si>
  <si>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</si>
  <si>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</si>
  <si>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</si>
  <si>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</si>
  <si>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</si>
  <si>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</si>
  <si>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</si>
  <si>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</si>
  <si>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</si>
  <si>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</si>
  <si>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</si>
  <si>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</si>
  <si>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</si>
  <si>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</si>
  <si>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</si>
  <si>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</si>
  <si>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</si>
  <si>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</si>
  <si>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</si>
  <si>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</si>
  <si>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</si>
  <si>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</si>
  <si>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</si>
  <si>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</si>
  <si>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</si>
  <si>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</si>
  <si>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</si>
  <si>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</si>
  <si>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</si>
  <si>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</si>
  <si>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</si>
  <si>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</si>
  <si>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</si>
  <si>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</si>
  <si>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</si>
  <si>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</si>
  <si>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</si>
  <si>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</si>
  <si>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</si>
  <si>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</si>
  <si>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</si>
  <si>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</si>
  <si>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</si>
  <si>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</si>
  <si>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</si>
  <si>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</si>
  <si>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</si>
  <si>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</si>
  <si>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</si>
  <si>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</si>
  <si>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</si>
  <si>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</si>
  <si>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</si>
  <si>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</si>
  <si>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</si>
  <si>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</si>
  <si>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</si>
  <si>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</si>
  <si>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</si>
  <si>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</si>
  <si>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</si>
  <si>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</si>
  <si>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</si>
  <si>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</si>
  <si>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</si>
  <si>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</si>
  <si>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</si>
  <si>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</si>
  <si>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</si>
  <si>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</si>
  <si>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</si>
  <si>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</si>
  <si>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</si>
  <si>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</si>
  <si>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</si>
  <si>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</si>
  <si>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</si>
  <si>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</si>
  <si>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</si>
  <si>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</si>
  <si>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</si>
  <si>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</si>
  <si>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</si>
  <si>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</si>
  <si>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</si>
  <si>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</si>
  <si>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</si>
  <si>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</si>
  <si>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</si>
  <si>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</si>
  <si>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</si>
  <si>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</si>
  <si>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</si>
  <si>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</si>
  <si>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</si>
  <si>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</si>
  <si>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</si>
  <si>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</si>
  <si>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</si>
  <si>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</si>
  <si>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</si>
  <si>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</si>
  <si>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</si>
  <si>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</si>
  <si>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</si>
  <si>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</si>
  <si>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</si>
  <si>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</si>
  <si>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</si>
  <si>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</si>
  <si>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</si>
  <si>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</si>
  <si>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</si>
  <si>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</si>
  <si>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</si>
  <si>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</si>
  <si>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</si>
  <si>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</si>
  <si>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</si>
  <si>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</si>
  <si>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</si>
  <si>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</si>
  <si>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</si>
  <si>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</si>
  <si>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</si>
  <si>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</si>
  <si>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</si>
  <si>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</si>
  <si>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</si>
  <si>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</si>
  <si>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</si>
  <si>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</si>
  <si>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</si>
  <si>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</si>
  <si>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</si>
  <si>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</si>
  <si>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</si>
  <si>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</si>
  <si>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</si>
  <si>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</si>
  <si>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</si>
  <si>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</si>
  <si>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</si>
  <si>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</si>
  <si>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</si>
  <si>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</si>
  <si>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</si>
  <si>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</si>
  <si>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</si>
  <si>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</si>
  <si>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</si>
  <si>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</si>
  <si>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</si>
  <si>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</si>
  <si>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</si>
  <si>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</si>
  <si>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</si>
  <si>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</si>
  <si>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</si>
  <si>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</si>
  <si>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</si>
  <si>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</si>
  <si>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</si>
  <si>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</si>
  <si>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</si>
  <si>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</si>
  <si>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</si>
  <si>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</si>
  <si>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</si>
  <si>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</si>
  <si>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</si>
  <si>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</si>
  <si>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</si>
  <si>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</si>
  <si>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</si>
  <si>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</si>
  <si>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</si>
  <si>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</si>
  <si>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</si>
  <si>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</si>
  <si>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</si>
  <si>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</si>
  <si>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</si>
  <si>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</si>
  <si>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</si>
  <si>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</si>
  <si>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</si>
  <si>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</si>
  <si>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</si>
  <si>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</si>
  <si>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</si>
  <si>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</si>
  <si>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</si>
  <si>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</si>
  <si>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</si>
  <si>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</si>
  <si>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</si>
  <si>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</si>
  <si>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</si>
  <si>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</si>
  <si>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</si>
  <si>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</si>
  <si>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</si>
  <si>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</si>
  <si>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</si>
  <si>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</si>
  <si>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</si>
  <si>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</si>
  <si>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</si>
  <si>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</si>
  <si>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</si>
  <si>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</si>
  <si>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</si>
  <si>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</si>
  <si>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</si>
  <si>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</si>
  <si>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</si>
  <si>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</si>
  <si>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</si>
  <si>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</si>
  <si>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</si>
  <si>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</si>
  <si>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</si>
  <si>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</si>
  <si>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</si>
  <si>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</si>
  <si>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</si>
  <si>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</si>
  <si>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</si>
  <si>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</si>
  <si>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</si>
  <si>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</si>
  <si>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</si>
  <si>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</si>
  <si>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</si>
  <si>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</si>
  <si>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</si>
  <si>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</si>
  <si>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</si>
  <si>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</si>
  <si>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</si>
  <si>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</si>
  <si>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</si>
  <si>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</si>
  <si>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</si>
  <si>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</si>
  <si>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</si>
  <si>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</si>
  <si>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</si>
  <si>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</si>
  <si>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</si>
  <si>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</si>
  <si>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</si>
  <si>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</si>
  <si>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</si>
  <si>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</si>
  <si>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</si>
  <si>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</si>
  <si>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</si>
  <si>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</si>
  <si>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</si>
  <si>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</si>
  <si>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</si>
  <si>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</si>
  <si>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</si>
  <si>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</si>
  <si>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</si>
  <si>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</si>
  <si>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</si>
  <si>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</si>
  <si>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</si>
  <si>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</si>
  <si>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</si>
  <si>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</si>
  <si>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</si>
  <si>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</si>
  <si>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</si>
  <si>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</si>
  <si>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</si>
  <si>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</si>
  <si>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</si>
  <si>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</si>
  <si>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</si>
  <si>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</si>
  <si>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</si>
  <si>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</si>
  <si>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</si>
  <si>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</si>
  <si>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</si>
  <si>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</si>
  <si>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</si>
  <si>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</si>
  <si>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</si>
  <si>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</si>
  <si>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</si>
  <si>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</si>
  <si>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</si>
  <si>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</si>
  <si>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</si>
  <si>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</si>
  <si>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</si>
  <si>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</si>
  <si>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</si>
  <si>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</si>
  <si>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</si>
  <si>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</si>
  <si>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</si>
  <si>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</si>
  <si>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</si>
  <si>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</si>
  <si>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</si>
  <si>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</si>
  <si>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</si>
  <si>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</si>
  <si>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</si>
  <si>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</si>
  <si>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</si>
  <si>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</si>
  <si>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</si>
  <si>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</si>
  <si>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</si>
  <si>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</si>
  <si>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</si>
  <si>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</si>
  <si>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</si>
  <si>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</si>
  <si>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</si>
  <si>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</si>
  <si>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</si>
  <si>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</si>
  <si>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</si>
  <si>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</si>
  <si>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</si>
  <si>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</si>
  <si>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</si>
  <si>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</si>
  <si>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</si>
  <si>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</si>
  <si>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</si>
  <si>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</si>
  <si>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</si>
  <si>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</si>
  <si>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</si>
  <si>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</si>
  <si>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</si>
  <si>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</si>
  <si>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</si>
  <si>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</si>
  <si>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</si>
  <si>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</si>
  <si>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</si>
  <si>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</si>
  <si>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</si>
  <si>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</si>
  <si>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</si>
  <si>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</si>
  <si>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</si>
  <si>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</si>
  <si>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</si>
  <si>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</si>
  <si>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</si>
  <si>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</si>
  <si>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</si>
  <si>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</si>
  <si>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</si>
  <si>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</si>
  <si>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</si>
  <si>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</si>
  <si>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</si>
  <si>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</si>
  <si>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</si>
  <si>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</si>
  <si>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</si>
  <si>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</si>
  <si>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</si>
  <si>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</si>
  <si>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</si>
  <si>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</si>
  <si>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</si>
  <si>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</si>
  <si>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</si>
  <si>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</si>
  <si>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</si>
  <si>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</si>
  <si>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</si>
  <si>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</si>
  <si>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</si>
  <si>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</si>
  <si>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</si>
  <si>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</si>
  <si>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</si>
  <si>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</si>
  <si>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</si>
  <si>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</si>
  <si>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</si>
  <si>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</si>
  <si>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</si>
  <si>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</si>
  <si>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</si>
  <si>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</si>
  <si>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</si>
  <si>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</si>
  <si>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</si>
  <si>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</si>
  <si>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</si>
  <si>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</si>
  <si>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</si>
  <si>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</si>
  <si>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</si>
  <si>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</si>
  <si>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</si>
  <si>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</si>
  <si>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</si>
  <si>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</si>
  <si>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</si>
  <si>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</si>
  <si>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</si>
  <si>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</si>
  <si>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</si>
  <si>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</si>
  <si>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</si>
  <si>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</si>
  <si>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</si>
  <si>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</si>
  <si>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</si>
  <si>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</si>
  <si>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</si>
  <si>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</si>
  <si>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</si>
  <si>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</si>
  <si>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</si>
  <si>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</si>
  <si>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</si>
  <si>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</si>
  <si>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</si>
  <si>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</si>
  <si>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</si>
  <si>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</si>
  <si>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</si>
  <si>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</si>
  <si>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</si>
  <si>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</si>
  <si>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</si>
  <si>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</si>
  <si>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</si>
  <si>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</si>
  <si>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</si>
  <si>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</si>
  <si>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</si>
  <si>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</si>
  <si>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</si>
  <si>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</si>
  <si>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</si>
  <si>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</si>
  <si>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</si>
  <si>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</si>
  <si>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</si>
  <si>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</si>
  <si>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</si>
  <si>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</si>
  <si>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</si>
  <si>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</si>
  <si>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</si>
  <si>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</si>
  <si>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</si>
  <si>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</si>
  <si>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</si>
  <si>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</si>
  <si>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</si>
  <si>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</si>
  <si>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</si>
  <si>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</si>
  <si>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</si>
  <si>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</si>
  <si>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</si>
  <si>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</si>
  <si>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</si>
  <si>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</si>
  <si>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</si>
  <si>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</si>
  <si>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</si>
  <si>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</si>
  <si>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</si>
  <si>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</si>
  <si>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</si>
  <si>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</si>
  <si>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</si>
  <si>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</si>
  <si>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</si>
  <si>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</si>
  <si>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</si>
  <si>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</si>
  <si>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</si>
  <si>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</si>
  <si>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</si>
  <si>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</si>
  <si>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</si>
  <si>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</si>
  <si>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</si>
  <si>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</si>
  <si>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</si>
  <si>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</si>
  <si>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</si>
  <si>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</si>
  <si>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</si>
  <si>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</si>
  <si>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</si>
  <si>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</si>
  <si>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</si>
  <si>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</si>
  <si>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</si>
  <si>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</si>
  <si>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</si>
  <si>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</si>
  <si>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</si>
  <si>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</si>
  <si>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</si>
  <si>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</si>
  <si>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</si>
  <si>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</si>
  <si>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</si>
  <si>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</si>
  <si>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</si>
  <si>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</si>
  <si>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</si>
  <si>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</si>
  <si>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</si>
  <si>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</si>
  <si>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</si>
  <si>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</si>
  <si>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</si>
  <si>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</si>
  <si>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</si>
  <si>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</si>
  <si>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</si>
  <si>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</si>
  <si>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</si>
  <si>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</si>
  <si>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</si>
  <si>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</si>
  <si>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</si>
  <si>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</si>
  <si>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</si>
  <si>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</si>
  <si>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</si>
  <si>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</si>
  <si>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</si>
  <si>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</si>
  <si>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</si>
  <si>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</si>
  <si>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</si>
  <si>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</si>
  <si>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</si>
  <si>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</si>
  <si>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</si>
  <si>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</si>
  <si>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</si>
  <si>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</si>
  <si>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</si>
  <si>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</si>
  <si>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</si>
  <si>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</si>
  <si>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</si>
  <si>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</si>
  <si>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</si>
  <si>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</si>
  <si>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</si>
  <si>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</si>
  <si>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</si>
  <si>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</si>
  <si>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</si>
  <si>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</si>
  <si>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</si>
  <si>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</si>
  <si>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</si>
  <si>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</si>
  <si>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</si>
  <si>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</si>
  <si>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</si>
  <si>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</si>
  <si>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</si>
  <si>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</si>
  <si>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</si>
  <si>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</si>
  <si>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</si>
  <si>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</si>
  <si>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</si>
  <si>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</si>
  <si>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</si>
  <si>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</si>
  <si>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</si>
  <si>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</si>
  <si>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</si>
  <si>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</si>
  <si>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</si>
  <si>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</si>
  <si>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</si>
  <si>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</si>
  <si>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</si>
  <si>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</si>
  <si>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</si>
  <si>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</si>
  <si>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</si>
  <si>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</si>
  <si>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</si>
  <si>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</si>
  <si>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</si>
  <si>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</si>
  <si>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</si>
  <si>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</si>
  <si>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</si>
  <si>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</si>
  <si>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</si>
  <si>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</si>
  <si>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</si>
  <si>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</si>
  <si>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</si>
  <si>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</si>
  <si>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</si>
  <si>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</si>
  <si>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</si>
  <si>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</si>
  <si>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</si>
  <si>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</si>
  <si>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</si>
  <si>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</si>
  <si>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</si>
  <si>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</si>
  <si>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</si>
  <si>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</si>
  <si>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</si>
  <si>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</si>
  <si>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</si>
  <si>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</si>
  <si>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</si>
  <si>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</si>
  <si>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</si>
  <si>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</si>
  <si>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</si>
  <si>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</si>
  <si>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</si>
  <si>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</si>
  <si>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</si>
  <si>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</si>
  <si>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</si>
  <si>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</si>
  <si>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</si>
  <si>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</si>
  <si>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</si>
  <si>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</si>
  <si>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</si>
  <si>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</si>
  <si>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</si>
  <si>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</si>
  <si>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</si>
  <si>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</si>
  <si>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</si>
  <si>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</si>
  <si>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</si>
  <si>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</si>
  <si>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</si>
  <si>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</si>
  <si>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</si>
  <si>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</si>
  <si>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</si>
  <si>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</si>
  <si>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</si>
  <si>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</si>
  <si>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</si>
  <si>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</si>
  <si>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</si>
  <si>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</si>
  <si>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</si>
  <si>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</si>
  <si>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</si>
  <si>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</si>
  <si>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</si>
  <si>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</si>
  <si>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</si>
  <si>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</si>
  <si>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</si>
  <si>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</si>
  <si>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</si>
  <si>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</si>
  <si>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</si>
  <si>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</si>
  <si>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</si>
  <si>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</si>
  <si>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</si>
  <si>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</si>
  <si>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</si>
  <si>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</si>
  <si>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</si>
  <si>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</si>
  <si>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</si>
  <si>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</si>
  <si>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</si>
  <si>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</si>
  <si>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</si>
  <si>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</si>
  <si>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</si>
  <si>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</si>
  <si>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</si>
  <si>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</si>
  <si>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</si>
  <si>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</si>
  <si>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</si>
  <si>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</si>
  <si>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</si>
  <si>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</si>
  <si>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</si>
  <si>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</si>
  <si>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</si>
  <si>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</si>
  <si>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</si>
  <si>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</si>
  <si>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</si>
  <si>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</si>
  <si>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</si>
  <si>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</si>
  <si>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</si>
  <si>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</si>
  <si>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</si>
  <si>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</si>
  <si>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</si>
  <si>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</si>
  <si>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</si>
  <si>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</si>
  <si>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</si>
  <si>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</si>
  <si>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</si>
  <si>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</si>
  <si>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</si>
  <si>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</si>
  <si>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</si>
  <si>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</si>
  <si>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</si>
  <si>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</si>
  <si>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</si>
  <si>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</si>
  <si>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</si>
  <si>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</si>
  <si>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</si>
  <si>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</si>
  <si>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</si>
  <si>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</si>
  <si>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</si>
  <si>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</si>
  <si>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</si>
  <si>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</si>
  <si>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</si>
  <si>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</si>
  <si>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</si>
  <si>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</si>
  <si>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</si>
  <si>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</si>
  <si>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</si>
  <si>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</si>
  <si>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</si>
  <si>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</si>
  <si>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</si>
  <si>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</si>
  <si>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</si>
  <si>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</si>
  <si>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</si>
  <si>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</si>
  <si>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</si>
  <si>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</si>
  <si>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</si>
  <si>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</si>
  <si>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</si>
  <si>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</si>
  <si>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</si>
  <si>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</si>
  <si>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</si>
  <si>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</si>
  <si>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</si>
  <si>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</si>
  <si>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</si>
  <si>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</si>
  <si>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</si>
  <si>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</si>
  <si>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</si>
  <si>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</si>
  <si>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</si>
  <si>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</si>
  <si>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</si>
  <si>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</si>
  <si>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</si>
  <si>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</si>
  <si>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</si>
  <si>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</si>
  <si>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</si>
  <si>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</si>
  <si>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</si>
  <si>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</si>
  <si>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</si>
  <si>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</si>
  <si>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</si>
  <si>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</si>
  <si>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</si>
  <si>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</si>
  <si>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</si>
  <si>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</si>
  <si>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</si>
  <si>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</si>
  <si>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</si>
  <si>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</si>
  <si>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</si>
  <si>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</si>
  <si>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</si>
  <si>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</si>
  <si>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</si>
  <si>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</si>
  <si>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</si>
  <si>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</si>
  <si>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</si>
  <si>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</si>
  <si>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</si>
  <si>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</si>
  <si>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</si>
  <si>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</si>
  <si>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</si>
  <si>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</si>
  <si>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</si>
  <si>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</si>
  <si>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</si>
  <si>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</si>
  <si>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</si>
  <si>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</si>
  <si>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</si>
  <si>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</si>
  <si>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</si>
  <si>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</si>
  <si>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</si>
  <si>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</si>
  <si>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</si>
  <si>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</si>
  <si>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</si>
  <si>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</si>
  <si>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</si>
  <si>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</si>
  <si>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</si>
  <si>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</si>
  <si>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</si>
  <si>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</si>
  <si>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</si>
  <si>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</si>
  <si>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</si>
  <si>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</si>
  <si>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</si>
  <si>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</si>
  <si>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</si>
  <si>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</si>
  <si>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</si>
  <si>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</si>
  <si>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</si>
  <si>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</si>
  <si>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</si>
  <si>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</si>
  <si>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</si>
  <si>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</si>
  <si>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</si>
  <si>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</si>
  <si>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</si>
  <si>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</si>
  <si>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</si>
  <si>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</si>
  <si>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</si>
  <si>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</si>
  <si>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</si>
  <si>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</si>
  <si>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</si>
  <si>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</si>
  <si>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</si>
  <si>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</si>
  <si>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</si>
  <si>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</si>
  <si>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</si>
  <si>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</si>
  <si>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</si>
  <si>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</si>
  <si>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</si>
  <si>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</si>
  <si>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</si>
  <si>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</si>
  <si>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</si>
  <si>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</si>
  <si>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</si>
  <si>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</si>
  <si>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</si>
  <si>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</si>
  <si>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</si>
  <si>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</si>
  <si>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</si>
  <si>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</si>
  <si>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</si>
  <si>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</si>
  <si>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</si>
  <si>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</si>
  <si>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</si>
  <si>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</si>
  <si>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</si>
  <si>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</si>
  <si>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</si>
  <si>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</si>
  <si>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</si>
  <si>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</si>
  <si>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</si>
  <si>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</si>
  <si>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</si>
  <si>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</si>
  <si>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</si>
  <si>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</si>
  <si>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</si>
  <si>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</si>
  <si>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</si>
  <si>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</si>
  <si>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</si>
  <si>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</si>
  <si>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</si>
  <si>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</si>
  <si>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</si>
  <si>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</si>
  <si>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</si>
  <si>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</si>
  <si>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</si>
  <si>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</si>
  <si>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</si>
  <si>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</si>
  <si>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</si>
  <si>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</si>
  <si>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</si>
  <si>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</si>
  <si>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</si>
  <si>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</si>
  <si>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</si>
  <si>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</si>
  <si>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</si>
  <si>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</si>
  <si>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</si>
  <si>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</si>
  <si>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</si>
  <si>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</si>
  <si>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</si>
  <si>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</si>
  <si>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</si>
  <si>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</si>
  <si>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</si>
  <si>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</si>
  <si>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</si>
  <si>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</si>
  <si>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</si>
  <si>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</si>
  <si>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</si>
  <si>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</si>
  <si>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</si>
  <si>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</si>
  <si>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</si>
  <si>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</si>
  <si>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</si>
  <si>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</si>
  <si>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</si>
  <si>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</si>
  <si>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</si>
  <si>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</si>
  <si>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</si>
  <si>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</si>
  <si>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</si>
  <si>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</si>
  <si>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</si>
  <si>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</si>
  <si>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</si>
  <si>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</si>
  <si>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</si>
  <si>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</si>
  <si>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</si>
  <si>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</si>
  <si>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</si>
  <si>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</si>
  <si>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</si>
  <si>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</si>
  <si>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</si>
  <si>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</si>
  <si>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</si>
  <si>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</si>
  <si>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</si>
  <si>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</si>
  <si>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</si>
  <si>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</si>
  <si>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</si>
  <si>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</si>
  <si>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</si>
  <si>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</si>
  <si>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</si>
  <si>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</si>
  <si>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</si>
  <si>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</si>
  <si>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</si>
  <si>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</si>
  <si>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</si>
  <si>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</si>
  <si>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</si>
  <si>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</si>
  <si>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</si>
  <si>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</si>
  <si>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</si>
  <si>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</si>
  <si>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</si>
  <si>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</si>
  <si>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</si>
  <si>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</si>
  <si>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</si>
  <si>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</si>
  <si>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</si>
  <si>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</si>
  <si>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</si>
  <si>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</si>
  <si>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</si>
  <si>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</si>
  <si>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</si>
  <si>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</si>
  <si>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</si>
  <si>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</si>
  <si>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</si>
  <si>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</si>
  <si>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</si>
  <si>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</si>
  <si>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</si>
  <si>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</si>
  <si>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</si>
  <si>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</si>
  <si>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</si>
  <si>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</si>
  <si>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</si>
  <si>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</si>
  <si>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</si>
  <si>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</si>
  <si>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</si>
  <si>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</si>
  <si>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</si>
  <si>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</si>
  <si>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</si>
  <si>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</si>
  <si>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</si>
  <si>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</si>
  <si>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</si>
  <si>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</si>
  <si>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</si>
  <si>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</si>
  <si>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</si>
  <si>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</si>
  <si>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</si>
  <si>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</si>
  <si>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</si>
  <si>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</si>
  <si>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</si>
  <si>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</si>
  <si>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</si>
  <si>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</si>
  <si>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</si>
  <si>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</si>
  <si>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</si>
  <si>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</si>
  <si>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</si>
  <si>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</si>
  <si>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</si>
  <si>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</si>
  <si>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</si>
  <si>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</si>
  <si>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</si>
  <si>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</si>
  <si>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</si>
  <si>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</si>
  <si>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</si>
  <si>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</si>
  <si>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</si>
  <si>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</si>
  <si>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</si>
  <si>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</si>
  <si>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</si>
  <si>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</si>
  <si>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</si>
  <si>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</si>
  <si>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</si>
  <si>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</si>
  <si>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</si>
  <si>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</si>
  <si>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</si>
  <si>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</si>
  <si>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</si>
  <si>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</si>
  <si>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</si>
  <si>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</si>
  <si>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</si>
  <si>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</si>
  <si>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</si>
  <si>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</si>
  <si>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</si>
  <si>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</si>
  <si>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</si>
  <si>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</si>
  <si>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</si>
  <si>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</si>
  <si>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</si>
  <si>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</si>
  <si>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</si>
  <si>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</si>
  <si>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</si>
  <si>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</si>
  <si>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</si>
  <si>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</si>
  <si>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</si>
  <si>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</si>
  <si>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</si>
  <si>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</si>
  <si>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</si>
  <si>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</si>
  <si>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</si>
  <si>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</si>
  <si>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</si>
  <si>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</si>
  <si>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</si>
  <si>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</si>
  <si>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</si>
  <si>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</si>
  <si>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</si>
  <si>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</si>
  <si>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</si>
  <si>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</si>
  <si>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</si>
  <si>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</si>
  <si>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</si>
  <si>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</si>
  <si>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</si>
  <si>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</si>
  <si>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</si>
  <si>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</si>
  <si>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</si>
  <si>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</si>
  <si>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</si>
  <si>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</si>
  <si>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</si>
  <si>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</si>
  <si>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</si>
  <si>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</si>
  <si>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</si>
  <si>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</si>
  <si>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</si>
  <si>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</si>
  <si>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</si>
  <si>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</si>
  <si>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</si>
  <si>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</si>
  <si>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</si>
  <si>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</si>
  <si>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</si>
  <si>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</si>
  <si>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</si>
  <si>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</si>
  <si>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</si>
  <si>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</si>
  <si>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</si>
  <si>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</si>
  <si>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</si>
  <si>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</si>
  <si>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</si>
  <si>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</si>
  <si>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</si>
  <si>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</si>
  <si>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</si>
  <si>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</si>
  <si>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</si>
  <si>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</si>
  <si>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</si>
  <si>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</si>
  <si>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</si>
  <si>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</si>
  <si>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</si>
  <si>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</si>
  <si>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</si>
  <si>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</si>
  <si>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</si>
  <si>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</si>
  <si>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</si>
  <si>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</si>
  <si>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</si>
  <si>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</si>
  <si>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</si>
  <si>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</si>
  <si>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</si>
  <si>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</si>
  <si>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</si>
  <si>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</si>
  <si>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</si>
  <si>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</si>
  <si>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</si>
  <si>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</si>
  <si>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</si>
  <si>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</si>
  <si>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</si>
  <si>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</si>
  <si>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</si>
  <si>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</si>
  <si>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</si>
  <si>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</si>
  <si>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</si>
  <si>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</si>
  <si>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</si>
  <si>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</si>
  <si>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</si>
  <si>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</si>
  <si>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</si>
  <si>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</si>
  <si>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</si>
  <si>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</si>
  <si>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</si>
  <si>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</si>
  <si>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</si>
  <si>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</si>
  <si>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</si>
  <si>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</si>
  <si>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</si>
  <si>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</si>
  <si>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</si>
  <si>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</si>
  <si>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</si>
  <si>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</si>
  <si>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</si>
  <si>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</si>
  <si>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</si>
  <si>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</si>
  <si>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</si>
  <si>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</si>
  <si>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</si>
  <si>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</si>
  <si>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</si>
  <si>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</si>
  <si>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</si>
  <si>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</si>
  <si>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</si>
  <si>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</si>
  <si>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</si>
  <si>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</si>
  <si>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</si>
  <si>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</si>
  <si>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</si>
  <si>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</si>
  <si>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</si>
  <si>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</si>
  <si>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</si>
  <si>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</si>
  <si>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</si>
  <si>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</si>
  <si>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</si>
  <si>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</si>
  <si>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</si>
  <si>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</si>
  <si>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</si>
  <si>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</si>
  <si>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</si>
  <si>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</si>
  <si>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</si>
  <si>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</si>
  <si>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</si>
  <si>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</si>
  <si>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</si>
  <si>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</si>
  <si>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</si>
  <si>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</si>
  <si>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</si>
  <si>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</si>
  <si>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</si>
  <si>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</si>
  <si>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</si>
  <si>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</si>
  <si>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</si>
  <si>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</si>
  <si>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</si>
  <si>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</si>
  <si>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</si>
  <si>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</si>
  <si>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</si>
  <si>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</si>
  <si>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</si>
  <si>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</si>
  <si>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</si>
  <si>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</si>
  <si>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</si>
  <si>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</si>
  <si>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</si>
  <si>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</si>
  <si>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</si>
  <si>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</si>
  <si>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</si>
  <si>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</si>
  <si>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</si>
  <si>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</si>
  <si>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</si>
  <si>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</si>
  <si>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</si>
  <si>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</si>
  <si>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</si>
  <si>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</si>
  <si>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</si>
  <si>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</si>
  <si>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</si>
  <si>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</si>
  <si>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</si>
  <si>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</si>
  <si>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</si>
  <si>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</si>
  <si>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</si>
  <si>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</si>
  <si>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</si>
  <si>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</si>
  <si>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</si>
  <si>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</si>
  <si>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</si>
  <si>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</si>
  <si>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</si>
  <si>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</si>
  <si>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</si>
  <si>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</si>
  <si>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</si>
  <si>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</si>
  <si>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</si>
  <si>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</si>
  <si>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</si>
  <si>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</si>
  <si>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</si>
  <si>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</si>
  <si>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</si>
  <si>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</si>
  <si>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</si>
  <si>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</si>
  <si>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</si>
  <si>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</si>
  <si>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</si>
  <si>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</si>
  <si>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</si>
  <si>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</si>
  <si>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</si>
  <si>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</si>
  <si>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</si>
  <si>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</si>
  <si>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</si>
  <si>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</si>
  <si>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</si>
  <si>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</si>
  <si>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</si>
  <si>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</si>
  <si>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</si>
  <si>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</si>
  <si>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</si>
  <si>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</si>
  <si>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</si>
  <si>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</si>
  <si>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</si>
  <si>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</si>
  <si>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</si>
  <si>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</si>
  <si>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</si>
  <si>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</si>
  <si>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</si>
  <si>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</si>
  <si>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</si>
  <si>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</si>
  <si>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</si>
  <si>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</si>
  <si>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</si>
  <si>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</si>
  <si>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</si>
  <si>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</si>
  <si>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</si>
  <si>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</si>
  <si>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</si>
  <si>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</si>
  <si>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</si>
  <si>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</si>
  <si>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</si>
  <si>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</si>
  <si>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</si>
  <si>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</si>
  <si>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</si>
  <si>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</si>
  <si>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</si>
  <si>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</si>
  <si>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</si>
  <si>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</si>
  <si>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</si>
  <si>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</si>
  <si>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</si>
  <si>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</si>
  <si>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</si>
  <si>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</si>
  <si>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</si>
  <si>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</si>
  <si>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</si>
  <si>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</si>
  <si>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</si>
  <si>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</si>
  <si>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</si>
  <si>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</si>
  <si>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</si>
  <si>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</si>
  <si>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</si>
  <si>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</si>
  <si>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</si>
  <si>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</si>
  <si>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</si>
  <si>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</si>
  <si>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</si>
  <si>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</si>
  <si>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</si>
  <si>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</si>
  <si>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</si>
  <si>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</si>
  <si>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</si>
  <si>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</si>
  <si>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</si>
  <si>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</si>
  <si>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</si>
  <si>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</si>
  <si>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</si>
  <si>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</si>
  <si>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</si>
  <si>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</si>
  <si>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</si>
  <si>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</si>
  <si>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</si>
  <si>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</si>
  <si>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</si>
  <si>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</si>
  <si>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</si>
  <si>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</si>
  <si>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</si>
  <si>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</si>
  <si>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</si>
  <si>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</si>
  <si>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</si>
  <si>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</si>
  <si>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</si>
  <si>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</si>
  <si>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</si>
  <si>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</si>
  <si>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</si>
  <si>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</si>
  <si>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</si>
  <si>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</si>
  <si>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</si>
  <si>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</si>
  <si>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</si>
  <si>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</si>
  <si>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</si>
  <si>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</si>
  <si>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</si>
  <si>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</si>
  <si>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</si>
  <si>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</si>
  <si>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</si>
  <si>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</si>
  <si>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</si>
  <si>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</si>
  <si>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</si>
  <si>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</si>
  <si>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</si>
  <si>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</si>
  <si>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</si>
  <si>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</si>
  <si>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</si>
  <si>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</si>
  <si>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</si>
  <si>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</si>
  <si>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</si>
  <si>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</si>
  <si>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</si>
  <si>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</si>
  <si>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</si>
  <si>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</si>
  <si>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</si>
  <si>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</si>
  <si>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</si>
  <si>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</si>
  <si>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</si>
  <si>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</si>
  <si>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</si>
  <si>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</si>
  <si>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</si>
  <si>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</si>
  <si>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</si>
  <si>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</si>
  <si>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</si>
  <si>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</si>
  <si>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</si>
  <si>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</si>
  <si>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</si>
  <si>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</si>
  <si>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</si>
  <si>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</si>
  <si>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</si>
  <si>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</si>
  <si>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</si>
  <si>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</si>
  <si>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</si>
  <si>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</si>
  <si>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</si>
  <si>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</si>
  <si>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</si>
  <si>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</si>
  <si>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</si>
  <si>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</si>
  <si>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</si>
  <si>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</si>
  <si>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</si>
  <si>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</si>
  <si>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</si>
  <si>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</si>
  <si>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</si>
  <si>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</si>
  <si>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</si>
  <si>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</si>
  <si>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</si>
  <si>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</si>
  <si>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</si>
  <si>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</si>
  <si>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</si>
  <si>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</si>
  <si>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</si>
  <si>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</si>
  <si>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</si>
  <si>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</si>
  <si>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</si>
  <si>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</si>
  <si>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</si>
  <si>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</si>
  <si>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</si>
  <si>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</si>
  <si>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</si>
  <si>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</si>
  <si>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</si>
  <si>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</si>
  <si>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</si>
  <si>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</si>
  <si>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</si>
  <si>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</si>
  <si>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</si>
  <si>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</si>
  <si>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</si>
  <si>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</si>
  <si>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</si>
  <si>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</si>
  <si>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</si>
  <si>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</si>
  <si>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</si>
  <si>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</si>
  <si>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</si>
  <si>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</si>
  <si>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</si>
  <si>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</si>
  <si>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</si>
  <si>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</si>
  <si>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</si>
  <si>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</si>
  <si>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</si>
  <si>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</si>
  <si>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</si>
  <si>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</si>
  <si>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</si>
  <si>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</si>
  <si>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</si>
  <si>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</si>
  <si>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</si>
  <si>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</si>
  <si>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</si>
  <si>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</si>
  <si>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</si>
  <si>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</si>
  <si>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</si>
  <si>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</si>
  <si>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</si>
  <si>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</si>
  <si>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</si>
  <si>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</si>
  <si>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</si>
  <si>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</si>
  <si>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</si>
  <si>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</si>
  <si>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</si>
  <si>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</si>
  <si>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</si>
  <si>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</si>
  <si>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</si>
  <si>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</si>
  <si>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</si>
  <si>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</si>
  <si>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</si>
  <si>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</si>
  <si>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</si>
  <si>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</si>
  <si>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</si>
  <si>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</si>
  <si>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</si>
  <si>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</si>
  <si>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</si>
  <si>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</si>
  <si>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</si>
  <si>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</si>
  <si>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</si>
  <si>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</si>
  <si>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</si>
  <si>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</si>
  <si>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</si>
  <si>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</si>
  <si>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</si>
  <si>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</si>
  <si>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</si>
  <si>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</si>
  <si>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</si>
  <si>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</si>
  <si>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</si>
  <si>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</si>
  <si>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</si>
  <si>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</si>
  <si>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</si>
  <si>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</si>
  <si>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</si>
  <si>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</si>
  <si>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</si>
  <si>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</si>
  <si>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</si>
  <si>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</si>
  <si>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</si>
  <si>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</si>
  <si>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</si>
  <si>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</si>
  <si>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</si>
  <si>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</si>
  <si>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</si>
  <si>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</si>
  <si>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</si>
  <si>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</si>
  <si>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</si>
  <si>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</si>
  <si>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</si>
  <si>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</si>
  <si>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</si>
  <si>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</si>
  <si>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</si>
  <si>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</si>
  <si>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</si>
  <si>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</si>
  <si>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</si>
  <si>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</si>
  <si>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</si>
  <si>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</si>
  <si>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</si>
  <si>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</si>
  <si>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</si>
  <si>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</si>
  <si>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</si>
  <si>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</si>
  <si>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</si>
  <si>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</si>
  <si>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</si>
  <si>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</si>
  <si>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</si>
  <si>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</si>
  <si>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</si>
  <si>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</si>
  <si>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</si>
  <si>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</si>
  <si>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</si>
  <si>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</si>
  <si>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</si>
  <si>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</si>
  <si>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</si>
  <si>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</si>
  <si>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</si>
  <si>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</si>
  <si>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</si>
  <si>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</si>
  <si>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</si>
  <si>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</si>
  <si>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</si>
  <si>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</si>
  <si>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</si>
  <si>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</si>
  <si>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</si>
  <si>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</si>
  <si>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</si>
  <si>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</si>
  <si>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</si>
  <si>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</si>
  <si>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</si>
  <si>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</si>
  <si>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</si>
  <si>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</si>
  <si>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</si>
  <si>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</si>
  <si>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</si>
  <si>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</si>
  <si>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</si>
  <si>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</si>
  <si>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</si>
  <si>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</si>
  <si>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</si>
  <si>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</si>
  <si>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</si>
  <si>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</si>
  <si>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</si>
  <si>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</si>
  <si>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</si>
  <si>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</si>
  <si>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</si>
  <si>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</si>
  <si>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</si>
  <si>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</si>
  <si>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</si>
  <si>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</si>
  <si>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</si>
  <si>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</si>
  <si>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</si>
  <si>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</si>
  <si>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</si>
  <si>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</si>
  <si>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</si>
  <si>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</si>
  <si>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</si>
  <si>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</si>
  <si>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</si>
  <si>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</si>
  <si>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</si>
  <si>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</si>
  <si>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</si>
  <si>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</si>
  <si>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</si>
  <si>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</si>
  <si>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</si>
  <si>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</si>
  <si>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</si>
  <si>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</si>
  <si>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</si>
  <si>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</si>
  <si>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</si>
  <si>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</si>
  <si>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</si>
  <si>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</si>
  <si>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</si>
  <si>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</si>
  <si>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</si>
  <si>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</si>
  <si>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</si>
  <si>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</si>
  <si>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</si>
  <si>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</si>
  <si>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</si>
  <si>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</si>
  <si>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</si>
  <si>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</si>
  <si>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</si>
  <si>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</si>
  <si>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</si>
  <si>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</si>
  <si>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</si>
  <si>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</si>
  <si>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</si>
  <si>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</si>
  <si>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</si>
  <si>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</si>
  <si>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</si>
  <si>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</si>
  <si>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</si>
  <si>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</si>
  <si>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</si>
  <si>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</si>
  <si>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</si>
  <si>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</si>
  <si>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</si>
  <si>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</si>
  <si>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</si>
  <si>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</si>
  <si>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</si>
  <si>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</si>
  <si>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</si>
  <si>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</si>
  <si>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</si>
  <si>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</si>
  <si>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</si>
  <si>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</si>
  <si>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</si>
  <si>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</si>
  <si>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</si>
  <si>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</si>
  <si>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</si>
  <si>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</si>
  <si>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</si>
  <si>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</si>
  <si>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</si>
  <si>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</si>
  <si>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</si>
  <si>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</si>
  <si>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</si>
  <si>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</si>
  <si>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</si>
  <si>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</si>
  <si>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</si>
  <si>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</si>
  <si>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</si>
  <si>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</si>
  <si>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</si>
  <si>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</si>
  <si>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</si>
  <si>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</si>
  <si>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</si>
  <si>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</si>
  <si>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</si>
  <si>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</si>
  <si>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</si>
  <si>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</si>
  <si>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</si>
  <si>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</si>
  <si>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</si>
  <si>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</si>
  <si>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</si>
  <si>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</si>
  <si>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</si>
  <si>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</si>
  <si>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</si>
  <si>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</si>
  <si>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</si>
  <si>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</si>
  <si>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</si>
  <si>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</si>
  <si>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</si>
  <si>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</si>
  <si>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</si>
  <si>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</si>
  <si>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</si>
  <si>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</si>
  <si>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</si>
  <si>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</si>
  <si>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</si>
  <si>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</si>
  <si>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</si>
  <si>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</si>
  <si>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</si>
  <si>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</si>
  <si>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</si>
  <si>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</si>
  <si>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</si>
  <si>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</si>
  <si>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</si>
  <si>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</si>
  <si>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</si>
  <si>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</si>
  <si>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</si>
  <si>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</si>
  <si>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</si>
  <si>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</si>
  <si>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</si>
  <si>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</si>
  <si>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</si>
  <si>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</si>
  <si>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</si>
  <si>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</si>
  <si>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</si>
  <si>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</si>
  <si>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</si>
  <si>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</si>
  <si>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</si>
  <si>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</si>
  <si>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</si>
  <si>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</si>
  <si>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</si>
  <si>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</si>
  <si>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</si>
  <si>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</si>
  <si>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</si>
  <si>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</si>
  <si>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</si>
  <si>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</si>
  <si>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</si>
  <si>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</si>
  <si>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</si>
  <si>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</si>
  <si>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</si>
  <si>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</si>
  <si>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</si>
  <si>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</si>
  <si>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</si>
  <si>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</si>
  <si>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</si>
  <si>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</si>
  <si>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</si>
  <si>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</si>
  <si>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</si>
  <si>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</si>
  <si>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</si>
  <si>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</si>
  <si>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</si>
  <si>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</si>
  <si>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</si>
  <si>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</si>
  <si>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</si>
  <si>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</si>
  <si>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</si>
  <si>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</si>
  <si>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</si>
  <si>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</si>
  <si>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</si>
  <si>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</si>
  <si>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</si>
  <si>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</si>
  <si>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</si>
  <si>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</si>
  <si>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</si>
  <si>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</si>
  <si>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</si>
  <si>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</si>
  <si>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</si>
  <si>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</si>
  <si>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</si>
  <si>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</si>
  <si>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</si>
  <si>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</si>
  <si>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</si>
  <si>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</si>
  <si>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</si>
  <si>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</si>
  <si>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</si>
  <si>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</si>
  <si>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</si>
  <si>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</si>
  <si>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</si>
  <si>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</si>
  <si>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</si>
  <si>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</si>
  <si>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</si>
  <si>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</si>
  <si>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</si>
  <si>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</si>
  <si>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</si>
  <si>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</si>
  <si>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</si>
  <si>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</si>
  <si>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</si>
  <si>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</si>
  <si>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</si>
  <si>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</si>
  <si>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</si>
  <si>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</si>
  <si>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</si>
  <si>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</si>
  <si>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</si>
  <si>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</si>
  <si>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</si>
  <si>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</si>
  <si>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</si>
  <si>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</si>
  <si>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</si>
  <si>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</si>
  <si>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</si>
  <si>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</si>
  <si>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</si>
  <si>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</si>
  <si>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</si>
  <si>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</si>
  <si>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</si>
  <si>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</si>
  <si>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</si>
  <si>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</si>
  <si>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</si>
  <si>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</si>
  <si>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</si>
  <si>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</si>
  <si>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</si>
  <si>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</si>
  <si>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</si>
  <si>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</si>
  <si>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</si>
  <si>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</si>
  <si>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</si>
  <si>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</si>
  <si>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</si>
  <si>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</si>
  <si>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</si>
  <si>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</si>
  <si>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</si>
  <si>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</si>
  <si>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</si>
  <si>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</si>
  <si>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</si>
  <si>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</si>
  <si>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</si>
  <si>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</si>
  <si>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</si>
  <si>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</si>
  <si>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</si>
  <si>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</si>
  <si>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</si>
  <si>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</si>
  <si>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</si>
  <si>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</si>
  <si>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</si>
  <si>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</si>
  <si>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</si>
  <si>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</si>
  <si>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</si>
  <si>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</si>
  <si>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</si>
  <si>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</si>
  <si>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</si>
  <si>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</si>
  <si>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</si>
  <si>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</si>
  <si>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</si>
  <si>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</si>
  <si>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</si>
  <si>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</si>
  <si>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</si>
  <si>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</si>
  <si>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</si>
  <si>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</si>
  <si>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</si>
  <si>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</si>
  <si>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</si>
  <si>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</si>
  <si>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</si>
  <si>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</si>
  <si>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</si>
  <si>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</si>
  <si>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</si>
  <si>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</si>
  <si>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</si>
  <si>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</si>
  <si>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</si>
  <si>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</si>
  <si>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</si>
  <si>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</si>
  <si>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</si>
  <si>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</si>
  <si>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</si>
  <si>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</si>
  <si>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</si>
  <si>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</si>
  <si>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</si>
  <si>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</si>
  <si>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</si>
  <si>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</si>
  <si>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</si>
  <si>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</si>
  <si>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</si>
  <si>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</si>
  <si>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</si>
  <si>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</si>
  <si>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</si>
  <si>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</si>
  <si>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</si>
  <si>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</si>
  <si>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</si>
  <si>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</si>
  <si>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</si>
  <si>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</si>
  <si>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</si>
  <si>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</si>
  <si>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</si>
  <si>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</si>
  <si>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</si>
  <si>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</si>
  <si>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</si>
  <si>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</si>
  <si>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</si>
  <si>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</si>
  <si>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</si>
  <si>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</si>
  <si>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</si>
  <si>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</si>
  <si>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</si>
  <si>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</si>
  <si>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</si>
  <si>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</si>
  <si>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</si>
  <si>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</si>
  <si>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</si>
  <si>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</si>
  <si>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</si>
  <si>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</si>
  <si>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</si>
  <si>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</si>
  <si>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</si>
  <si>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</si>
  <si>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</si>
  <si>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</si>
  <si>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</si>
  <si>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</si>
  <si>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</si>
  <si>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</si>
  <si>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</si>
  <si>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</si>
  <si>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</si>
  <si>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</si>
  <si>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</si>
  <si>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</si>
  <si>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</si>
  <si>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</si>
  <si>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</si>
  <si>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</si>
  <si>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</si>
  <si>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</si>
  <si>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</si>
  <si>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</si>
  <si>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</si>
  <si>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</si>
  <si>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</si>
  <si>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</si>
  <si>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</si>
  <si>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</si>
  <si>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</si>
  <si>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</si>
  <si>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</si>
  <si>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</si>
  <si>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</si>
  <si>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</si>
  <si>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</si>
  <si>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</si>
  <si>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</si>
  <si>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</si>
  <si>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</si>
  <si>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</si>
  <si>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</si>
  <si>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</si>
  <si>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</si>
  <si>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</si>
  <si>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</si>
  <si>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</si>
  <si>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</si>
  <si>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</si>
  <si>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</si>
  <si>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</si>
  <si>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</si>
  <si>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</si>
  <si>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</si>
  <si>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</si>
  <si>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</si>
  <si>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</si>
  <si>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</si>
  <si>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</si>
  <si>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</si>
  <si>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</si>
  <si>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</si>
  <si>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</si>
  <si>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</si>
  <si>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</si>
  <si>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</si>
  <si>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</si>
  <si>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</si>
  <si>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</si>
  <si>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</si>
  <si>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</si>
  <si>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</si>
  <si>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</si>
  <si>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</si>
  <si>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</si>
  <si>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</si>
  <si>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</si>
  <si>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</si>
  <si>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</si>
  <si>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</si>
  <si>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</si>
  <si>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</si>
  <si>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</si>
  <si>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</si>
  <si>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</si>
  <si>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</si>
  <si>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</si>
  <si>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</si>
  <si>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</si>
  <si>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</si>
  <si>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</si>
  <si>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</si>
  <si>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</si>
  <si>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</si>
  <si>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</si>
  <si>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</si>
  <si>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</si>
  <si>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</si>
  <si>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</si>
  <si>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</si>
  <si>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</si>
  <si>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</si>
  <si>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</si>
  <si>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</si>
  <si>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</si>
  <si>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</si>
  <si>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</si>
  <si>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</si>
  <si>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</si>
  <si>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</si>
  <si>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</si>
  <si>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</si>
  <si>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</si>
  <si>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</si>
  <si>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</si>
  <si>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</si>
  <si>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</si>
  <si>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</si>
  <si>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</si>
  <si>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</si>
  <si>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</si>
  <si>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</si>
  <si>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</si>
  <si>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</si>
  <si>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</si>
  <si>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</si>
  <si>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</si>
  <si>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</si>
  <si>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</si>
  <si>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</si>
  <si>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</si>
  <si>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</si>
  <si>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</si>
  <si>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</si>
  <si>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</si>
  <si>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</si>
  <si>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</si>
  <si>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</si>
  <si>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</si>
  <si>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</si>
  <si>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</si>
  <si>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</si>
  <si>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</si>
  <si>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</si>
  <si>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</si>
  <si>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</si>
  <si>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</si>
  <si>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</si>
  <si>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</si>
  <si>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</si>
  <si>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</si>
  <si>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</si>
  <si>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</si>
  <si>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</si>
  <si>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</si>
  <si>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</si>
  <si>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</si>
  <si>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</si>
  <si>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</si>
  <si>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</si>
  <si>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</si>
  <si>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</si>
  <si>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</si>
  <si>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</si>
  <si>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</si>
  <si>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</si>
  <si>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</si>
  <si>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</si>
  <si>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</si>
  <si>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</si>
  <si>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</si>
  <si>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</si>
  <si>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</si>
  <si>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</si>
  <si>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</si>
  <si>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</si>
  <si>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</si>
  <si>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</si>
  <si>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</si>
  <si>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</si>
  <si>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</si>
  <si>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</si>
  <si>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</si>
  <si>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</si>
  <si>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</si>
  <si>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</si>
  <si>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</si>
  <si>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</si>
  <si>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</si>
  <si>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</si>
  <si>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</si>
  <si>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</si>
  <si>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</si>
  <si>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</si>
  <si>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</si>
  <si>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</si>
  <si>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</si>
  <si>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</si>
  <si>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</si>
  <si>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</si>
  <si>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</si>
  <si>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</si>
  <si>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</si>
  <si>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</si>
  <si>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</si>
  <si>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</si>
  <si>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</si>
  <si>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</si>
  <si>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</si>
  <si>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</si>
  <si>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</si>
  <si>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</si>
  <si>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</si>
  <si>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</si>
  <si>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</si>
  <si>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</si>
  <si>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</si>
  <si>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</si>
  <si>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</si>
  <si>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</si>
  <si>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</si>
  <si>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</si>
  <si>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</si>
  <si>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</si>
  <si>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</si>
  <si>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</si>
  <si>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</si>
  <si>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</si>
  <si>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</si>
  <si>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</si>
  <si>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</si>
  <si>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</si>
  <si>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</si>
  <si>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</si>
  <si>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</si>
  <si>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</si>
  <si>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</si>
  <si>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</si>
  <si>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</si>
  <si>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</si>
  <si>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</si>
  <si>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</si>
  <si>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</si>
  <si>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</si>
  <si>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</si>
  <si>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</si>
  <si>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</si>
  <si>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</si>
  <si>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</si>
  <si>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</si>
  <si>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</si>
  <si>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</si>
  <si>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</si>
  <si>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</si>
  <si>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</si>
  <si>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</si>
  <si>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</si>
  <si>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</si>
  <si>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</si>
  <si>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</si>
  <si>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</si>
  <si>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</si>
  <si>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</si>
  <si>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</si>
  <si>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</si>
  <si>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</si>
  <si>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</si>
  <si>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</si>
  <si>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</si>
  <si>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</si>
  <si>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</si>
  <si>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</si>
  <si>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</si>
  <si>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</si>
  <si>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</si>
  <si>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</si>
  <si>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</si>
  <si>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</si>
  <si>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</si>
  <si>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</si>
  <si>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</si>
  <si>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</si>
  <si>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</si>
  <si>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</si>
  <si>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</si>
  <si>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</si>
  <si>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</si>
  <si>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</si>
  <si>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</si>
  <si>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</si>
  <si>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</si>
  <si>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</si>
  <si>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</si>
  <si>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</si>
  <si>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</si>
  <si>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</si>
  <si>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</si>
  <si>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</si>
  <si>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</si>
  <si>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</si>
  <si>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</si>
  <si>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</si>
  <si>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</si>
  <si>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</si>
  <si>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</si>
  <si>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</si>
  <si>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</si>
  <si>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</si>
  <si>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</si>
  <si>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</si>
  <si>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</si>
  <si>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</si>
  <si>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</si>
  <si>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</si>
  <si>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</si>
  <si>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</si>
  <si>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</si>
  <si>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</si>
  <si>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</si>
  <si>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</si>
  <si>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</si>
  <si>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</si>
  <si>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</si>
  <si>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</si>
  <si>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</si>
  <si>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</si>
  <si>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</si>
  <si>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</si>
  <si>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</si>
  <si>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</si>
  <si>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</si>
  <si>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</si>
  <si>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</si>
  <si>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</si>
  <si>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</si>
  <si>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</si>
  <si>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</si>
  <si>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</si>
  <si>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</si>
  <si>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</si>
  <si>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</si>
  <si>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</si>
  <si>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</si>
  <si>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</si>
  <si>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</si>
  <si>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</si>
  <si>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</si>
  <si>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</si>
  <si>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</si>
  <si>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</si>
  <si>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</si>
  <si>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</si>
  <si>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</si>
  <si>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</si>
  <si>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</si>
  <si>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</si>
  <si>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</si>
  <si>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</si>
  <si>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</si>
  <si>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</si>
  <si>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</si>
  <si>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</si>
  <si>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</si>
  <si>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</si>
  <si>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</si>
  <si>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</si>
  <si>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</si>
  <si>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</si>
  <si>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</si>
  <si>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</si>
  <si>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</si>
  <si>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</si>
  <si>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</si>
  <si>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</si>
  <si>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</si>
  <si>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</si>
  <si>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</si>
  <si>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</si>
  <si>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</si>
  <si>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</si>
  <si>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</si>
  <si>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</si>
  <si>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</si>
  <si>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</si>
  <si>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</si>
  <si>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</si>
  <si>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</si>
  <si>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</si>
  <si>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</si>
  <si>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</si>
  <si>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</si>
  <si>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</si>
  <si>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</si>
  <si>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</si>
  <si>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</si>
  <si>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</si>
  <si>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</si>
  <si>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</si>
  <si>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</si>
  <si>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</si>
  <si>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</si>
  <si>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</si>
  <si>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</si>
  <si>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</si>
  <si>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</si>
  <si>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</si>
  <si>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</si>
  <si>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</si>
  <si>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</si>
  <si>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</si>
  <si>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</si>
  <si>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</si>
  <si>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</si>
  <si>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</si>
  <si>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</si>
  <si>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</si>
  <si>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</si>
  <si>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</si>
  <si>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</si>
  <si>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</si>
  <si>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</si>
  <si>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</si>
  <si>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</si>
  <si>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</si>
  <si>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</si>
  <si>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</si>
  <si>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</si>
  <si>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</si>
  <si>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</si>
  <si>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</si>
  <si>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</si>
  <si>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</si>
  <si>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</si>
  <si>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</si>
  <si>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</si>
  <si>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</si>
  <si>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</si>
  <si>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</si>
  <si>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</si>
  <si>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</si>
  <si>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</si>
  <si>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</si>
  <si>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</si>
  <si>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</si>
  <si>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</si>
  <si>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</si>
  <si>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</si>
  <si>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</si>
  <si>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</si>
  <si>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</si>
  <si>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</si>
  <si>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</si>
  <si>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</si>
  <si>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</si>
  <si>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</si>
  <si>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</si>
  <si>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</si>
  <si>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</si>
  <si>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</si>
  <si>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</si>
  <si>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</si>
  <si>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</si>
  <si>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</si>
  <si>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</si>
  <si>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</si>
  <si>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</si>
  <si>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</si>
  <si>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</si>
  <si>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</si>
  <si>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</si>
  <si>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</si>
  <si>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</si>
  <si>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</si>
  <si>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</si>
  <si>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</si>
  <si>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</si>
  <si>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</si>
  <si>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</si>
  <si>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</si>
  <si>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</si>
  <si>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</si>
  <si>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</si>
  <si>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</si>
  <si>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</si>
  <si>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</si>
  <si>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</si>
  <si>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</si>
  <si>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</si>
  <si>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</si>
  <si>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</si>
  <si>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</si>
  <si>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</si>
  <si>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</si>
  <si>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</si>
  <si>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</si>
  <si>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</si>
  <si>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</si>
  <si>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</si>
  <si>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</si>
  <si>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</si>
  <si>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</si>
  <si>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</si>
  <si>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</si>
  <si>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</si>
  <si>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</si>
  <si>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</si>
  <si>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</si>
  <si>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</si>
  <si>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</si>
  <si>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</si>
  <si>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</si>
  <si>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</si>
  <si>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</si>
  <si>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</si>
  <si>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</si>
  <si>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</si>
  <si>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</si>
  <si>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</si>
  <si>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</si>
  <si>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</si>
  <si>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</si>
  <si>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</si>
  <si>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</si>
  <si>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</si>
  <si>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</si>
  <si>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</si>
  <si>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</si>
  <si>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</si>
  <si>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</si>
  <si>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</si>
  <si>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</si>
  <si>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</si>
  <si>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</si>
  <si>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</si>
  <si>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</si>
  <si>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</si>
  <si>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</si>
  <si>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</si>
  <si>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</si>
  <si>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</si>
  <si>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</si>
  <si>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</si>
  <si>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</si>
  <si>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</si>
  <si>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</si>
  <si>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</si>
  <si>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</si>
  <si>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</si>
  <si>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</si>
  <si>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</si>
  <si>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</si>
  <si>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</si>
  <si>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</si>
  <si>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</si>
  <si>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</si>
  <si>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</si>
  <si>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</si>
  <si>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</si>
  <si>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</si>
  <si>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</si>
  <si>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</si>
  <si>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</si>
  <si>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</si>
  <si>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</si>
  <si>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</si>
  <si>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</si>
  <si>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</si>
  <si>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</si>
  <si>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</si>
  <si>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</si>
  <si>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</si>
  <si>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</si>
  <si>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</si>
  <si>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</si>
  <si>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</si>
  <si>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</si>
  <si>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</si>
  <si>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</si>
  <si>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</si>
  <si>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</si>
  <si>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</si>
  <si>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</si>
  <si>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</si>
  <si>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</si>
  <si>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</si>
  <si>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</si>
  <si>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</si>
  <si>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</si>
  <si>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</si>
  <si>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</si>
  <si>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</si>
  <si>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</si>
  <si>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</si>
  <si>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</si>
  <si>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</si>
  <si>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</si>
  <si>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</si>
  <si>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</si>
  <si>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</si>
  <si>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</si>
  <si>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</si>
  <si>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</si>
  <si>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</si>
  <si>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</si>
  <si>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</si>
  <si>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</si>
  <si>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</si>
  <si>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</si>
  <si>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</si>
  <si>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</si>
  <si>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</si>
  <si>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</si>
  <si>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</si>
  <si>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</si>
  <si>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</si>
  <si>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</si>
  <si>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</si>
  <si>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</si>
  <si>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</si>
  <si>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</si>
  <si>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</si>
  <si>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</si>
  <si>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</si>
  <si>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</si>
  <si>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</si>
  <si>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</si>
  <si>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</si>
  <si>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</si>
  <si>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</si>
  <si>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</si>
  <si>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</si>
  <si>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</si>
  <si>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</si>
  <si>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</si>
  <si>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</si>
  <si>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</si>
  <si>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</si>
  <si>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</si>
  <si>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</si>
  <si>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</si>
  <si>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</si>
  <si>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</si>
  <si>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</si>
  <si>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</si>
  <si>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</si>
  <si>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</si>
  <si>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</si>
  <si>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</si>
  <si>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</si>
  <si>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 xml:space="preserve"> </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</si>
  <si>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</si>
  <si>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</si>
  <si>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</si>
  <si>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</si>
  <si>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</si>
  <si>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</si>
  <si>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</si>
  <si>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</si>
  <si>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</si>
  <si>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</si>
  <si>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</si>
  <si>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</si>
  <si>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</si>
  <si>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</si>
  <si>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</si>
  <si>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</si>
  <si>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</si>
  <si>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</si>
  <si>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</si>
  <si>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</si>
  <si>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</si>
  <si>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</si>
  <si>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</si>
  <si>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</si>
  <si>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</si>
  <si>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</si>
  <si>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</si>
  <si>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</si>
  <si>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</si>
  <si>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</si>
  <si>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</si>
  <si>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</si>
  <si>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</si>
  <si>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</si>
  <si>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</si>
  <si>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</si>
  <si>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</si>
  <si>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</si>
  <si>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</si>
  <si>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</si>
  <si>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</si>
  <si>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</si>
  <si>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</si>
  <si>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</si>
  <si>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</si>
  <si>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</si>
  <si>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</si>
  <si>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</si>
  <si>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</si>
  <si>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</si>
  <si>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</si>
  <si>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</si>
  <si>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</si>
  <si>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</si>
  <si>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</si>
  <si>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</si>
  <si>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</si>
  <si>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</si>
  <si>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</si>
  <si>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</si>
  <si>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</si>
  <si>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</si>
  <si>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</si>
  <si>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</si>
  <si>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</si>
  <si>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</si>
  <si>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</si>
  <si>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</si>
  <si>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</si>
  <si>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</si>
  <si>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</si>
  <si>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</si>
  <si>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</si>
  <si>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</si>
  <si>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</si>
  <si>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</si>
  <si>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</si>
  <si>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</si>
  <si>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</si>
  <si>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</si>
  <si>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</si>
  <si>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</si>
  <si>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</si>
  <si>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</si>
  <si>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</si>
  <si>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</si>
  <si>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</si>
  <si>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</si>
  <si>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</si>
  <si>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</si>
  <si>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</si>
  <si>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</si>
  <si>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</si>
  <si>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</si>
  <si>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</si>
  <si>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</si>
  <si>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</si>
  <si>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</si>
  <si>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</si>
  <si>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</si>
  <si>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</si>
  <si>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</si>
  <si>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</si>
  <si>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</si>
  <si>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</si>
  <si>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</si>
  <si>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</si>
  <si>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</si>
  <si>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</si>
  <si>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</si>
  <si>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</si>
  <si>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</si>
  <si>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</si>
  <si>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</si>
  <si>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</si>
  <si>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</si>
  <si>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</si>
  <si>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</si>
  <si>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</si>
  <si>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</si>
  <si>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</si>
  <si>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</si>
  <si>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</si>
  <si>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</si>
  <si>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</si>
  <si>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</si>
  <si>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</si>
  <si>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</si>
  <si>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</si>
  <si>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</si>
  <si>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</si>
  <si>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</si>
  <si>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</si>
  <si>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</si>
  <si>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</si>
  <si>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</si>
  <si>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</si>
  <si>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</si>
  <si>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</si>
  <si>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</si>
  <si>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</si>
  <si>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</si>
  <si>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</si>
  <si>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</si>
  <si>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</si>
  <si>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</si>
  <si>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</si>
  <si>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</si>
  <si>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</si>
  <si>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</si>
  <si>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</si>
  <si>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</si>
  <si>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</si>
  <si>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</si>
  <si>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</si>
  <si>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</si>
  <si>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</si>
  <si>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</si>
  <si>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</si>
  <si>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</si>
  <si>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</si>
  <si>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</si>
  <si>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</si>
  <si>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</si>
  <si>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</si>
  <si>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</si>
  <si>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</si>
  <si>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</si>
  <si>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</si>
  <si>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</si>
  <si>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</si>
  <si>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</si>
  <si>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</si>
  <si>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</si>
  <si>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</si>
  <si>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</si>
  <si>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</si>
  <si>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</si>
  <si>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</si>
  <si>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</si>
  <si>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</si>
  <si>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</si>
  <si>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</si>
  <si>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</si>
  <si>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</si>
  <si>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</si>
  <si>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</si>
  <si>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</si>
  <si>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</si>
  <si>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</si>
  <si>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</si>
  <si>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</si>
  <si>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</si>
  <si>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</si>
  <si>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</si>
  <si>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</si>
  <si>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</si>
  <si>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</si>
  <si>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</si>
  <si>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</si>
  <si>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</si>
  <si>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</si>
  <si>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</si>
  <si>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</si>
  <si>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</si>
  <si>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</si>
  <si>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</si>
  <si>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</si>
  <si>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</si>
  <si>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</si>
  <si>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</si>
  <si>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</si>
  <si>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</si>
  <si>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</si>
  <si>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</si>
  <si>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</si>
  <si>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</si>
  <si>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</si>
  <si>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</si>
  <si>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</si>
  <si>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</si>
  <si>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</si>
  <si>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</si>
  <si>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</si>
  <si>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</si>
  <si>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</si>
  <si>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</si>
  <si>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</si>
  <si>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</si>
  <si>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</si>
  <si>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</si>
  <si>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</si>
  <si>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</si>
  <si>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</si>
  <si>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</si>
  <si>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</si>
  <si>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</si>
  <si>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</si>
  <si>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</si>
  <si>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</si>
  <si>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</si>
  <si>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</si>
  <si>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</si>
  <si>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</si>
  <si>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</si>
  <si>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</si>
  <si>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</si>
  <si>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</si>
  <si>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</si>
  <si>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</si>
  <si>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</si>
  <si>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</si>
  <si>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</si>
  <si>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</si>
  <si>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</si>
  <si>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</si>
  <si>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</si>
  <si>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</si>
  <si>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</si>
  <si>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</si>
  <si>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</si>
  <si>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</si>
  <si>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</si>
  <si>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</si>
  <si>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</si>
  <si>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</si>
  <si>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</si>
  <si>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</si>
  <si>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</si>
  <si>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</si>
  <si>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</si>
  <si>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</si>
  <si>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</si>
  <si>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</si>
  <si>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</si>
  <si>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</si>
  <si>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</si>
  <si>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</si>
  <si>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</si>
  <si>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</si>
  <si>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</si>
  <si>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</si>
  <si>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</si>
  <si>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</si>
  <si>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</si>
  <si>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</si>
  <si>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</si>
  <si>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</si>
  <si>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</si>
  <si>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</si>
  <si>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</si>
  <si>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</si>
  <si>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</si>
  <si>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</si>
  <si>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</si>
  <si>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</si>
  <si>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</si>
  <si>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</si>
  <si>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</si>
  <si>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</si>
  <si>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</si>
  <si>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</si>
  <si>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</si>
  <si>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</si>
  <si>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</si>
  <si>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</si>
  <si>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</si>
  <si>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</si>
  <si>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</si>
  <si>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</si>
  <si>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</si>
  <si>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</si>
  <si>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</si>
  <si>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</si>
  <si>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</si>
  <si>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</si>
  <si>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</si>
  <si>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</si>
  <si>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</si>
  <si>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</si>
  <si>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</si>
  <si>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</si>
  <si>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</si>
  <si>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</si>
  <si>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</si>
  <si>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</si>
  <si>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</si>
  <si>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</si>
  <si>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</si>
  <si>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</si>
  <si>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</si>
  <si>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</si>
  <si>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</si>
  <si>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</si>
  <si>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</si>
  <si>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</si>
  <si>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</si>
  <si>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</si>
  <si>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</si>
  <si>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</si>
  <si>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</si>
  <si>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</si>
  <si>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</si>
  <si>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</si>
  <si>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</si>
  <si>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</si>
  <si>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</si>
  <si>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</si>
  <si>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</si>
  <si>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</si>
  <si>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</si>
  <si>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</si>
  <si>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</si>
  <si>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</si>
  <si>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</si>
  <si>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</si>
  <si>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</si>
  <si>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</si>
  <si>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</si>
  <si>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</si>
  <si>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</si>
  <si>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</si>
  <si>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</si>
  <si>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</si>
  <si>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</si>
  <si>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</si>
  <si>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</si>
  <si>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</si>
  <si>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</si>
  <si>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</si>
  <si>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</si>
  <si>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</si>
  <si>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</si>
  <si>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</si>
  <si>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</si>
  <si>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</si>
  <si>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</si>
  <si>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</si>
  <si>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</si>
  <si>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</si>
  <si>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</si>
  <si>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</si>
  <si>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</si>
  <si>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</si>
  <si>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</si>
  <si>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</si>
  <si>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</si>
  <si>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</si>
  <si>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</si>
  <si>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</si>
  <si>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</si>
  <si>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</si>
  <si>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</si>
  <si>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</si>
  <si>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</si>
  <si>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</si>
  <si>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</si>
  <si>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</si>
  <si>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</si>
  <si>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</si>
  <si>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</si>
  <si>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</si>
  <si>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</si>
  <si>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</si>
  <si>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</si>
  <si>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</si>
  <si>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</si>
  <si>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</si>
  <si>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</si>
  <si>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</si>
  <si>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</si>
  <si>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</si>
  <si>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</si>
  <si>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</si>
  <si>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</si>
  <si>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</si>
  <si>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</si>
  <si>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</si>
  <si>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</si>
  <si>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</si>
  <si>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</si>
  <si>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</si>
  <si>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</si>
  <si>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</si>
  <si>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</si>
  <si>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</si>
  <si>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</si>
  <si>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</si>
  <si>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</si>
  <si>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</si>
  <si>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</si>
  <si>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</si>
  <si>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</si>
  <si>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</si>
  <si>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</si>
  <si>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</si>
  <si>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</si>
  <si>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</si>
  <si>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</si>
  <si>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</si>
  <si>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</si>
  <si>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</si>
  <si>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</si>
  <si>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</si>
  <si>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</si>
  <si>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</si>
  <si>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</si>
  <si>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</si>
  <si>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</si>
  <si>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</si>
  <si>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</si>
  <si>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</si>
  <si>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</si>
  <si>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</si>
  <si>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</si>
  <si>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</si>
  <si>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</si>
  <si>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</si>
  <si>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</si>
  <si>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</si>
  <si>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</si>
  <si>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</si>
  <si>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</si>
  <si>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</si>
  <si>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</si>
  <si>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</si>
  <si>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</si>
  <si>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</si>
  <si>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</si>
  <si>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</si>
  <si>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</si>
  <si>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</si>
  <si>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</si>
  <si>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</si>
  <si>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</si>
  <si>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</si>
  <si>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</si>
  <si>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</si>
  <si>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</si>
  <si>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</si>
  <si>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</si>
  <si>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</si>
  <si>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</si>
  <si>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</si>
  <si>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</si>
  <si>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</si>
  <si>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</si>
  <si>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</si>
  <si>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</si>
  <si>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</si>
  <si>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</si>
  <si>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</si>
  <si>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</si>
  <si>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</si>
  <si>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</si>
  <si>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</si>
  <si>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</si>
  <si>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</si>
  <si>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</si>
  <si>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</si>
  <si>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</si>
  <si>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</si>
  <si>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</si>
  <si>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</si>
  <si>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</si>
  <si>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</si>
  <si>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</si>
  <si>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</si>
  <si>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</si>
  <si>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</si>
  <si>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</si>
  <si>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</si>
  <si>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</si>
  <si>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</si>
  <si>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</si>
  <si>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</si>
  <si>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</si>
  <si>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</si>
  <si>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</si>
  <si>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</si>
  <si>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</si>
  <si>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</si>
  <si>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</si>
  <si>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</si>
  <si>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</si>
  <si>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</si>
  <si>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</si>
  <si>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</si>
  <si>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</si>
  <si>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</si>
  <si>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</si>
  <si>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</si>
  <si>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</si>
  <si>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</si>
  <si>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</si>
  <si>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</si>
  <si>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</si>
  <si>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</si>
  <si>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</si>
  <si>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</si>
  <si>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</si>
  <si>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</si>
  <si>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</si>
  <si>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</si>
  <si>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</si>
  <si>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</si>
  <si>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</si>
  <si>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</si>
  <si>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</si>
  <si>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</si>
  <si>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</si>
  <si>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</si>
  <si>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</si>
  <si>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</si>
  <si>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</si>
  <si>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</si>
  <si>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</si>
  <si>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</si>
  <si>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</si>
  <si>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</si>
  <si>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</si>
  <si>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</si>
  <si>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</si>
  <si>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</si>
  <si>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</si>
  <si>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</si>
  <si>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</si>
  <si>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</si>
  <si>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</si>
  <si>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</si>
  <si>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</si>
  <si>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</si>
  <si>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</si>
  <si>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</si>
  <si>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</si>
  <si>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</si>
  <si>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</si>
  <si>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</si>
  <si>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</si>
  <si>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</si>
  <si>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</si>
  <si>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</si>
  <si>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</si>
  <si>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</si>
  <si>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</si>
  <si>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</si>
  <si>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</si>
  <si>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</si>
  <si>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</si>
  <si>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</si>
  <si>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</si>
  <si>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</si>
  <si>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</si>
  <si>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</si>
  <si>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</si>
  <si>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</si>
  <si>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</si>
  <si>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</si>
  <si>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</si>
  <si>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</si>
  <si>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</si>
  <si>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</si>
  <si>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</si>
  <si>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</si>
  <si>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</si>
  <si>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</si>
  <si>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</si>
  <si>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</si>
  <si>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</si>
  <si>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</si>
  <si>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</si>
  <si>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</si>
  <si>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</si>
  <si>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</si>
  <si>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</si>
  <si>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</si>
  <si>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</si>
  <si>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</si>
  <si>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</si>
  <si>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</si>
  <si>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</si>
  <si>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</si>
  <si>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</si>
  <si>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</si>
  <si>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</si>
  <si>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</si>
  <si>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</si>
  <si>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</si>
  <si>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</si>
  <si>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</si>
  <si>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</si>
  <si>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</si>
  <si>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</si>
  <si>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</si>
  <si>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</si>
  <si>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</si>
  <si>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</si>
  <si>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</si>
  <si>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</si>
  <si>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</si>
  <si>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</si>
  <si>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</si>
  <si>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</si>
  <si>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</si>
  <si>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</si>
  <si>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</si>
  <si>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</si>
  <si>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</si>
  <si>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</si>
  <si>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</si>
  <si>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</si>
  <si>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</si>
  <si>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</si>
  <si>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</si>
  <si>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</si>
  <si>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</si>
  <si>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</si>
  <si>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</si>
  <si>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</si>
  <si>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</si>
  <si>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</si>
  <si>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</si>
  <si>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</si>
  <si>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</si>
  <si>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</si>
  <si>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</si>
  <si>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</si>
  <si>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</si>
  <si>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</si>
  <si>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</si>
  <si>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</si>
  <si>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</si>
  <si>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</si>
  <si>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</si>
  <si>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</si>
  <si>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</si>
  <si>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</si>
  <si>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</si>
  <si>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</si>
  <si>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</si>
  <si>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</si>
  <si>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</si>
  <si>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</si>
  <si>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</si>
  <si>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</si>
  <si>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</si>
  <si>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</si>
  <si>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</si>
  <si>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</si>
  <si>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</si>
  <si>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</si>
  <si>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</si>
  <si>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</si>
  <si>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</si>
  <si>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</si>
  <si>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</si>
  <si>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</si>
  <si>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</si>
  <si>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</si>
  <si>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</si>
  <si>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</si>
  <si>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</si>
  <si>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</si>
  <si>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</si>
  <si>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</si>
  <si>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</si>
  <si>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</si>
  <si>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</si>
  <si>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</si>
  <si>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</si>
  <si>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</si>
  <si>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</si>
  <si>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</si>
  <si>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</si>
  <si>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</si>
  <si>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</si>
  <si>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</si>
  <si>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</si>
  <si>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</si>
  <si>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</si>
  <si>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</si>
  <si>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</si>
  <si>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</si>
  <si>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</si>
  <si>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</si>
  <si>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</si>
  <si>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</si>
  <si>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</si>
  <si>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</si>
  <si>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</si>
  <si>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</si>
  <si>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</si>
  <si>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</si>
  <si>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</si>
  <si>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</si>
  <si>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</si>
  <si>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</si>
  <si>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</si>
  <si>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</si>
  <si>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</si>
  <si>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</si>
  <si>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</si>
  <si>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</si>
  <si>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</si>
  <si>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</si>
  <si>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</si>
  <si>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</si>
  <si>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</si>
  <si>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</si>
  <si>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</si>
  <si>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</si>
  <si>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</si>
  <si>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</si>
  <si>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</si>
  <si>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</si>
  <si>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</si>
  <si>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</si>
  <si>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</si>
  <si>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</si>
  <si>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</si>
  <si>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</si>
  <si>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</si>
  <si>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</si>
  <si>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</si>
  <si>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</si>
  <si>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</si>
  <si>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</si>
  <si>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</si>
  <si>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</si>
  <si>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</si>
  <si>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</si>
  <si>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</si>
  <si>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</si>
  <si>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</si>
  <si>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</si>
  <si>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</si>
  <si>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</si>
  <si>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</si>
  <si>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</si>
  <si>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</si>
  <si>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</si>
  <si>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</si>
  <si>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</si>
  <si>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</si>
  <si>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</si>
  <si>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</si>
  <si>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</si>
  <si>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</si>
  <si>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</si>
  <si>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</si>
  <si>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</si>
  <si>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</si>
  <si>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</si>
  <si>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</si>
  <si>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</si>
  <si>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</si>
  <si>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</si>
  <si>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</si>
  <si>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</si>
  <si>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</si>
  <si>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</si>
  <si>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</si>
  <si>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</si>
  <si>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</si>
  <si>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</si>
  <si>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</si>
  <si>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</si>
  <si>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</si>
  <si>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</si>
  <si>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</si>
  <si>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</si>
  <si>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</si>
  <si>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</si>
  <si>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</si>
  <si>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</si>
  <si>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</si>
  <si>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</si>
  <si>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</si>
  <si>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</si>
  <si>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</si>
  <si>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</si>
  <si>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</si>
  <si>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</si>
  <si>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</si>
  <si>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</si>
  <si>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</si>
  <si>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</si>
  <si>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</si>
  <si>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</si>
  <si>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</si>
  <si>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</si>
  <si>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</si>
  <si>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</si>
  <si>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</si>
  <si>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</si>
  <si>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</si>
  <si>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</si>
  <si>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</si>
  <si>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</si>
  <si>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</si>
  <si>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</si>
  <si>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</si>
  <si>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</si>
  <si>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</si>
  <si>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</si>
  <si>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</si>
  <si>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</si>
  <si>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</si>
  <si>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</si>
  <si>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</si>
  <si>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</si>
  <si>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</si>
  <si>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</si>
  <si>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</si>
  <si>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</si>
  <si>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</si>
  <si>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</si>
  <si>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</si>
  <si>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</si>
  <si>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</si>
  <si>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</si>
  <si>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</si>
  <si>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</si>
  <si>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</si>
  <si>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</si>
  <si>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</si>
  <si>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</si>
  <si>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</si>
  <si>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</si>
  <si>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</si>
  <si>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</si>
  <si>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</si>
  <si>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</si>
  <si>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</si>
  <si>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</si>
  <si>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</si>
  <si>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</si>
  <si>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</si>
  <si>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</si>
  <si>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</si>
  <si>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</si>
  <si>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</si>
  <si>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</si>
  <si>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</si>
  <si>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</si>
  <si>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</si>
  <si>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</si>
  <si>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</si>
  <si>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</si>
  <si>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</si>
  <si>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</si>
  <si>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</si>
  <si>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</si>
  <si>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</si>
  <si>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</si>
  <si>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</si>
  <si>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</si>
  <si>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</si>
  <si>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</si>
  <si>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</si>
  <si>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</si>
  <si>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</si>
  <si>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</si>
  <si>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</si>
  <si>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</si>
  <si>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</si>
  <si>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</si>
  <si>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</si>
  <si>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</si>
  <si>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</si>
  <si>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</si>
  <si>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</si>
  <si>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</si>
  <si>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</si>
  <si>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</si>
  <si>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</si>
  <si>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</si>
  <si>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</si>
  <si>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</si>
  <si>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</si>
  <si>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</si>
  <si>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</si>
  <si>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</si>
  <si>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</si>
  <si>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</si>
  <si>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</si>
  <si>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</si>
  <si>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</si>
  <si>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</si>
  <si>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</si>
  <si>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</si>
  <si>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</si>
  <si>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</si>
  <si>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</si>
  <si>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</si>
  <si>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</si>
  <si>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</si>
  <si>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</si>
  <si>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</si>
  <si>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</si>
  <si>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</si>
  <si>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</si>
  <si>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</si>
  <si>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</si>
  <si>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</si>
  <si>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</si>
  <si>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</si>
  <si>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</si>
  <si>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</si>
  <si>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</si>
  <si>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</si>
  <si>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</si>
  <si>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</si>
  <si>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</si>
  <si>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</si>
  <si>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</si>
  <si>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</si>
  <si>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</si>
  <si>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</si>
  <si>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</si>
  <si>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</si>
  <si>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</si>
  <si>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</si>
  <si>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</si>
  <si>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</si>
  <si>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</si>
  <si>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</si>
  <si>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</si>
  <si>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</si>
  <si>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</si>
  <si>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</si>
  <si>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</si>
  <si>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</si>
  <si>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</si>
  <si>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</si>
  <si>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</si>
  <si>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</si>
  <si>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</si>
  <si>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</si>
  <si>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</si>
  <si>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</si>
  <si>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</si>
  <si>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</si>
  <si>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</si>
  <si>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</si>
  <si>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</si>
  <si>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</si>
  <si>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</si>
  <si>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</si>
  <si>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</si>
  <si>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</si>
  <si>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</si>
  <si>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</si>
  <si>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</si>
  <si>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</si>
  <si>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</si>
  <si>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</si>
  <si>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</si>
  <si>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</si>
  <si>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</si>
  <si>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</si>
  <si>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</si>
  <si>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</si>
  <si>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</si>
  <si>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</si>
  <si>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</si>
  <si>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</si>
  <si>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</si>
  <si>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</si>
  <si>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</si>
  <si>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</si>
  <si>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</si>
  <si>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</si>
  <si>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</si>
  <si>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</si>
  <si>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</si>
  <si>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</si>
  <si>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</si>
  <si>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</si>
  <si>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</si>
  <si>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</si>
  <si>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</si>
  <si>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</si>
  <si>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</si>
  <si>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</si>
  <si>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</si>
  <si>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</si>
  <si>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</si>
  <si>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</si>
  <si>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</si>
  <si>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</si>
  <si>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</si>
  <si>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</si>
  <si>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</si>
  <si>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</si>
  <si>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</si>
  <si>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</si>
  <si>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</si>
  <si>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</si>
  <si>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</si>
  <si>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</si>
  <si>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</si>
  <si>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</si>
  <si>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</si>
  <si>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</si>
  <si>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</si>
  <si>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</si>
  <si>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</si>
  <si>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</si>
  <si>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</si>
  <si>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</si>
  <si>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</si>
  <si>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</si>
  <si>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</si>
  <si>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</si>
  <si>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</si>
  <si>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</si>
  <si>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</si>
  <si>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</si>
  <si>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</si>
  <si>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</si>
  <si>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</si>
  <si>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</si>
  <si>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</si>
  <si>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</si>
  <si>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</si>
  <si>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</si>
  <si>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</si>
  <si>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</si>
  <si>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</si>
  <si>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</si>
  <si>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</si>
  <si>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</si>
  <si>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</si>
  <si>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</si>
  <si>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</si>
  <si>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</si>
  <si>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</si>
  <si>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</si>
  <si>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</si>
  <si>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</si>
  <si>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</si>
  <si>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</si>
  <si>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</si>
  <si>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</si>
  <si>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</si>
  <si>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</si>
  <si>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</si>
  <si>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</si>
  <si>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</si>
  <si>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</si>
  <si>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</si>
  <si>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</si>
  <si>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</si>
  <si>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</si>
  <si>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</si>
  <si>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</si>
  <si>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</si>
  <si>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</si>
  <si>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</si>
  <si>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</si>
  <si>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</si>
  <si>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</si>
  <si>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</si>
  <si>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</si>
  <si>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</si>
  <si>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</si>
  <si>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</si>
  <si>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</si>
  <si>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</si>
  <si>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</si>
  <si>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</si>
  <si>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</si>
  <si>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</si>
  <si>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</si>
  <si>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</si>
  <si>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</si>
  <si>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</si>
  <si>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</si>
  <si>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</si>
  <si>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</si>
  <si>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</si>
  <si>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</si>
  <si>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</si>
  <si>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</si>
  <si>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</si>
  <si>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</si>
  <si>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</si>
  <si>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</si>
  <si>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</si>
  <si>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</si>
  <si>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</si>
  <si>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</si>
  <si>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</si>
  <si>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</si>
  <si>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</si>
  <si>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</si>
  <si>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</si>
  <si>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</si>
  <si>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</si>
  <si>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</si>
  <si>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</si>
  <si>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</si>
  <si>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</si>
  <si>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</si>
  <si>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</si>
  <si>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</si>
  <si>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</si>
  <si>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</si>
  <si>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</si>
  <si>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</si>
  <si>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</si>
  <si>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</si>
  <si>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</si>
  <si>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</si>
  <si>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</si>
  <si>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</si>
  <si>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</si>
  <si>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</si>
  <si>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</si>
  <si>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</si>
  <si>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</si>
  <si>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</si>
  <si>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</si>
  <si>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</si>
  <si>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</si>
  <si>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</si>
  <si>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</si>
  <si>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</si>
  <si>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</si>
  <si>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</si>
  <si>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</si>
  <si>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</si>
  <si>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</si>
  <si>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</si>
  <si>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</si>
  <si>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</si>
  <si>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 xml:space="preserve"> 52 Week (High- INR 304.70 &amp; Low- INR 139.00)</t>
  </si>
  <si>
    <t>About the Company</t>
  </si>
  <si>
    <t>Financial Summary</t>
  </si>
  <si>
    <t>Return on Equity</t>
  </si>
  <si>
    <t>Average Shareholder Equity</t>
  </si>
  <si>
    <t>Retrn on Equity</t>
  </si>
  <si>
    <t>ROE- Dupont Equation</t>
  </si>
  <si>
    <t>Net Profit Margin(A)</t>
  </si>
  <si>
    <t>Average Total Assets</t>
  </si>
  <si>
    <t>Asset Turnover Ratio(B)</t>
  </si>
  <si>
    <t>Average Total Asset</t>
  </si>
  <si>
    <t>Equity Multiplier</t>
  </si>
  <si>
    <t>Return on Asset</t>
  </si>
  <si>
    <t>Retrn on Asset</t>
  </si>
  <si>
    <t>ROA- Dupont Equation</t>
  </si>
  <si>
    <t>Return on Asset (A*B)</t>
  </si>
  <si>
    <t>Working Capital/ Total Assets</t>
  </si>
  <si>
    <t>Working Capital</t>
  </si>
  <si>
    <t>Retained Earnings/ Total Assets</t>
  </si>
  <si>
    <t>EBIT/ Total Assets</t>
  </si>
  <si>
    <t>Market Cap/ Long Term Liabilities</t>
  </si>
  <si>
    <t>Market Cap</t>
  </si>
  <si>
    <t>Long Term Liabilities</t>
  </si>
  <si>
    <t>Sales/ Total Assets</t>
  </si>
  <si>
    <t>Altman Z Score</t>
  </si>
  <si>
    <t>Final Score</t>
  </si>
  <si>
    <t>Financial Stability</t>
  </si>
  <si>
    <t>Sensitivity Analysis</t>
  </si>
  <si>
    <t>Loans Advances</t>
  </si>
  <si>
    <t>Operating investments</t>
  </si>
  <si>
    <t>Deposits</t>
  </si>
  <si>
    <t>Dividends received</t>
  </si>
  <si>
    <t>Investment in group cos</t>
  </si>
  <si>
    <t>Inter corporate deposits</t>
  </si>
  <si>
    <t>Dividends paid</t>
  </si>
  <si>
    <t>Power Grid Corpn</t>
  </si>
  <si>
    <t>Adani Power</t>
  </si>
  <si>
    <t>Adani Green</t>
  </si>
  <si>
    <t>Tata Power Co.</t>
  </si>
  <si>
    <t>No. Eq. Shares</t>
  </si>
  <si>
    <t>Cr.</t>
  </si>
  <si>
    <t xml:space="preserve">Debt </t>
  </si>
  <si>
    <t xml:space="preserve">Mar Cap </t>
  </si>
  <si>
    <t>(in INR)</t>
  </si>
  <si>
    <t>5 Years</t>
  </si>
  <si>
    <t>Tata Power</t>
  </si>
  <si>
    <t xml:space="preserve"> Closing Price</t>
  </si>
  <si>
    <t>Nifty</t>
  </si>
  <si>
    <t>Power Grid corp.</t>
  </si>
  <si>
    <t>Preference Capital</t>
  </si>
  <si>
    <t>Land</t>
  </si>
  <si>
    <t>Receivables over 6m</t>
  </si>
  <si>
    <t>Receivables under 6m</t>
  </si>
  <si>
    <t>Prov for Doubtful</t>
  </si>
  <si>
    <t>Railway Sidings</t>
  </si>
  <si>
    <t xml:space="preserve">Cash from Operating Activity </t>
  </si>
  <si>
    <t>Add: D&amp;A</t>
  </si>
  <si>
    <t>Add: Capex</t>
  </si>
  <si>
    <t>Less:Change in NWC</t>
  </si>
  <si>
    <t>EV Rs.Cr.</t>
  </si>
  <si>
    <t xml:space="preserve">Mar Cap Rs.Cr. </t>
  </si>
  <si>
    <t>JSW Energy</t>
  </si>
  <si>
    <t>NTPC Green</t>
  </si>
  <si>
    <t>Adani Energy Sol</t>
  </si>
  <si>
    <t>NHPC Ltd</t>
  </si>
  <si>
    <t>Torrent Power</t>
  </si>
  <si>
    <t>NLC India</t>
  </si>
  <si>
    <t>Reliance Power</t>
  </si>
  <si>
    <t>Inox Wind Energy</t>
  </si>
  <si>
    <t>TATA POWER</t>
  </si>
  <si>
    <t>NTPCGREEN</t>
  </si>
  <si>
    <t>ADANIENSOL</t>
  </si>
  <si>
    <t xml:space="preserve"> 52 Week (High- INR 494.85 &amp; Low- INR 326.35)</t>
  </si>
  <si>
    <t>Tata Power Company Ltd is primarily involved in the business of the generation, transmission and distribution of electricity. It aims to produce electricity completely through renewable sources. It also manufactures solar roofs and plans to build 1 lakh ev charging stations by 2025. The company is India's largest vertically-integrated power company.</t>
  </si>
  <si>
    <t xml:space="preserve">Altman's Z Score Analysis </t>
  </si>
  <si>
    <t>Key Financial Metrics</t>
  </si>
  <si>
    <t>Share Price- 5 Year</t>
  </si>
  <si>
    <t>Total Sales</t>
  </si>
  <si>
    <t>Sales Growth (y-o-y)</t>
  </si>
  <si>
    <t>Gross Profit Margin(%)</t>
  </si>
  <si>
    <t>EBITDA Margin(%)</t>
  </si>
  <si>
    <t>EBIT Margin(%)</t>
  </si>
  <si>
    <t>Net Profit Margin(%)</t>
  </si>
  <si>
    <t>Earnings Per Share(in Rs.)</t>
  </si>
  <si>
    <t>EPS (y-o-y)</t>
  </si>
  <si>
    <t>Key Financial Ratios</t>
  </si>
  <si>
    <t>Volume- 5 Year</t>
  </si>
  <si>
    <t>Price to Earnings</t>
  </si>
  <si>
    <t>EV/Sales</t>
  </si>
  <si>
    <t>Price/Book Value</t>
  </si>
  <si>
    <t>Return on Equity (%)</t>
  </si>
  <si>
    <t>Return on Capital Employed (%)</t>
  </si>
  <si>
    <t>Top 10 Shareholders</t>
  </si>
  <si>
    <t>Shareholding Pattern</t>
  </si>
  <si>
    <t>Managerial Remuneration</t>
  </si>
  <si>
    <t>Designation</t>
  </si>
  <si>
    <t>Remuneration</t>
  </si>
  <si>
    <t>X of Median Salary</t>
  </si>
  <si>
    <t>Dr. Praveer Sinha</t>
  </si>
  <si>
    <t>MD &amp; CEO</t>
  </si>
  <si>
    <t>Share Price as on 2025</t>
  </si>
  <si>
    <t>No. of shares o/s</t>
  </si>
  <si>
    <t>Less: Cash &amp; Equivalents</t>
  </si>
  <si>
    <t xml:space="preserve">Add: Debt </t>
  </si>
  <si>
    <t>Add: Minority Interest</t>
  </si>
  <si>
    <t>Recent Updates</t>
  </si>
  <si>
    <t>1. Tata Power Signs Landmark MoU with Assam Government to Develop and Tie up upto 5000 MW of Renewable and Clean Energy with ₹ 30,000 Crore Investment at Advantage Assam 2.0</t>
  </si>
  <si>
    <t>2.Tata Power All-Prepared to Meet Increased Power Demand in Mumbai amidst Heatwave Alert.</t>
  </si>
  <si>
    <t>3. Tata Power led Odisha Discoms Ranked among India’s Best; Secure A+ Ratings among Indian Power Utilities for FY24.</t>
  </si>
  <si>
    <t>4. Tata Power partners with Amazon Web Services to Drive Smart &amp; Consumer-Centric Energy Transition in India.</t>
  </si>
  <si>
    <t>5. Tata Power delivers strong performance in Q3FY25, PAT Rises by 10% to ₹1,188 crore, EBITDA grows 7 % to ₹ 3,481 crore.</t>
  </si>
  <si>
    <t>Sources: Screener, Tata Power.com, 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</si>
</sst>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_(* \(#,##0.00\);_(* &quot;-&quot;??_);_(@_)"/>
    <numFmt numFmtId="164" formatCode="_ * #,##0.00_ ;_ * \-#,##0.00_ ;_ * &quot;-&quot;??_ ;_ @_ "/>
    <numFmt numFmtId="165" formatCode="[$-409]mmm\-yy;@"/>
    <numFmt numFmtId="166" formatCode="[$₹-4009]\ #,##0.00;[$₹-4009]\ \-#,##0.00"/>
    <numFmt numFmtId="167" formatCode="[$₹-4009]\ #,##0.0;[$₹-4009]\ \(#,##0.0\);\-"/>
    <numFmt numFmtId="168" formatCode="0.00&quot;x&quot;"/>
    <numFmt numFmtId="169" formatCode="0\ &quot;days&quot;"/>
    <numFmt numFmtId="170" formatCode="#,##0.0"/>
    <numFmt numFmtId="171" formatCode="0.0"/>
    <numFmt numFmtId="172" formatCode="#,##0.0;\(#,##0.0\);\-"/>
    <numFmt numFmtId="173" formatCode="0&quot;x&quot;"/>
    <numFmt numFmtId="174" formatCode="0.0&quot;x&quot;"/>
    <numFmt numFmtId="175" formatCode="0.0%"/>
    <numFmt numFmtId="176" formatCode="0.00\x"/>
    <numFmt numFmtId="177" formatCode="#,##0.00;\(#,##0.00\);\-"/>
    <numFmt numFmtId="178" formatCode="mmm\-yy&quot;A&quot;"/>
    <numFmt numFmtId="179" formatCode="mmm\-yy&quot;F&quot;"/>
    <numFmt numFmtId="180" formatCode="#,##0.0;\(#,##0.0\)"/>
  </numFmts>
  <fonts count="38">
    <font>
      <sz val="11"/>
      <color theme="1"/>
      <name val="Calibri"/>
      <family val="2"/>
    </font>
    <font>
      <sz val="11"/>
      <color theme="1"/>
      <name val="Calibri"/>
      <family val="2"/>
    </font>
    <font>
      <b/>
      <sz val="11"/>
      <color theme="1"/>
      <name val="Calibri"/>
      <family val="2"/>
    </font>
    <font>
      <sz val="11"/>
      <color theme="0"/>
      <name val="Calibri"/>
      <family val="2"/>
    </font>
    <font>
      <u/>
      <sz val="11"/>
      <color theme="10"/>
      <name val="Calibri"/>
      <family val="2"/>
    </font>
    <font>
      <sz val="11"/>
      <color theme="1"/>
      <name val="Aptos Narrow"/>
      <family val="2"/>
      <scheme val="minor"/>
    </font>
    <font>
      <b/>
      <sz val="11"/>
      <color theme="1"/>
      <name val="Aptos Narrow"/>
      <family val="2"/>
      <scheme val="minor"/>
    </font>
    <font>
      <sz val="11"/>
      <color theme="0"/>
      <name val="Aptos Narrow"/>
      <family val="2"/>
      <scheme val="minor"/>
    </font>
    <font>
      <b/>
      <sz val="11"/>
      <color theme="0"/>
      <name val="Aptos Narrow"/>
      <family val="2"/>
      <scheme val="minor"/>
    </font>
    <font>
      <sz val="11"/>
      <name val="Aptos Narrow"/>
      <family val="2"/>
      <scheme val="minor"/>
    </font>
    <font>
      <i/>
      <sz val="11"/>
      <color theme="1"/>
      <name val="Calibri"/>
      <family val="2"/>
    </font>
    <font>
      <i/>
      <sz val="11"/>
      <color theme="0" tint="-0.249977111117893"/>
      <name val="Calibri"/>
      <family val="2"/>
    </font>
    <font>
      <b/>
      <sz val="11"/>
      <color theme="0"/>
      <name val="Calibri"/>
      <family val="2"/>
    </font>
    <font>
      <vertAlign val="superscript"/>
      <sz val="11"/>
      <color theme="1"/>
      <name val="Calibri"/>
      <family val="2"/>
    </font>
    <font>
      <sz val="11"/>
      <color rgb="FF0070C0"/>
      <name val="Calibri"/>
      <family val="2"/>
    </font>
    <font>
      <i/>
      <sz val="9"/>
      <color theme="1"/>
      <name val="Calibri"/>
      <family val="2"/>
    </font>
    <font>
      <sz val="11"/>
      <color theme="1"/>
      <name val="Arial"/>
      <family val="2"/>
    </font>
    <font>
      <b/>
      <sz val="11"/>
      <color rgb="FF232A31"/>
      <name val="Calibri"/>
      <family val="2"/>
    </font>
    <font>
      <b/>
      <vertAlign val="superscript"/>
      <sz val="11"/>
      <color theme="1"/>
      <name val="Calibri"/>
      <family val="2"/>
    </font>
    <font>
      <sz val="11"/>
      <color rgb="FF0033CC"/>
      <name val="Calibri"/>
      <family val="2"/>
    </font>
    <font>
      <sz val="10"/>
      <color rgb="FF000000"/>
      <name val="Aptos Narrow"/>
      <scheme val="minor"/>
    </font>
    <font>
      <sz val="11"/>
      <color theme="1"/>
      <name val="Calibri"/>
    </font>
    <font>
      <sz val="8"/>
      <color theme="1"/>
      <name val="Arial"/>
      <family val="2"/>
    </font>
    <font>
      <b/>
      <sz val="11"/>
      <color rgb="FFE23845"/>
      <name val="Calibri"/>
      <family val="2"/>
    </font>
    <font>
      <sz val="7"/>
      <color rgb="FF0F172A"/>
      <name val="Inter"/>
    </font>
    <font>
      <b/>
      <sz val="11"/>
      <color rgb="FF0070C0"/>
      <name val="Calibri"/>
      <family val="2"/>
    </font>
    <font>
      <b/>
      <sz val="11"/>
      <color theme="1"/>
      <name val="Arial"/>
      <family val="2"/>
    </font>
    <font>
      <b/>
      <sz val="12"/>
      <color theme="1"/>
      <name val="Calibri"/>
      <family val="2"/>
    </font>
    <font>
      <b/>
      <sz val="22"/>
      <color rgb="FF215398"/>
      <name val="Calibri"/>
      <family val="2"/>
    </font>
    <font>
      <sz val="11"/>
      <color rgb="FF215398"/>
      <name val="Calibri"/>
      <family val="2"/>
    </font>
    <font>
      <b/>
      <sz val="14"/>
      <color rgb="FF215398"/>
      <name val="Calibri"/>
      <family val="2"/>
    </font>
    <font>
      <b/>
      <sz val="12"/>
      <color rgb="FF215398"/>
      <name val="Calibri"/>
      <family val="2"/>
    </font>
    <font>
      <i/>
      <sz val="11"/>
      <color rgb="FF215398"/>
      <name val="Calibri"/>
      <family val="2"/>
    </font>
    <font>
      <b/>
      <sz val="14"/>
      <color theme="0"/>
      <name val="Aptos Narrow"/>
      <family val="2"/>
      <scheme val="minor"/>
    </font>
    <font>
      <b/>
      <sz val="12"/>
      <color theme="0"/>
      <name val="Aptos Narrow"/>
      <family val="2"/>
      <scheme val="minor"/>
    </font>
    <font>
      <i/>
      <sz val="11"/>
      <color theme="1"/>
      <name val="Aptos Narrow"/>
      <family val="2"/>
      <scheme val="minor"/>
    </font>
    <font>
      <i/>
      <sz val="9"/>
      <color theme="1"/>
      <name val="Aptos Narrow"/>
      <family val="2"/>
      <scheme val="minor"/>
    </font>
    <font>
      <i/>
      <sz val="9"/>
      <color theme="0"/>
      <name val="Aptos Narrow"/>
      <family val="2"/>
      <scheme val="minor"/>
    </font>
  </fonts>
  <fills count="13">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0"/>
        <bgColor indexed="64"/>
      </patternFill>
    </fill>
    <fill>
      <patternFill patternType="solid">
        <fgColor rgb="FF002060"/>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215398"/>
        <bgColor indexed="64"/>
      </patternFill>
    </fill>
    <fill>
      <patternFill patternType="solid">
        <fgColor rgb="FF7DA9E3"/>
        <bgColor indexed="64"/>
      </patternFill>
    </fill>
    <fill>
      <patternFill patternType="solid">
        <fgColor rgb="FF94B8E8"/>
        <bgColor indexed="64"/>
      </patternFill>
    </fill>
    <fill>
      <patternFill patternType="solid">
        <fgColor rgb="FFCFDFF5"/>
        <bgColor indexed="64"/>
      </patternFill>
    </fill>
  </fills>
  <borders count="20">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right/>
      <top style="medium">
        <color indexed="64"/>
      </top>
      <bottom style="thin">
        <color indexed="64"/>
      </bottom>
      <diagonal/>
    </border>
    <border>
      <left/>
      <right/>
      <top style="thin">
        <color indexed="64"/>
      </top>
      <bottom style="thin">
        <color indexed="64"/>
      </bottom>
      <diagonal/>
    </border>
    <border>
      <left/>
      <right/>
      <top style="medium">
        <color rgb="FF002060"/>
      </top>
      <bottom style="medium">
        <color rgb="FF002060"/>
      </bottom>
      <diagonal/>
    </border>
    <border>
      <left/>
      <right/>
      <top style="thin">
        <color indexed="64"/>
      </top>
      <bottom/>
      <diagonal/>
    </border>
    <border>
      <left/>
      <right/>
      <top/>
      <bottom style="thin">
        <color indexed="64"/>
      </bottom>
      <diagonal/>
    </border>
    <border>
      <left/>
      <right/>
      <top style="thin">
        <color rgb="FF002060"/>
      </top>
      <bottom style="thin">
        <color rgb="FF002060"/>
      </bottom>
      <diagonal/>
    </border>
    <border>
      <left/>
      <right/>
      <top/>
      <bottom style="thin">
        <color rgb="FF002060"/>
      </bottom>
      <diagonal/>
    </border>
    <border>
      <left/>
      <right/>
      <top style="thin">
        <color rgb="FF002060"/>
      </top>
      <bottom/>
      <diagonal/>
    </border>
    <border>
      <left/>
      <right/>
      <top style="thin">
        <color rgb="FF002060"/>
      </top>
      <bottom style="medium">
        <color rgb="FF002060"/>
      </bottom>
      <diagonal/>
    </border>
    <border>
      <left/>
      <right/>
      <top/>
      <bottom style="thin">
        <color theme="0"/>
      </bottom>
      <diagonal/>
    </border>
    <border>
      <left/>
      <right/>
      <top/>
      <bottom style="medium">
        <color rgb="FF215398"/>
      </bottom>
      <diagonal/>
    </border>
    <border>
      <left/>
      <right/>
      <top/>
      <bottom style="dotted">
        <color theme="0" tint="-0.34998626667073579"/>
      </bottom>
      <diagonal/>
    </border>
    <border>
      <left/>
      <right/>
      <top style="dotted">
        <color auto="1"/>
      </top>
      <bottom style="dotted">
        <color auto="1"/>
      </bottom>
      <diagonal/>
    </border>
    <border>
      <left/>
      <right/>
      <top style="dotted">
        <color auto="1"/>
      </top>
      <bottom/>
      <diagonal/>
    </border>
    <border>
      <left/>
      <right/>
      <top style="dotted">
        <color rgb="FF002060"/>
      </top>
      <bottom style="dotted">
        <color rgb="FF002060"/>
      </bottom>
      <diagonal/>
    </border>
    <border>
      <left/>
      <right/>
      <top style="dotted">
        <color rgb="FF002060"/>
      </top>
      <bottom/>
      <diagonal/>
    </border>
  </borders>
  <cellStyleXfs count="8">
    <xf numFmtId="0" fontId="0" fillId="0" borderId="0"/>
    <xf numFmtId="9" fontId="1" fillId="0" borderId="0" applyFont="0" applyFill="0" applyBorder="0" applyAlignment="0" applyProtection="0"/>
    <xf numFmtId="164" fontId="5" fillId="0" borderId="0" applyFont="0" applyFill="0" applyBorder="0" applyAlignment="0" applyProtection="0"/>
    <xf numFmtId="0" fontId="4" fillId="0" borderId="0" applyNumberFormat="0" applyFill="0" applyBorder="0" applyAlignment="0" applyProtection="0">
      <alignment vertical="top"/>
      <protection locked="0"/>
    </xf>
    <xf numFmtId="0" fontId="7" fillId="2" borderId="0" applyNumberFormat="0" applyBorder="0" applyAlignment="0" applyProtection="0"/>
    <xf numFmtId="0" fontId="5" fillId="0" borderId="0"/>
    <xf numFmtId="0" fontId="20" fillId="0" borderId="0"/>
    <xf numFmtId="9" fontId="5" fillId="0" borderId="0" applyFont="0" applyFill="0" applyBorder="0" applyAlignment="0" applyProtection="0"/>
  </cellStyleXfs>
  <cellXfs count="300">
    <xf numFmtId="0" fontId="0" fillId="0" borderId="0" xfId="0"/>
    <xf numFmtId="164" fontId="6" fillId="0" borderId="0" xfId="2" applyFont="1" applyBorder="1"/>
    <xf numFmtId="164" fontId="0" fillId="0" borderId="0" xfId="2" applyFont="1" applyBorder="1"/>
    <xf numFmtId="0" fontId="5" fillId="0" borderId="0" xfId="5"/>
    <xf numFmtId="165" fontId="8" fillId="3" borderId="0" xfId="2" applyNumberFormat="1" applyFont="1" applyFill="1" applyBorder="1"/>
    <xf numFmtId="165" fontId="8" fillId="3" borderId="0" xfId="5" applyNumberFormat="1" applyFont="1" applyFill="1" applyAlignment="1">
      <alignment horizontal="center"/>
    </xf>
    <xf numFmtId="165" fontId="9" fillId="0" borderId="0" xfId="2" applyNumberFormat="1" applyFont="1" applyFill="1" applyBorder="1"/>
    <xf numFmtId="164" fontId="5" fillId="0" borderId="0" xfId="2" applyFont="1" applyBorder="1"/>
    <xf numFmtId="43" fontId="0" fillId="0" borderId="0" xfId="2" applyNumberFormat="1" applyFont="1" applyBorder="1"/>
    <xf numFmtId="17" fontId="0" fillId="0" borderId="0" xfId="0" applyNumberFormat="1"/>
    <xf numFmtId="0" fontId="0" fillId="0" borderId="0" xfId="0" applyAlignment="1">
      <alignment horizontal="right"/>
    </xf>
    <xf numFmtId="0" fontId="2" fillId="0" borderId="0" xfId="0" applyFont="1"/>
    <xf numFmtId="166" fontId="0" fillId="0" borderId="0" xfId="0" applyNumberFormat="1"/>
    <xf numFmtId="167" fontId="0" fillId="0" borderId="0" xfId="0" applyNumberFormat="1"/>
    <xf numFmtId="0" fontId="10" fillId="0" borderId="0" xfId="0" applyFont="1"/>
    <xf numFmtId="0" fontId="11" fillId="0" borderId="0" xfId="0" applyFont="1"/>
    <xf numFmtId="0" fontId="11" fillId="0" borderId="0" xfId="0" applyFont="1" applyAlignment="1">
      <alignment horizontal="right"/>
    </xf>
    <xf numFmtId="10" fontId="11" fillId="0" borderId="0" xfId="1" applyNumberFormat="1" applyFont="1"/>
    <xf numFmtId="167" fontId="11" fillId="0" borderId="0" xfId="0" applyNumberFormat="1" applyFont="1"/>
    <xf numFmtId="2" fontId="0" fillId="0" borderId="0" xfId="0" applyNumberFormat="1"/>
    <xf numFmtId="0" fontId="2" fillId="4" borderId="0" xfId="0" applyFont="1" applyFill="1"/>
    <xf numFmtId="3" fontId="0" fillId="0" borderId="0" xfId="0" applyNumberFormat="1"/>
    <xf numFmtId="164" fontId="1" fillId="0" borderId="0" xfId="2" applyFont="1" applyBorder="1"/>
    <xf numFmtId="167" fontId="1" fillId="0" borderId="0" xfId="0" applyNumberFormat="1" applyFont="1"/>
    <xf numFmtId="164" fontId="2" fillId="0" borderId="0" xfId="2" applyFont="1" applyBorder="1"/>
    <xf numFmtId="0" fontId="1" fillId="0" borderId="0" xfId="0" applyFont="1"/>
    <xf numFmtId="10" fontId="0" fillId="0" borderId="0" xfId="1" applyNumberFormat="1" applyFont="1"/>
    <xf numFmtId="10" fontId="11" fillId="0" borderId="0" xfId="1" applyNumberFormat="1" applyFont="1" applyAlignment="1">
      <alignment horizontal="right"/>
    </xf>
    <xf numFmtId="10" fontId="0" fillId="0" borderId="0" xfId="1" applyNumberFormat="1" applyFont="1" applyAlignment="1">
      <alignment horizontal="right"/>
    </xf>
    <xf numFmtId="168" fontId="0" fillId="0" borderId="0" xfId="1" applyNumberFormat="1" applyFont="1"/>
    <xf numFmtId="169" fontId="0" fillId="0" borderId="0" xfId="0" applyNumberFormat="1"/>
    <xf numFmtId="0" fontId="0" fillId="0" borderId="1" xfId="0" applyBorder="1"/>
    <xf numFmtId="0" fontId="2" fillId="0" borderId="1" xfId="0" applyFont="1" applyBorder="1"/>
    <xf numFmtId="167" fontId="2" fillId="0" borderId="1" xfId="0" applyNumberFormat="1" applyFont="1" applyBorder="1"/>
    <xf numFmtId="166" fontId="2" fillId="0" borderId="1" xfId="0" applyNumberFormat="1" applyFont="1" applyBorder="1"/>
    <xf numFmtId="164" fontId="2" fillId="0" borderId="2" xfId="2" applyFont="1" applyBorder="1"/>
    <xf numFmtId="167" fontId="2" fillId="0" borderId="2" xfId="0" applyNumberFormat="1" applyFont="1" applyBorder="1"/>
    <xf numFmtId="164" fontId="2" fillId="0" borderId="2" xfId="2" applyFont="1" applyFill="1" applyBorder="1"/>
    <xf numFmtId="0" fontId="2" fillId="0" borderId="2" xfId="0" applyFont="1" applyBorder="1"/>
    <xf numFmtId="10" fontId="0" fillId="0" borderId="1" xfId="1" applyNumberFormat="1" applyFont="1" applyBorder="1"/>
    <xf numFmtId="170" fontId="0" fillId="0" borderId="0" xfId="0" applyNumberFormat="1"/>
    <xf numFmtId="10" fontId="14" fillId="0" borderId="0" xfId="1" applyNumberFormat="1" applyFont="1"/>
    <xf numFmtId="0" fontId="14" fillId="0" borderId="0" xfId="0" applyFont="1"/>
    <xf numFmtId="0" fontId="14" fillId="0" borderId="0" xfId="0" applyFont="1" applyAlignment="1">
      <alignment horizontal="right"/>
    </xf>
    <xf numFmtId="0" fontId="0" fillId="0" borderId="0" xfId="0" applyFont="1"/>
    <xf numFmtId="0" fontId="2" fillId="0" borderId="3" xfId="0" applyFont="1" applyBorder="1"/>
    <xf numFmtId="0" fontId="0" fillId="0" borderId="3" xfId="0" applyBorder="1"/>
    <xf numFmtId="0" fontId="15" fillId="0" borderId="0" xfId="0" applyFont="1" applyAlignment="1">
      <alignment vertical="top"/>
    </xf>
    <xf numFmtId="0" fontId="0" fillId="0" borderId="0" xfId="0" applyAlignment="1">
      <alignment horizontal="left"/>
    </xf>
    <xf numFmtId="0" fontId="2" fillId="0" borderId="0" xfId="0" applyFont="1" applyAlignment="1">
      <alignment horizontal="right"/>
    </xf>
    <xf numFmtId="0" fontId="0" fillId="0" borderId="0" xfId="0" applyFill="1" applyBorder="1" applyAlignment="1"/>
    <xf numFmtId="0" fontId="0" fillId="0" borderId="3" xfId="0" applyFill="1" applyBorder="1" applyAlignment="1"/>
    <xf numFmtId="0" fontId="10" fillId="0" borderId="4" xfId="0" applyFont="1" applyFill="1" applyBorder="1" applyAlignment="1">
      <alignment horizontal="center"/>
    </xf>
    <xf numFmtId="0" fontId="10" fillId="0" borderId="4" xfId="0" applyFont="1" applyFill="1" applyBorder="1" applyAlignment="1">
      <alignment horizontal="centerContinuous"/>
    </xf>
    <xf numFmtId="0" fontId="2" fillId="0" borderId="3" xfId="0" applyFont="1" applyBorder="1" applyAlignment="1">
      <alignment horizontal="left" vertical="center"/>
    </xf>
    <xf numFmtId="0" fontId="2" fillId="0" borderId="3" xfId="0" applyFont="1" applyBorder="1" applyAlignment="1">
      <alignment horizontal="right" vertical="center"/>
    </xf>
    <xf numFmtId="0" fontId="2" fillId="0" borderId="3" xfId="0" applyFont="1" applyBorder="1" applyAlignment="1">
      <alignment horizontal="right"/>
    </xf>
    <xf numFmtId="0" fontId="12" fillId="4" borderId="0" xfId="0" applyFont="1" applyFill="1" applyAlignment="1"/>
    <xf numFmtId="0" fontId="17" fillId="4" borderId="0" xfId="0" applyFont="1" applyFill="1" applyAlignment="1">
      <alignment vertical="center"/>
    </xf>
    <xf numFmtId="0" fontId="0" fillId="4" borderId="0" xfId="0" applyFill="1"/>
    <xf numFmtId="2" fontId="14" fillId="0" borderId="0" xfId="0" applyNumberFormat="1" applyFont="1"/>
    <xf numFmtId="0" fontId="2" fillId="0" borderId="0" xfId="0" applyFont="1" applyAlignment="1">
      <alignment horizontal="left"/>
    </xf>
    <xf numFmtId="10" fontId="0" fillId="0" borderId="0" xfId="0" applyNumberFormat="1"/>
    <xf numFmtId="10" fontId="14" fillId="0" borderId="0" xfId="0" applyNumberFormat="1" applyFont="1" applyAlignment="1">
      <alignment horizontal="right"/>
    </xf>
    <xf numFmtId="10" fontId="2" fillId="0" borderId="2" xfId="1" applyNumberFormat="1" applyFont="1" applyBorder="1"/>
    <xf numFmtId="10" fontId="2" fillId="0" borderId="2" xfId="0" applyNumberFormat="1" applyFont="1" applyBorder="1"/>
    <xf numFmtId="170" fontId="2" fillId="0" borderId="2" xfId="0" applyNumberFormat="1" applyFont="1" applyBorder="1"/>
    <xf numFmtId="2" fontId="2" fillId="0" borderId="2" xfId="0" applyNumberFormat="1" applyFont="1" applyBorder="1"/>
    <xf numFmtId="10" fontId="0" fillId="7" borderId="0" xfId="0" applyNumberFormat="1" applyFill="1"/>
    <xf numFmtId="10" fontId="2" fillId="7" borderId="2" xfId="1" applyNumberFormat="1" applyFont="1" applyFill="1" applyBorder="1"/>
    <xf numFmtId="0" fontId="2" fillId="0" borderId="2" xfId="0" applyFont="1" applyBorder="1" applyAlignment="1">
      <alignment horizontal="right"/>
    </xf>
    <xf numFmtId="0" fontId="3" fillId="4" borderId="0" xfId="0" applyFont="1" applyFill="1" applyAlignment="1"/>
    <xf numFmtId="170" fontId="0" fillId="0" borderId="0" xfId="0" applyNumberFormat="1" applyAlignment="1"/>
    <xf numFmtId="10" fontId="0" fillId="7" borderId="0" xfId="1" applyNumberFormat="1" applyFont="1" applyFill="1"/>
    <xf numFmtId="2" fontId="0" fillId="7" borderId="0" xfId="0" applyNumberFormat="1" applyFill="1"/>
    <xf numFmtId="0" fontId="2" fillId="0" borderId="5" xfId="0" applyFont="1" applyBorder="1"/>
    <xf numFmtId="10" fontId="2" fillId="0" borderId="5" xfId="0" applyNumberFormat="1" applyFont="1" applyBorder="1"/>
    <xf numFmtId="172" fontId="0" fillId="0" borderId="0" xfId="0" applyNumberFormat="1"/>
    <xf numFmtId="172" fontId="2" fillId="0" borderId="0" xfId="0" applyNumberFormat="1" applyFont="1"/>
    <xf numFmtId="0" fontId="0" fillId="0" borderId="0" xfId="0" applyBorder="1"/>
    <xf numFmtId="0" fontId="3" fillId="5" borderId="0" xfId="0" applyFont="1" applyFill="1"/>
    <xf numFmtId="0" fontId="0" fillId="0" borderId="5" xfId="0" applyBorder="1"/>
    <xf numFmtId="0" fontId="0" fillId="0" borderId="7" xfId="0" applyBorder="1"/>
    <xf numFmtId="0" fontId="2" fillId="0" borderId="7" xfId="0" applyFont="1" applyBorder="1"/>
    <xf numFmtId="0" fontId="2" fillId="0" borderId="8" xfId="0" applyFont="1" applyBorder="1"/>
    <xf numFmtId="0" fontId="0" fillId="0" borderId="8" xfId="0" applyBorder="1"/>
    <xf numFmtId="0" fontId="0" fillId="0" borderId="0" xfId="0" applyFont="1" applyBorder="1"/>
    <xf numFmtId="0" fontId="2" fillId="0" borderId="0" xfId="0" applyFont="1" applyFill="1" applyBorder="1"/>
    <xf numFmtId="0" fontId="2" fillId="0" borderId="6" xfId="0" applyFont="1" applyBorder="1"/>
    <xf numFmtId="0" fontId="0" fillId="0" borderId="9" xfId="0" applyBorder="1"/>
    <xf numFmtId="0" fontId="0" fillId="0" borderId="11" xfId="0" applyBorder="1"/>
    <xf numFmtId="0" fontId="2" fillId="0" borderId="10" xfId="0" applyFont="1" applyBorder="1"/>
    <xf numFmtId="0" fontId="0" fillId="0" borderId="10" xfId="0" applyBorder="1"/>
    <xf numFmtId="172" fontId="0" fillId="0" borderId="9" xfId="0" applyNumberFormat="1" applyBorder="1"/>
    <xf numFmtId="10" fontId="2" fillId="0" borderId="0" xfId="1" applyNumberFormat="1" applyFont="1"/>
    <xf numFmtId="172" fontId="0" fillId="0" borderId="5" xfId="0" applyNumberFormat="1" applyBorder="1"/>
    <xf numFmtId="172" fontId="2" fillId="0" borderId="7" xfId="0" applyNumberFormat="1" applyFont="1" applyBorder="1"/>
    <xf numFmtId="172" fontId="2" fillId="0" borderId="1" xfId="0" applyNumberFormat="1" applyFont="1" applyBorder="1"/>
    <xf numFmtId="172" fontId="0" fillId="0" borderId="8" xfId="0" applyNumberFormat="1" applyBorder="1"/>
    <xf numFmtId="172" fontId="0" fillId="0" borderId="0" xfId="0" applyNumberFormat="1" applyBorder="1"/>
    <xf numFmtId="0" fontId="2" fillId="0" borderId="1" xfId="0" applyFont="1" applyFill="1" applyBorder="1"/>
    <xf numFmtId="9" fontId="2" fillId="0" borderId="1" xfId="1" applyFont="1" applyBorder="1"/>
    <xf numFmtId="172" fontId="0" fillId="0" borderId="5" xfId="0" applyNumberFormat="1" applyBorder="1" applyAlignment="1">
      <alignment horizontal="right"/>
    </xf>
    <xf numFmtId="10" fontId="14" fillId="0" borderId="5" xfId="0" applyNumberFormat="1" applyFont="1" applyBorder="1"/>
    <xf numFmtId="10" fontId="2" fillId="0" borderId="1" xfId="1" applyNumberFormat="1" applyFont="1" applyBorder="1"/>
    <xf numFmtId="10" fontId="0" fillId="0" borderId="8" xfId="1" applyNumberFormat="1" applyFont="1" applyBorder="1"/>
    <xf numFmtId="10" fontId="0" fillId="0" borderId="5" xfId="1" applyNumberFormat="1" applyFont="1" applyBorder="1"/>
    <xf numFmtId="10" fontId="2" fillId="0" borderId="1" xfId="0" applyNumberFormat="1" applyFont="1" applyBorder="1"/>
    <xf numFmtId="0" fontId="2" fillId="0" borderId="12" xfId="0" applyFont="1" applyBorder="1"/>
    <xf numFmtId="172" fontId="2" fillId="4" borderId="12" xfId="0" applyNumberFormat="1" applyFont="1" applyFill="1" applyBorder="1"/>
    <xf numFmtId="173" fontId="0" fillId="0" borderId="0" xfId="1" applyNumberFormat="1" applyFont="1"/>
    <xf numFmtId="2" fontId="0" fillId="0" borderId="0" xfId="0" applyNumberFormat="1" applyAlignment="1">
      <alignment horizontal="right"/>
    </xf>
    <xf numFmtId="3" fontId="0" fillId="0" borderId="9" xfId="0" applyNumberFormat="1" applyBorder="1" applyAlignment="1"/>
    <xf numFmtId="4" fontId="0" fillId="0" borderId="9" xfId="0" applyNumberFormat="1" applyBorder="1" applyAlignment="1"/>
    <xf numFmtId="174" fontId="0" fillId="0" borderId="9" xfId="0" applyNumberFormat="1" applyBorder="1" applyAlignment="1"/>
    <xf numFmtId="3" fontId="0" fillId="0" borderId="9" xfId="0" applyNumberFormat="1" applyBorder="1"/>
    <xf numFmtId="15" fontId="0" fillId="0" borderId="0" xfId="0" applyNumberFormat="1" applyAlignment="1">
      <alignment horizontal="left" vertical="center"/>
    </xf>
    <xf numFmtId="2" fontId="0" fillId="0" borderId="0" xfId="0" applyNumberFormat="1" applyAlignment="1">
      <alignment vertical="center"/>
    </xf>
    <xf numFmtId="0" fontId="0" fillId="0" borderId="9" xfId="0" applyBorder="1" applyAlignment="1">
      <alignment horizontal="left"/>
    </xf>
    <xf numFmtId="10" fontId="0" fillId="0" borderId="9" xfId="1" applyNumberFormat="1" applyFont="1" applyBorder="1" applyAlignment="1">
      <alignment horizontal="right"/>
    </xf>
    <xf numFmtId="0" fontId="0" fillId="0" borderId="9" xfId="0" applyBorder="1" applyAlignment="1">
      <alignment horizontal="right"/>
    </xf>
    <xf numFmtId="0" fontId="2" fillId="0" borderId="6" xfId="0" applyFont="1" applyBorder="1" applyAlignment="1">
      <alignment horizontal="left"/>
    </xf>
    <xf numFmtId="0" fontId="2" fillId="0" borderId="6" xfId="0" applyFont="1" applyBorder="1" applyAlignment="1">
      <alignment horizontal="right"/>
    </xf>
    <xf numFmtId="175" fontId="0" fillId="0" borderId="10" xfId="0" applyNumberFormat="1" applyBorder="1" applyAlignment="1">
      <alignment horizontal="left"/>
    </xf>
    <xf numFmtId="175" fontId="0" fillId="0" borderId="10" xfId="0" applyNumberFormat="1" applyBorder="1" applyAlignment="1">
      <alignment horizontal="right"/>
    </xf>
    <xf numFmtId="10" fontId="0" fillId="0" borderId="10" xfId="1" applyNumberFormat="1" applyFont="1" applyBorder="1" applyAlignment="1">
      <alignment horizontal="right"/>
    </xf>
    <xf numFmtId="171" fontId="0" fillId="0" borderId="10" xfId="0" applyNumberFormat="1" applyBorder="1" applyAlignment="1">
      <alignment horizontal="right"/>
    </xf>
    <xf numFmtId="175" fontId="0" fillId="0" borderId="9" xfId="0" applyNumberFormat="1" applyBorder="1" applyAlignment="1">
      <alignment horizontal="left"/>
    </xf>
    <xf numFmtId="175" fontId="0" fillId="0" borderId="9" xfId="0" applyNumberFormat="1" applyBorder="1" applyAlignment="1">
      <alignment horizontal="right"/>
    </xf>
    <xf numFmtId="171" fontId="0" fillId="0" borderId="9" xfId="0" applyNumberFormat="1" applyBorder="1" applyAlignment="1">
      <alignment horizontal="right"/>
    </xf>
    <xf numFmtId="0" fontId="12" fillId="4" borderId="0" xfId="0" applyFont="1" applyFill="1" applyAlignment="1">
      <alignment horizontal="left" vertical="center"/>
    </xf>
    <xf numFmtId="0" fontId="12" fillId="4" borderId="0" xfId="0" applyFont="1" applyFill="1" applyAlignment="1">
      <alignment horizontal="right" vertical="center"/>
    </xf>
    <xf numFmtId="0" fontId="12" fillId="4" borderId="0" xfId="0" applyFont="1" applyFill="1" applyAlignment="1">
      <alignment horizontal="right"/>
    </xf>
    <xf numFmtId="0" fontId="3" fillId="4" borderId="0" xfId="0" applyFont="1" applyFill="1"/>
    <xf numFmtId="0" fontId="2" fillId="0" borderId="9" xfId="0" applyFont="1" applyBorder="1"/>
    <xf numFmtId="0" fontId="21" fillId="0" borderId="0" xfId="6" applyFont="1"/>
    <xf numFmtId="0" fontId="20" fillId="0" borderId="0" xfId="6"/>
    <xf numFmtId="0" fontId="23" fillId="0" borderId="0" xfId="0" applyFont="1"/>
    <xf numFmtId="0" fontId="24" fillId="0" borderId="0" xfId="0" applyFont="1"/>
    <xf numFmtId="165" fontId="2" fillId="0" borderId="0" xfId="0" applyNumberFormat="1" applyFont="1"/>
    <xf numFmtId="175" fontId="2" fillId="4" borderId="0" xfId="1" applyNumberFormat="1" applyFont="1" applyFill="1"/>
    <xf numFmtId="176" fontId="2" fillId="4" borderId="0" xfId="1" applyNumberFormat="1" applyFont="1" applyFill="1"/>
    <xf numFmtId="0" fontId="19" fillId="0" borderId="0" xfId="0" applyFont="1"/>
    <xf numFmtId="10" fontId="25" fillId="0" borderId="2" xfId="1" applyNumberFormat="1" applyFont="1" applyBorder="1"/>
    <xf numFmtId="172" fontId="3" fillId="4" borderId="0" xfId="0" applyNumberFormat="1" applyFont="1" applyFill="1" applyAlignment="1">
      <alignment horizontal="left"/>
    </xf>
    <xf numFmtId="10" fontId="2" fillId="0" borderId="0" xfId="0" applyNumberFormat="1" applyFont="1" applyAlignment="1">
      <alignment horizontal="right"/>
    </xf>
    <xf numFmtId="10" fontId="2" fillId="0" borderId="0" xfId="1" applyNumberFormat="1" applyFont="1" applyAlignment="1">
      <alignment horizontal="left"/>
    </xf>
    <xf numFmtId="177" fontId="0" fillId="4" borderId="0" xfId="0" applyNumberFormat="1" applyFill="1"/>
    <xf numFmtId="0" fontId="10" fillId="0" borderId="0" xfId="0" applyFont="1" applyAlignment="1">
      <alignment horizontal="right"/>
    </xf>
    <xf numFmtId="0" fontId="14" fillId="0" borderId="0" xfId="0" applyFont="1" applyAlignment="1">
      <alignment horizontal="left"/>
    </xf>
    <xf numFmtId="0" fontId="26" fillId="0" borderId="0" xfId="0" applyFont="1" applyAlignment="1">
      <alignment horizontal="left" vertical="center"/>
    </xf>
    <xf numFmtId="0" fontId="26" fillId="0" borderId="0" xfId="0" applyFont="1" applyAlignment="1">
      <alignment horizontal="right" vertical="center"/>
    </xf>
    <xf numFmtId="15" fontId="16" fillId="0" borderId="0" xfId="0" applyNumberFormat="1" applyFont="1" applyAlignment="1">
      <alignment horizontal="left" vertical="center"/>
    </xf>
    <xf numFmtId="0" fontId="16" fillId="0" borderId="0" xfId="0" applyFont="1" applyAlignment="1">
      <alignment horizontal="right" vertical="center"/>
    </xf>
    <xf numFmtId="0" fontId="2" fillId="0" borderId="0" xfId="0" applyFont="1" applyAlignment="1">
      <alignment horizontal="left" vertical="center"/>
    </xf>
    <xf numFmtId="0" fontId="2" fillId="0" borderId="0" xfId="0" applyFont="1" applyAlignment="1">
      <alignment horizontal="right" vertical="center"/>
    </xf>
    <xf numFmtId="15" fontId="0" fillId="0" borderId="0" xfId="0" applyNumberFormat="1" applyFont="1" applyAlignment="1">
      <alignment horizontal="left" vertical="center"/>
    </xf>
    <xf numFmtId="0" fontId="0" fillId="0" borderId="0" xfId="0" applyFont="1" applyAlignment="1">
      <alignment horizontal="right" vertical="center"/>
    </xf>
    <xf numFmtId="4" fontId="16" fillId="0" borderId="0" xfId="0" applyNumberFormat="1" applyFont="1" applyAlignment="1">
      <alignment horizontal="right" vertical="center"/>
    </xf>
    <xf numFmtId="4" fontId="0" fillId="0" borderId="0" xfId="0" applyNumberFormat="1" applyFont="1" applyAlignment="1">
      <alignment horizontal="right" vertical="center"/>
    </xf>
    <xf numFmtId="0" fontId="2" fillId="0" borderId="3" xfId="0" applyFont="1" applyBorder="1" applyAlignment="1">
      <alignment horizontal="center" vertical="center"/>
    </xf>
    <xf numFmtId="0" fontId="0" fillId="0" borderId="0" xfId="0" applyFont="1" applyAlignment="1">
      <alignment horizontal="right"/>
    </xf>
    <xf numFmtId="0" fontId="0" fillId="0" borderId="0" xfId="0" applyFont="1" applyFill="1" applyBorder="1" applyAlignment="1"/>
    <xf numFmtId="0" fontId="0" fillId="0" borderId="3" xfId="0" applyFont="1" applyFill="1" applyBorder="1" applyAlignment="1"/>
    <xf numFmtId="0" fontId="15" fillId="0" borderId="0" xfId="0" applyFont="1" applyAlignment="1">
      <alignment horizontal="left" vertical="top"/>
    </xf>
    <xf numFmtId="172" fontId="0" fillId="0" borderId="10" xfId="0" applyNumberFormat="1" applyBorder="1"/>
    <xf numFmtId="172" fontId="0" fillId="0" borderId="12" xfId="0" applyNumberFormat="1" applyBorder="1"/>
    <xf numFmtId="172" fontId="0" fillId="0" borderId="11" xfId="0" applyNumberFormat="1" applyBorder="1"/>
    <xf numFmtId="0" fontId="0" fillId="0" borderId="9" xfId="0" applyFont="1" applyBorder="1"/>
    <xf numFmtId="0" fontId="2" fillId="0" borderId="0" xfId="0" applyFont="1" applyBorder="1"/>
    <xf numFmtId="172" fontId="2" fillId="0" borderId="6" xfId="0" applyNumberFormat="1" applyFont="1" applyBorder="1"/>
    <xf numFmtId="0" fontId="0" fillId="0" borderId="8" xfId="0" applyFont="1" applyBorder="1"/>
    <xf numFmtId="0" fontId="0" fillId="0" borderId="0" xfId="0" applyFill="1" applyBorder="1"/>
    <xf numFmtId="10" fontId="2" fillId="0" borderId="0" xfId="0" applyNumberFormat="1" applyFont="1" applyAlignment="1">
      <alignment horizontal="left"/>
    </xf>
    <xf numFmtId="172" fontId="0" fillId="4" borderId="9" xfId="0" applyNumberFormat="1" applyFill="1" applyBorder="1"/>
    <xf numFmtId="172" fontId="0" fillId="4" borderId="11" xfId="0" applyNumberFormat="1" applyFill="1" applyBorder="1"/>
    <xf numFmtId="172" fontId="0" fillId="4" borderId="6" xfId="0" applyNumberFormat="1" applyFill="1" applyBorder="1"/>
    <xf numFmtId="0" fontId="0" fillId="4" borderId="9" xfId="0" applyFill="1" applyBorder="1"/>
    <xf numFmtId="3" fontId="0" fillId="4" borderId="9" xfId="0" applyNumberFormat="1" applyFill="1" applyBorder="1" applyAlignment="1"/>
    <xf numFmtId="4" fontId="0" fillId="4" borderId="9" xfId="0" applyNumberFormat="1" applyFill="1" applyBorder="1" applyAlignment="1"/>
    <xf numFmtId="174" fontId="0" fillId="4" borderId="9" xfId="0" applyNumberFormat="1" applyFill="1" applyBorder="1" applyAlignment="1"/>
    <xf numFmtId="3" fontId="0" fillId="8" borderId="9" xfId="0" applyNumberFormat="1" applyFill="1" applyBorder="1" applyAlignment="1"/>
    <xf numFmtId="0" fontId="27" fillId="0" borderId="10" xfId="0" applyFont="1" applyBorder="1"/>
    <xf numFmtId="0" fontId="0" fillId="0" borderId="10" xfId="0" applyFont="1" applyBorder="1"/>
    <xf numFmtId="177" fontId="0" fillId="4" borderId="0" xfId="0" applyNumberFormat="1" applyFont="1" applyFill="1"/>
    <xf numFmtId="10" fontId="14" fillId="4" borderId="9" xfId="1" applyNumberFormat="1" applyFont="1" applyFill="1" applyBorder="1"/>
    <xf numFmtId="0" fontId="0" fillId="9" borderId="0" xfId="0" applyFill="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2" fillId="10" borderId="0" xfId="0" applyFont="1" applyFill="1"/>
    <xf numFmtId="175" fontId="2" fillId="10" borderId="0" xfId="1" applyNumberFormat="1" applyFont="1" applyFill="1"/>
    <xf numFmtId="176" fontId="2" fillId="10" borderId="0" xfId="1" applyNumberFormat="1" applyFont="1" applyFill="1"/>
    <xf numFmtId="10" fontId="2" fillId="10" borderId="0" xfId="1" applyNumberFormat="1" applyFont="1" applyFill="1"/>
    <xf numFmtId="0" fontId="29" fillId="0" borderId="14" xfId="0" applyFont="1" applyBorder="1"/>
    <xf numFmtId="0" fontId="0" fillId="0" borderId="14" xfId="0" applyBorder="1"/>
    <xf numFmtId="0" fontId="30" fillId="0" borderId="0" xfId="0" applyFont="1" applyBorder="1" applyAlignment="1"/>
    <xf numFmtId="2" fontId="2" fillId="10" borderId="0" xfId="0" applyNumberFormat="1" applyFont="1" applyFill="1"/>
    <xf numFmtId="2" fontId="2" fillId="10" borderId="0" xfId="1" applyNumberFormat="1" applyFont="1" applyFill="1"/>
    <xf numFmtId="0" fontId="0" fillId="10" borderId="0" xfId="0" applyFill="1"/>
    <xf numFmtId="10" fontId="2" fillId="10" borderId="0" xfId="0" applyNumberFormat="1" applyFont="1" applyFill="1"/>
    <xf numFmtId="0" fontId="3" fillId="9" borderId="0" xfId="0" applyFont="1" applyFill="1"/>
    <xf numFmtId="17" fontId="3" fillId="9" borderId="0" xfId="0" applyNumberFormat="1" applyFont="1" applyFill="1"/>
    <xf numFmtId="0" fontId="12" fillId="9" borderId="0" xfId="0" applyFont="1" applyFill="1" applyAlignment="1"/>
    <xf numFmtId="17" fontId="12" fillId="9" borderId="0" xfId="0" applyNumberFormat="1" applyFont="1" applyFill="1" applyAlignment="1"/>
    <xf numFmtId="0" fontId="12" fillId="9" borderId="0" xfId="0" applyFont="1" applyFill="1"/>
    <xf numFmtId="178" fontId="12" fillId="9" borderId="0" xfId="0" applyNumberFormat="1" applyFont="1" applyFill="1" applyAlignment="1"/>
    <xf numFmtId="179" fontId="12" fillId="9" borderId="0" xfId="0" applyNumberFormat="1" applyFont="1" applyFill="1" applyAlignment="1"/>
    <xf numFmtId="0" fontId="3" fillId="9" borderId="0" xfId="0" applyFont="1" applyFill="1" applyAlignment="1">
      <alignment horizontal="left"/>
    </xf>
    <xf numFmtId="0" fontId="3" fillId="9" borderId="0" xfId="0" applyFont="1" applyFill="1" applyAlignment="1">
      <alignment horizontal="right" vertical="center" wrapText="1"/>
    </xf>
    <xf numFmtId="0" fontId="3" fillId="9" borderId="0" xfId="0" applyFont="1" applyFill="1" applyAlignment="1">
      <alignment horizontal="right" wrapText="1"/>
    </xf>
    <xf numFmtId="0" fontId="3" fillId="9" borderId="0" xfId="0" applyFont="1" applyFill="1" applyAlignment="1">
      <alignment horizontal="right"/>
    </xf>
    <xf numFmtId="0" fontId="12" fillId="9" borderId="0" xfId="0" applyFont="1" applyFill="1" applyAlignment="1">
      <alignment horizontal="left" vertical="center"/>
    </xf>
    <xf numFmtId="0" fontId="12" fillId="9" borderId="0" xfId="0" applyFont="1" applyFill="1" applyAlignment="1">
      <alignment horizontal="right" vertical="center"/>
    </xf>
    <xf numFmtId="0" fontId="12" fillId="9" borderId="0" xfId="0" applyFont="1" applyFill="1" applyAlignment="1">
      <alignment horizontal="right"/>
    </xf>
    <xf numFmtId="0" fontId="12" fillId="9" borderId="0" xfId="0" applyFont="1" applyFill="1" applyAlignment="1">
      <alignment vertical="center"/>
    </xf>
    <xf numFmtId="0" fontId="5" fillId="7" borderId="0" xfId="5" applyFill="1"/>
    <xf numFmtId="0" fontId="5" fillId="0" borderId="15" xfId="5" applyBorder="1"/>
    <xf numFmtId="0" fontId="34" fillId="9" borderId="0" xfId="5" applyFont="1" applyFill="1"/>
    <xf numFmtId="165" fontId="34" fillId="9" borderId="0" xfId="5" applyNumberFormat="1" applyFont="1" applyFill="1"/>
    <xf numFmtId="0" fontId="5" fillId="0" borderId="16" xfId="5" applyBorder="1"/>
    <xf numFmtId="3" fontId="5" fillId="0" borderId="16" xfId="5" applyNumberFormat="1" applyBorder="1"/>
    <xf numFmtId="0" fontId="35" fillId="0" borderId="16" xfId="5" applyFont="1" applyBorder="1"/>
    <xf numFmtId="175" fontId="35" fillId="0" borderId="16" xfId="7" applyNumberFormat="1" applyFont="1" applyBorder="1"/>
    <xf numFmtId="175" fontId="5" fillId="0" borderId="16" xfId="7" applyNumberFormat="1" applyFont="1" applyBorder="1"/>
    <xf numFmtId="4" fontId="5" fillId="0" borderId="16" xfId="5" applyNumberFormat="1" applyBorder="1"/>
    <xf numFmtId="168" fontId="0" fillId="0" borderId="16" xfId="7" applyNumberFormat="1" applyFont="1" applyBorder="1" applyAlignment="1">
      <alignment horizontal="right"/>
    </xf>
    <xf numFmtId="168" fontId="0" fillId="0" borderId="16" xfId="7" applyNumberFormat="1" applyFont="1" applyBorder="1"/>
    <xf numFmtId="175" fontId="0" fillId="0" borderId="0" xfId="7" applyNumberFormat="1" applyFont="1"/>
    <xf numFmtId="9" fontId="0" fillId="0" borderId="0" xfId="7" applyFont="1"/>
    <xf numFmtId="175" fontId="0" fillId="0" borderId="16" xfId="7" applyNumberFormat="1" applyFont="1" applyBorder="1"/>
    <xf numFmtId="0" fontId="8" fillId="9" borderId="0" xfId="5" applyFont="1" applyFill="1"/>
    <xf numFmtId="0" fontId="8" fillId="9" borderId="0" xfId="5" applyFont="1" applyFill="1" applyAlignment="1">
      <alignment horizontal="right"/>
    </xf>
    <xf numFmtId="0" fontId="5" fillId="0" borderId="16" xfId="5" applyBorder="1" applyAlignment="1">
      <alignment horizontal="left"/>
    </xf>
    <xf numFmtId="175" fontId="0" fillId="0" borderId="16" xfId="7" applyNumberFormat="1" applyFont="1" applyBorder="1" applyAlignment="1"/>
    <xf numFmtId="170" fontId="5" fillId="0" borderId="0" xfId="5" applyNumberFormat="1"/>
    <xf numFmtId="0" fontId="5" fillId="0" borderId="17" xfId="5" applyBorder="1"/>
    <xf numFmtId="0" fontId="5" fillId="0" borderId="18" xfId="5" applyBorder="1"/>
    <xf numFmtId="0" fontId="5" fillId="0" borderId="18" xfId="5" applyBorder="1" applyAlignment="1">
      <alignment horizontal="right"/>
    </xf>
    <xf numFmtId="170" fontId="5" fillId="0" borderId="0" xfId="5" applyNumberFormat="1" applyAlignment="1">
      <alignment horizontal="right"/>
    </xf>
    <xf numFmtId="0" fontId="5" fillId="0" borderId="19" xfId="5" applyBorder="1" applyAlignment="1">
      <alignment horizontal="left"/>
    </xf>
    <xf numFmtId="0" fontId="5" fillId="0" borderId="19" xfId="5" applyBorder="1" applyAlignment="1">
      <alignment horizontal="right"/>
    </xf>
    <xf numFmtId="0" fontId="5" fillId="0" borderId="0" xfId="5" applyAlignment="1">
      <alignment horizontal="left"/>
    </xf>
    <xf numFmtId="0" fontId="5" fillId="0" borderId="0" xfId="5" applyAlignment="1">
      <alignment horizontal="right"/>
    </xf>
    <xf numFmtId="0" fontId="6" fillId="0" borderId="0" xfId="5" applyFont="1"/>
    <xf numFmtId="11" fontId="5" fillId="0" borderId="0" xfId="5" applyNumberFormat="1" applyAlignment="1">
      <alignment horizontal="left" indent="1"/>
    </xf>
    <xf numFmtId="180" fontId="5" fillId="0" borderId="0" xfId="5" applyNumberFormat="1" applyAlignment="1">
      <alignment horizontal="right"/>
    </xf>
    <xf numFmtId="0" fontId="36" fillId="0" borderId="0" xfId="5" applyFont="1" applyAlignment="1">
      <alignment horizontal="left" vertical="center"/>
    </xf>
    <xf numFmtId="11" fontId="6" fillId="0" borderId="0" xfId="5" applyNumberFormat="1" applyFont="1" applyAlignment="1">
      <alignment horizontal="left"/>
    </xf>
    <xf numFmtId="3" fontId="6" fillId="0" borderId="0" xfId="5" applyNumberFormat="1" applyFont="1"/>
    <xf numFmtId="0" fontId="37" fillId="9" borderId="0" xfId="5" applyFont="1" applyFill="1" applyAlignment="1">
      <alignment horizontal="left"/>
    </xf>
    <xf numFmtId="0" fontId="7" fillId="9" borderId="0" xfId="5" applyFont="1" applyFill="1"/>
    <xf numFmtId="0" fontId="0" fillId="12" borderId="0" xfId="0" applyFill="1"/>
    <xf numFmtId="172" fontId="0" fillId="12" borderId="9" xfId="0" applyNumberFormat="1" applyFill="1" applyBorder="1"/>
    <xf numFmtId="10" fontId="14" fillId="12" borderId="9" xfId="1" applyNumberFormat="1" applyFont="1" applyFill="1" applyBorder="1"/>
    <xf numFmtId="172" fontId="0" fillId="12" borderId="11" xfId="0" applyNumberFormat="1" applyFill="1" applyBorder="1"/>
    <xf numFmtId="172" fontId="0" fillId="12" borderId="6" xfId="0" applyNumberFormat="1" applyFill="1" applyBorder="1"/>
    <xf numFmtId="10" fontId="0" fillId="12" borderId="0" xfId="1" applyNumberFormat="1" applyFont="1" applyFill="1"/>
    <xf numFmtId="10" fontId="19" fillId="12" borderId="0" xfId="0" applyNumberFormat="1" applyFont="1" applyFill="1"/>
    <xf numFmtId="177" fontId="0" fillId="12" borderId="0" xfId="0" applyNumberFormat="1" applyFill="1"/>
    <xf numFmtId="0" fontId="0" fillId="12" borderId="9" xfId="0" applyFill="1" applyBorder="1"/>
    <xf numFmtId="174" fontId="0" fillId="12" borderId="9" xfId="0" applyNumberFormat="1" applyFill="1" applyBorder="1" applyAlignment="1"/>
    <xf numFmtId="0" fontId="2" fillId="12" borderId="9" xfId="0" applyFont="1" applyFill="1" applyBorder="1"/>
    <xf numFmtId="174" fontId="2" fillId="12" borderId="9" xfId="0" applyNumberFormat="1" applyFont="1" applyFill="1" applyBorder="1" applyAlignment="1"/>
    <xf numFmtId="0" fontId="2" fillId="11" borderId="9" xfId="0" applyFont="1" applyFill="1" applyBorder="1"/>
    <xf numFmtId="3" fontId="2" fillId="11" borderId="9" xfId="0" applyNumberFormat="1" applyFont="1" applyFill="1" applyBorder="1" applyAlignment="1"/>
    <xf numFmtId="4" fontId="2" fillId="11" borderId="9" xfId="0" applyNumberFormat="1" applyFont="1" applyFill="1" applyBorder="1" applyAlignment="1"/>
    <xf numFmtId="174" fontId="2" fillId="11" borderId="9" xfId="0" applyNumberFormat="1" applyFont="1" applyFill="1" applyBorder="1" applyAlignment="1"/>
    <xf numFmtId="0" fontId="2" fillId="12" borderId="12" xfId="0" applyFont="1" applyFill="1" applyBorder="1"/>
    <xf numFmtId="170" fontId="2" fillId="12" borderId="12" xfId="0" applyNumberFormat="1" applyFont="1" applyFill="1" applyBorder="1"/>
    <xf numFmtId="164" fontId="4" fillId="0" borderId="0" xfId="3" applyNumberFormat="1" applyBorder="1" applyAlignment="1" applyProtection="1">
      <alignment horizontal="center"/>
    </xf>
    <xf numFmtId="164" fontId="8" fillId="2" borderId="0" xfId="4" applyNumberFormat="1" applyFont="1" applyBorder="1" applyAlignment="1">
      <alignment horizontal="center"/>
    </xf>
    <xf numFmtId="0" fontId="5" fillId="0" borderId="0" xfId="5" applyAlignment="1">
      <alignment horizontal="left" wrapText="1"/>
    </xf>
    <xf numFmtId="0" fontId="5" fillId="0" borderId="0" xfId="5" applyAlignment="1">
      <alignment horizontal="left"/>
    </xf>
    <xf numFmtId="0" fontId="8" fillId="9" borderId="0" xfId="5" applyFont="1" applyFill="1" applyAlignment="1">
      <alignment horizontal="left"/>
    </xf>
    <xf numFmtId="170" fontId="5" fillId="0" borderId="16" xfId="5" applyNumberFormat="1" applyBorder="1" applyAlignment="1">
      <alignment horizontal="right"/>
    </xf>
    <xf numFmtId="0" fontId="8" fillId="9" borderId="0" xfId="5" applyFont="1" applyFill="1" applyAlignment="1">
      <alignment horizontal="center"/>
    </xf>
    <xf numFmtId="0" fontId="34" fillId="9" borderId="0" xfId="5" applyFont="1" applyFill="1" applyAlignment="1">
      <alignment horizontal="center"/>
    </xf>
    <xf numFmtId="0" fontId="5" fillId="0" borderId="0" xfId="5" applyAlignment="1">
      <alignment horizontal="center"/>
    </xf>
    <xf numFmtId="170" fontId="5" fillId="0" borderId="18" xfId="5" applyNumberFormat="1" applyBorder="1" applyAlignment="1">
      <alignment horizontal="right"/>
    </xf>
    <xf numFmtId="2" fontId="5" fillId="0" borderId="18" xfId="5" applyNumberFormat="1" applyBorder="1" applyAlignment="1">
      <alignment horizontal="right"/>
    </xf>
    <xf numFmtId="10" fontId="5" fillId="0" borderId="19" xfId="5" applyNumberFormat="1" applyBorder="1" applyAlignment="1">
      <alignment horizontal="right"/>
    </xf>
    <xf numFmtId="0" fontId="5" fillId="0" borderId="19" xfId="5" applyBorder="1" applyAlignment="1">
      <alignment horizontal="right"/>
    </xf>
    <xf numFmtId="4" fontId="5" fillId="0" borderId="0" xfId="5" applyNumberFormat="1" applyAlignment="1">
      <alignment horizontal="right"/>
    </xf>
    <xf numFmtId="0" fontId="33" fillId="9" borderId="0" xfId="5" applyFont="1" applyFill="1" applyAlignment="1">
      <alignment horizontal="center"/>
    </xf>
    <xf numFmtId="0" fontId="5" fillId="0" borderId="15" xfId="5" applyBorder="1" applyAlignment="1">
      <alignment horizontal="left" vertical="top" wrapText="1"/>
    </xf>
    <xf numFmtId="0" fontId="8" fillId="9" borderId="0" xfId="5" applyFont="1" applyFill="1" applyAlignment="1">
      <alignment horizontal="right"/>
    </xf>
    <xf numFmtId="0" fontId="12" fillId="9" borderId="0" xfId="0" applyFont="1" applyFill="1" applyAlignment="1">
      <alignment horizontal="center"/>
    </xf>
    <xf numFmtId="0" fontId="2" fillId="10" borderId="0" xfId="0" applyFont="1" applyFill="1"/>
    <xf numFmtId="0" fontId="12" fillId="6" borderId="0" xfId="0" applyFont="1" applyFill="1" applyAlignment="1">
      <alignment horizontal="center"/>
    </xf>
    <xf numFmtId="0" fontId="0" fillId="0" borderId="0" xfId="0" applyFont="1" applyAlignment="1">
      <alignment horizontal="center"/>
    </xf>
    <xf numFmtId="0" fontId="10" fillId="0" borderId="0" xfId="0" applyFont="1" applyAlignment="1"/>
    <xf numFmtId="0" fontId="12" fillId="9" borderId="0" xfId="0" applyFont="1" applyFill="1" applyAlignment="1"/>
    <xf numFmtId="0" fontId="12" fillId="10" borderId="0" xfId="0" applyFont="1" applyFill="1" applyAlignment="1">
      <alignment horizontal="center"/>
    </xf>
    <xf numFmtId="0" fontId="0" fillId="0" borderId="0" xfId="0" applyAlignment="1">
      <alignment horizontal="left" vertical="center" wrapText="1"/>
    </xf>
    <xf numFmtId="0" fontId="22" fillId="0" borderId="0" xfId="0" applyFont="1" applyAlignment="1">
      <alignment horizontal="left" vertical="center" wrapText="1"/>
    </xf>
    <xf numFmtId="0" fontId="3" fillId="9" borderId="13" xfId="0" applyFont="1" applyFill="1" applyBorder="1" applyAlignment="1">
      <alignment horizontal="center"/>
    </xf>
    <xf numFmtId="0" fontId="3" fillId="9" borderId="0" xfId="0" applyFont="1" applyFill="1" applyAlignment="1">
      <alignment horizontal="center"/>
    </xf>
  </cellXfs>
  <cellStyles count="8">
    <cellStyle name="Accent6 2" xfId="4" xr:uid="{EB4DCA33-8B02-422B-9B6C-E8E780E0125B}"/>
    <cellStyle name="Comma 2" xfId="2" xr:uid="{C6DB3269-7152-433B-857D-49F0ADDA33E8}"/>
    <cellStyle name="Hyperlink 2" xfId="3" xr:uid="{623615FA-55DA-4317-89A5-315BB0501B22}"/>
    <cellStyle name="Normal" xfId="0" builtinId="0"/>
    <cellStyle name="Normal 2" xfId="5" xr:uid="{5A2DC145-36DA-4E1F-8766-E87ED37195F4}"/>
    <cellStyle name="Normal 3" xfId="6" xr:uid="{5A19E8E0-CA8C-4652-B4CF-1D5EF6C15A99}"/>
    <cellStyle name="Percent" xfId="1" builtinId="5"/>
    <cellStyle name="Percent 2" xfId="7" xr:uid="{D2A0740E-3211-4494-9339-E653C860032E}"/>
  </cellStyles>
  <dxfs count="1">
    <dxf>
      <font>
        <b/>
        <i val="0"/>
        <color theme="0"/>
      </font>
      <fill>
        <patternFill>
          <bgColor theme="5"/>
        </patternFill>
      </fill>
    </dxf>
  </dxfs>
  <tableStyles count="0" defaultTableStyle="TableStyleMedium2" defaultPivotStyle="PivotStyleLight16"/>
  <colors>
    <mruColors>
      <color rgb="FFCFDFF5"/>
      <color rgb="FF94B8E8"/>
      <color rgb="FF215398"/>
      <color rgb="FF7DA9E3"/>
      <color rgb="FF387BD4"/>
      <color rgb="FF5B92DB"/>
      <color rgb="FF4584D7"/>
      <color rgb="FF2C70CA"/>
      <color rgb="FF3277D2"/>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[1]Sheet4!$C$4</c:f>
              <c:strCache>
                <c:ptCount val="1"/>
                <c:pt idx="0">
                  <c:v>Adj Close </c:v>
                </c:pt>
              </c:strCache>
            </c:strRef>
          </c:tx>
          <c:spPr>
            <a:ln w="28575" cap="rnd">
              <a:solidFill>
                <a:srgbClr val="215398"/>
              </a:solidFill>
              <a:round/>
            </a:ln>
            <a:effectLst/>
          </c:spPr>
          <c:marker>
            <c:symbol val="none"/>
          </c:marker>
          <c:cat>
            <c:numRef>
              <c:f>[1]Sheet4!$B$5:$B$1245</c:f>
              <c:numCache>
                <c:formatCode>General</c:formatCode>
                <c:ptCount val="1241"/>
                <c:pt idx="0">
                  <c:v>45713</c:v>
                </c:pt>
                <c:pt idx="1">
                  <c:v>45712</c:v>
                </c:pt>
                <c:pt idx="2">
                  <c:v>45709</c:v>
                </c:pt>
                <c:pt idx="3">
                  <c:v>45708</c:v>
                </c:pt>
                <c:pt idx="4">
                  <c:v>45707</c:v>
                </c:pt>
                <c:pt idx="5">
                  <c:v>45706</c:v>
                </c:pt>
                <c:pt idx="6">
                  <c:v>45705</c:v>
                </c:pt>
                <c:pt idx="7">
                  <c:v>45702</c:v>
                </c:pt>
                <c:pt idx="8">
                  <c:v>45701</c:v>
                </c:pt>
                <c:pt idx="9">
                  <c:v>45700</c:v>
                </c:pt>
                <c:pt idx="10">
                  <c:v>45699</c:v>
                </c:pt>
                <c:pt idx="11">
                  <c:v>45698</c:v>
                </c:pt>
                <c:pt idx="12">
                  <c:v>45695</c:v>
                </c:pt>
                <c:pt idx="13">
                  <c:v>45694</c:v>
                </c:pt>
                <c:pt idx="14">
                  <c:v>45693</c:v>
                </c:pt>
                <c:pt idx="15">
                  <c:v>45692</c:v>
                </c:pt>
                <c:pt idx="16">
                  <c:v>45691</c:v>
                </c:pt>
                <c:pt idx="17">
                  <c:v>45689</c:v>
                </c:pt>
                <c:pt idx="18">
                  <c:v>45688</c:v>
                </c:pt>
                <c:pt idx="19">
                  <c:v>45687</c:v>
                </c:pt>
                <c:pt idx="20">
                  <c:v>45686</c:v>
                </c:pt>
                <c:pt idx="21">
                  <c:v>45685</c:v>
                </c:pt>
                <c:pt idx="22">
                  <c:v>45684</c:v>
                </c:pt>
                <c:pt idx="23">
                  <c:v>45681</c:v>
                </c:pt>
                <c:pt idx="24">
                  <c:v>45680</c:v>
                </c:pt>
                <c:pt idx="25">
                  <c:v>45679</c:v>
                </c:pt>
                <c:pt idx="26">
                  <c:v>45678</c:v>
                </c:pt>
                <c:pt idx="27">
                  <c:v>45677</c:v>
                </c:pt>
                <c:pt idx="28">
                  <c:v>45674</c:v>
                </c:pt>
                <c:pt idx="29">
                  <c:v>45673</c:v>
                </c:pt>
                <c:pt idx="30">
                  <c:v>45672</c:v>
                </c:pt>
                <c:pt idx="31">
                  <c:v>45671</c:v>
                </c:pt>
                <c:pt idx="32">
                  <c:v>45670</c:v>
                </c:pt>
                <c:pt idx="33">
                  <c:v>45667</c:v>
                </c:pt>
                <c:pt idx="34">
                  <c:v>45666</c:v>
                </c:pt>
                <c:pt idx="35">
                  <c:v>45665</c:v>
                </c:pt>
                <c:pt idx="36">
                  <c:v>45664</c:v>
                </c:pt>
                <c:pt idx="37">
                  <c:v>45663</c:v>
                </c:pt>
                <c:pt idx="38">
                  <c:v>45660</c:v>
                </c:pt>
                <c:pt idx="39">
                  <c:v>45659</c:v>
                </c:pt>
                <c:pt idx="40">
                  <c:v>45658</c:v>
                </c:pt>
                <c:pt idx="41">
                  <c:v>45657</c:v>
                </c:pt>
                <c:pt idx="42">
                  <c:v>45656</c:v>
                </c:pt>
                <c:pt idx="43">
                  <c:v>45653</c:v>
                </c:pt>
                <c:pt idx="44">
                  <c:v>45652</c:v>
                </c:pt>
                <c:pt idx="45">
                  <c:v>45650</c:v>
                </c:pt>
                <c:pt idx="46">
                  <c:v>45649</c:v>
                </c:pt>
                <c:pt idx="47">
                  <c:v>45646</c:v>
                </c:pt>
                <c:pt idx="48">
                  <c:v>45645</c:v>
                </c:pt>
                <c:pt idx="49">
                  <c:v>45644</c:v>
                </c:pt>
                <c:pt idx="50">
                  <c:v>45643</c:v>
                </c:pt>
                <c:pt idx="51">
                  <c:v>45642</c:v>
                </c:pt>
                <c:pt idx="52">
                  <c:v>45639</c:v>
                </c:pt>
                <c:pt idx="53">
                  <c:v>45638</c:v>
                </c:pt>
                <c:pt idx="54">
                  <c:v>45637</c:v>
                </c:pt>
                <c:pt idx="55">
                  <c:v>45636</c:v>
                </c:pt>
                <c:pt idx="56">
                  <c:v>45635</c:v>
                </c:pt>
                <c:pt idx="57">
                  <c:v>45632</c:v>
                </c:pt>
                <c:pt idx="58">
                  <c:v>45631</c:v>
                </c:pt>
                <c:pt idx="59">
                  <c:v>45630</c:v>
                </c:pt>
                <c:pt idx="60">
                  <c:v>45629</c:v>
                </c:pt>
                <c:pt idx="61">
                  <c:v>45628</c:v>
                </c:pt>
                <c:pt idx="62">
                  <c:v>45625</c:v>
                </c:pt>
                <c:pt idx="63">
                  <c:v>45624</c:v>
                </c:pt>
                <c:pt idx="64">
                  <c:v>45623</c:v>
                </c:pt>
                <c:pt idx="65">
                  <c:v>45622</c:v>
                </c:pt>
                <c:pt idx="66">
                  <c:v>45621</c:v>
                </c:pt>
                <c:pt idx="67">
                  <c:v>45618</c:v>
                </c:pt>
                <c:pt idx="68">
                  <c:v>45617</c:v>
                </c:pt>
                <c:pt idx="69">
                  <c:v>45615</c:v>
                </c:pt>
                <c:pt idx="70">
                  <c:v>45614</c:v>
                </c:pt>
                <c:pt idx="71">
                  <c:v>45610</c:v>
                </c:pt>
                <c:pt idx="72">
                  <c:v>45609</c:v>
                </c:pt>
                <c:pt idx="73">
                  <c:v>45608</c:v>
                </c:pt>
                <c:pt idx="74">
                  <c:v>45607</c:v>
                </c:pt>
                <c:pt idx="75">
                  <c:v>45604</c:v>
                </c:pt>
                <c:pt idx="76">
                  <c:v>45603</c:v>
                </c:pt>
                <c:pt idx="77">
                  <c:v>45602</c:v>
                </c:pt>
                <c:pt idx="78">
                  <c:v>45601</c:v>
                </c:pt>
                <c:pt idx="79">
                  <c:v>45600</c:v>
                </c:pt>
                <c:pt idx="80">
                  <c:v>45597</c:v>
                </c:pt>
                <c:pt idx="81">
                  <c:v>45596</c:v>
                </c:pt>
                <c:pt idx="82">
                  <c:v>45595</c:v>
                </c:pt>
                <c:pt idx="83">
                  <c:v>45594</c:v>
                </c:pt>
                <c:pt idx="84">
                  <c:v>45593</c:v>
                </c:pt>
                <c:pt idx="85">
                  <c:v>45590</c:v>
                </c:pt>
                <c:pt idx="86">
                  <c:v>45589</c:v>
                </c:pt>
                <c:pt idx="87">
                  <c:v>45588</c:v>
                </c:pt>
                <c:pt idx="88">
                  <c:v>45587</c:v>
                </c:pt>
                <c:pt idx="89">
                  <c:v>45586</c:v>
                </c:pt>
                <c:pt idx="90">
                  <c:v>45583</c:v>
                </c:pt>
                <c:pt idx="91">
                  <c:v>45582</c:v>
                </c:pt>
                <c:pt idx="92">
                  <c:v>45581</c:v>
                </c:pt>
                <c:pt idx="93">
                  <c:v>45580</c:v>
                </c:pt>
                <c:pt idx="94">
                  <c:v>45579</c:v>
                </c:pt>
                <c:pt idx="95">
                  <c:v>45576</c:v>
                </c:pt>
                <c:pt idx="96">
                  <c:v>45575</c:v>
                </c:pt>
                <c:pt idx="97">
                  <c:v>45574</c:v>
                </c:pt>
                <c:pt idx="98">
                  <c:v>45573</c:v>
                </c:pt>
                <c:pt idx="99">
                  <c:v>45572</c:v>
                </c:pt>
                <c:pt idx="100">
                  <c:v>45569</c:v>
                </c:pt>
                <c:pt idx="101">
                  <c:v>45568</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45537</c:v>
                </c:pt>
                <c:pt idx="124">
                  <c:v>45534</c:v>
                </c:pt>
                <c:pt idx="125">
                  <c:v>45533</c:v>
                </c:pt>
                <c:pt idx="126">
                  <c:v>45532</c:v>
                </c:pt>
                <c:pt idx="127">
                  <c:v>45531</c:v>
                </c:pt>
                <c:pt idx="128">
                  <c:v>45530</c:v>
                </c:pt>
                <c:pt idx="129">
                  <c:v>45527</c:v>
                </c:pt>
                <c:pt idx="130">
                  <c:v>45526</c:v>
                </c:pt>
                <c:pt idx="131">
                  <c:v>45525</c:v>
                </c:pt>
                <c:pt idx="132">
                  <c:v>45524</c:v>
                </c:pt>
                <c:pt idx="133">
                  <c:v>45523</c:v>
                </c:pt>
                <c:pt idx="134">
                  <c:v>45520</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45489</c:v>
                </c:pt>
                <c:pt idx="156">
                  <c:v>45488</c:v>
                </c:pt>
                <c:pt idx="157">
                  <c:v>45485</c:v>
                </c:pt>
                <c:pt idx="158">
                  <c:v>45484</c:v>
                </c:pt>
                <c:pt idx="159">
                  <c:v>45483</c:v>
                </c:pt>
                <c:pt idx="160">
                  <c:v>45482</c:v>
                </c:pt>
                <c:pt idx="161">
                  <c:v>45481</c:v>
                </c:pt>
                <c:pt idx="162">
                  <c:v>45478</c:v>
                </c:pt>
                <c:pt idx="163">
                  <c:v>45477</c:v>
                </c:pt>
                <c:pt idx="164">
                  <c:v>45476</c:v>
                </c:pt>
                <c:pt idx="165">
                  <c:v>45475</c:v>
                </c:pt>
                <c:pt idx="166">
                  <c:v>45474</c:v>
                </c:pt>
                <c:pt idx="167">
                  <c:v>45471</c:v>
                </c:pt>
                <c:pt idx="168">
                  <c:v>45470</c:v>
                </c:pt>
                <c:pt idx="169">
                  <c:v>45469</c:v>
                </c:pt>
                <c:pt idx="170">
                  <c:v>45468</c:v>
                </c:pt>
                <c:pt idx="171">
                  <c:v>45467</c:v>
                </c:pt>
                <c:pt idx="172">
                  <c:v>45464</c:v>
                </c:pt>
                <c:pt idx="173">
                  <c:v>45463</c:v>
                </c:pt>
                <c:pt idx="174">
                  <c:v>45462</c:v>
                </c:pt>
                <c:pt idx="175">
                  <c:v>45461</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45439</c:v>
                </c:pt>
                <c:pt idx="191">
                  <c:v>45436</c:v>
                </c:pt>
                <c:pt idx="192">
                  <c:v>45435</c:v>
                </c:pt>
                <c:pt idx="193">
                  <c:v>45434</c:v>
                </c:pt>
                <c:pt idx="194">
                  <c:v>45433</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45412</c:v>
                </c:pt>
                <c:pt idx="208">
                  <c:v>45411</c:v>
                </c:pt>
                <c:pt idx="209">
                  <c:v>45408</c:v>
                </c:pt>
                <c:pt idx="210">
                  <c:v>45407</c:v>
                </c:pt>
                <c:pt idx="211">
                  <c:v>45406</c:v>
                </c:pt>
                <c:pt idx="212">
                  <c:v>45405</c:v>
                </c:pt>
                <c:pt idx="213">
                  <c:v>45404</c:v>
                </c:pt>
                <c:pt idx="214">
                  <c:v>45401</c:v>
                </c:pt>
                <c:pt idx="215">
                  <c:v>45400</c:v>
                </c:pt>
                <c:pt idx="216">
                  <c:v>45398</c:v>
                </c:pt>
                <c:pt idx="217">
                  <c:v>45397</c:v>
                </c:pt>
                <c:pt idx="218">
                  <c:v>45394</c:v>
                </c:pt>
                <c:pt idx="219">
                  <c:v>45392</c:v>
                </c:pt>
                <c:pt idx="220">
                  <c:v>45391</c:v>
                </c:pt>
                <c:pt idx="221">
                  <c:v>45390</c:v>
                </c:pt>
                <c:pt idx="222">
                  <c:v>45387</c:v>
                </c:pt>
                <c:pt idx="223">
                  <c:v>45386</c:v>
                </c:pt>
                <c:pt idx="224">
                  <c:v>45385</c:v>
                </c:pt>
                <c:pt idx="225">
                  <c:v>45384</c:v>
                </c:pt>
                <c:pt idx="226">
                  <c:v>45383</c:v>
                </c:pt>
                <c:pt idx="227">
                  <c:v>45379</c:v>
                </c:pt>
                <c:pt idx="228">
                  <c:v>45378</c:v>
                </c:pt>
                <c:pt idx="229">
                  <c:v>45377</c:v>
                </c:pt>
                <c:pt idx="230">
                  <c:v>45373</c:v>
                </c:pt>
                <c:pt idx="231">
                  <c:v>45372</c:v>
                </c:pt>
                <c:pt idx="232">
                  <c:v>45371</c:v>
                </c:pt>
                <c:pt idx="233">
                  <c:v>45370</c:v>
                </c:pt>
                <c:pt idx="234">
                  <c:v>45369</c:v>
                </c:pt>
                <c:pt idx="235">
                  <c:v>45366</c:v>
                </c:pt>
                <c:pt idx="236">
                  <c:v>45365</c:v>
                </c:pt>
                <c:pt idx="237">
                  <c:v>45364</c:v>
                </c:pt>
                <c:pt idx="238">
                  <c:v>45363</c:v>
                </c:pt>
                <c:pt idx="239">
                  <c:v>45362</c:v>
                </c:pt>
                <c:pt idx="240">
                  <c:v>45358</c:v>
                </c:pt>
                <c:pt idx="241">
                  <c:v>45357</c:v>
                </c:pt>
                <c:pt idx="242">
                  <c:v>45356</c:v>
                </c:pt>
                <c:pt idx="243">
                  <c:v>45355</c:v>
                </c:pt>
                <c:pt idx="244">
                  <c:v>45352</c:v>
                </c:pt>
                <c:pt idx="245">
                  <c:v>45351</c:v>
                </c:pt>
                <c:pt idx="246">
                  <c:v>45350</c:v>
                </c:pt>
                <c:pt idx="247">
                  <c:v>45349</c:v>
                </c:pt>
                <c:pt idx="248">
                  <c:v>45348</c:v>
                </c:pt>
                <c:pt idx="249">
                  <c:v>45345</c:v>
                </c:pt>
                <c:pt idx="250">
                  <c:v>45344</c:v>
                </c:pt>
                <c:pt idx="251">
                  <c:v>45343</c:v>
                </c:pt>
                <c:pt idx="252">
                  <c:v>45342</c:v>
                </c:pt>
                <c:pt idx="253">
                  <c:v>45341</c:v>
                </c:pt>
                <c:pt idx="254">
                  <c:v>45338</c:v>
                </c:pt>
                <c:pt idx="255">
                  <c:v>45337</c:v>
                </c:pt>
                <c:pt idx="256">
                  <c:v>45336</c:v>
                </c:pt>
                <c:pt idx="257">
                  <c:v>45335</c:v>
                </c:pt>
                <c:pt idx="258">
                  <c:v>45334</c:v>
                </c:pt>
                <c:pt idx="259">
                  <c:v>45331</c:v>
                </c:pt>
                <c:pt idx="260">
                  <c:v>45330</c:v>
                </c:pt>
                <c:pt idx="261">
                  <c:v>45329</c:v>
                </c:pt>
                <c:pt idx="262">
                  <c:v>45328</c:v>
                </c:pt>
                <c:pt idx="263">
                  <c:v>45327</c:v>
                </c:pt>
                <c:pt idx="264">
                  <c:v>45324</c:v>
                </c:pt>
                <c:pt idx="265">
                  <c:v>45323</c:v>
                </c:pt>
                <c:pt idx="266">
                  <c:v>45322</c:v>
                </c:pt>
                <c:pt idx="267">
                  <c:v>45321</c:v>
                </c:pt>
                <c:pt idx="268">
                  <c:v>45320</c:v>
                </c:pt>
                <c:pt idx="269">
                  <c:v>45316</c:v>
                </c:pt>
                <c:pt idx="270">
                  <c:v>45315</c:v>
                </c:pt>
                <c:pt idx="271">
                  <c:v>45314</c:v>
                </c:pt>
                <c:pt idx="272">
                  <c:v>45310</c:v>
                </c:pt>
                <c:pt idx="273">
                  <c:v>45309</c:v>
                </c:pt>
                <c:pt idx="274">
                  <c:v>45308</c:v>
                </c:pt>
                <c:pt idx="275">
                  <c:v>45307</c:v>
                </c:pt>
                <c:pt idx="276">
                  <c:v>45306</c:v>
                </c:pt>
                <c:pt idx="277">
                  <c:v>45303</c:v>
                </c:pt>
                <c:pt idx="278">
                  <c:v>45302</c:v>
                </c:pt>
                <c:pt idx="279">
                  <c:v>45301</c:v>
                </c:pt>
                <c:pt idx="280">
                  <c:v>45300</c:v>
                </c:pt>
                <c:pt idx="281">
                  <c:v>45299</c:v>
                </c:pt>
                <c:pt idx="282">
                  <c:v>45296</c:v>
                </c:pt>
                <c:pt idx="283">
                  <c:v>45295</c:v>
                </c:pt>
                <c:pt idx="284">
                  <c:v>45294</c:v>
                </c:pt>
                <c:pt idx="285">
                  <c:v>45293</c:v>
                </c:pt>
                <c:pt idx="286">
                  <c:v>45292</c:v>
                </c:pt>
                <c:pt idx="287">
                  <c:v>45289</c:v>
                </c:pt>
                <c:pt idx="288">
                  <c:v>45288</c:v>
                </c:pt>
                <c:pt idx="289">
                  <c:v>45287</c:v>
                </c:pt>
                <c:pt idx="290">
                  <c:v>45286</c:v>
                </c:pt>
                <c:pt idx="291">
                  <c:v>45282</c:v>
                </c:pt>
                <c:pt idx="292">
                  <c:v>45281</c:v>
                </c:pt>
                <c:pt idx="293">
                  <c:v>45280</c:v>
                </c:pt>
                <c:pt idx="294">
                  <c:v>45279</c:v>
                </c:pt>
                <c:pt idx="295">
                  <c:v>45278</c:v>
                </c:pt>
                <c:pt idx="296">
                  <c:v>45275</c:v>
                </c:pt>
                <c:pt idx="297">
                  <c:v>45274</c:v>
                </c:pt>
                <c:pt idx="298">
                  <c:v>45273</c:v>
                </c:pt>
                <c:pt idx="299">
                  <c:v>45272</c:v>
                </c:pt>
                <c:pt idx="300">
                  <c:v>45271</c:v>
                </c:pt>
                <c:pt idx="301">
                  <c:v>45268</c:v>
                </c:pt>
                <c:pt idx="302">
                  <c:v>45267</c:v>
                </c:pt>
                <c:pt idx="303">
                  <c:v>45266</c:v>
                </c:pt>
                <c:pt idx="304">
                  <c:v>45265</c:v>
                </c:pt>
                <c:pt idx="305">
                  <c:v>45264</c:v>
                </c:pt>
                <c:pt idx="306">
                  <c:v>45261</c:v>
                </c:pt>
                <c:pt idx="307">
                  <c:v>45260</c:v>
                </c:pt>
                <c:pt idx="308">
                  <c:v>45259</c:v>
                </c:pt>
                <c:pt idx="309">
                  <c:v>45258</c:v>
                </c:pt>
                <c:pt idx="310">
                  <c:v>45254</c:v>
                </c:pt>
                <c:pt idx="311">
                  <c:v>45253</c:v>
                </c:pt>
                <c:pt idx="312">
                  <c:v>45252</c:v>
                </c:pt>
                <c:pt idx="313">
                  <c:v>45251</c:v>
                </c:pt>
                <c:pt idx="314">
                  <c:v>45250</c:v>
                </c:pt>
                <c:pt idx="315">
                  <c:v>45247</c:v>
                </c:pt>
                <c:pt idx="316">
                  <c:v>45246</c:v>
                </c:pt>
                <c:pt idx="317">
                  <c:v>45245</c:v>
                </c:pt>
                <c:pt idx="318">
                  <c:v>45243</c:v>
                </c:pt>
                <c:pt idx="319">
                  <c:v>45240</c:v>
                </c:pt>
                <c:pt idx="320">
                  <c:v>45239</c:v>
                </c:pt>
                <c:pt idx="321">
                  <c:v>45238</c:v>
                </c:pt>
                <c:pt idx="322">
                  <c:v>45237</c:v>
                </c:pt>
                <c:pt idx="323">
                  <c:v>45236</c:v>
                </c:pt>
                <c:pt idx="324">
                  <c:v>45233</c:v>
                </c:pt>
                <c:pt idx="325">
                  <c:v>45232</c:v>
                </c:pt>
                <c:pt idx="326">
                  <c:v>45231</c:v>
                </c:pt>
                <c:pt idx="327">
                  <c:v>45230</c:v>
                </c:pt>
                <c:pt idx="328">
                  <c:v>45229</c:v>
                </c:pt>
                <c:pt idx="329">
                  <c:v>45226</c:v>
                </c:pt>
                <c:pt idx="330">
                  <c:v>45225</c:v>
                </c:pt>
                <c:pt idx="331">
                  <c:v>45224</c:v>
                </c:pt>
                <c:pt idx="332">
                  <c:v>45222</c:v>
                </c:pt>
                <c:pt idx="333">
                  <c:v>45219</c:v>
                </c:pt>
                <c:pt idx="334">
                  <c:v>45218</c:v>
                </c:pt>
                <c:pt idx="335">
                  <c:v>45217</c:v>
                </c:pt>
                <c:pt idx="336">
                  <c:v>45216</c:v>
                </c:pt>
                <c:pt idx="337">
                  <c:v>45215</c:v>
                </c:pt>
                <c:pt idx="338">
                  <c:v>45212</c:v>
                </c:pt>
                <c:pt idx="339">
                  <c:v>45211</c:v>
                </c:pt>
                <c:pt idx="340">
                  <c:v>45210</c:v>
                </c:pt>
                <c:pt idx="341">
                  <c:v>45209</c:v>
                </c:pt>
                <c:pt idx="342">
                  <c:v>45208</c:v>
                </c:pt>
                <c:pt idx="343">
                  <c:v>45205</c:v>
                </c:pt>
                <c:pt idx="344">
                  <c:v>45204</c:v>
                </c:pt>
                <c:pt idx="345">
                  <c:v>45203</c:v>
                </c:pt>
                <c:pt idx="346">
                  <c:v>45202</c:v>
                </c:pt>
                <c:pt idx="347">
                  <c:v>45198</c:v>
                </c:pt>
                <c:pt idx="348">
                  <c:v>45197</c:v>
                </c:pt>
                <c:pt idx="349">
                  <c:v>45196</c:v>
                </c:pt>
                <c:pt idx="350">
                  <c:v>45195</c:v>
                </c:pt>
                <c:pt idx="351">
                  <c:v>45194</c:v>
                </c:pt>
                <c:pt idx="352">
                  <c:v>45191</c:v>
                </c:pt>
                <c:pt idx="353">
                  <c:v>45190</c:v>
                </c:pt>
                <c:pt idx="354">
                  <c:v>45189</c:v>
                </c:pt>
                <c:pt idx="355">
                  <c:v>45187</c:v>
                </c:pt>
                <c:pt idx="356">
                  <c:v>45184</c:v>
                </c:pt>
                <c:pt idx="357">
                  <c:v>45183</c:v>
                </c:pt>
                <c:pt idx="358">
                  <c:v>45182</c:v>
                </c:pt>
                <c:pt idx="359">
                  <c:v>45181</c:v>
                </c:pt>
                <c:pt idx="360">
                  <c:v>45180</c:v>
                </c:pt>
                <c:pt idx="361">
                  <c:v>45177</c:v>
                </c:pt>
                <c:pt idx="362">
                  <c:v>45176</c:v>
                </c:pt>
                <c:pt idx="363">
                  <c:v>45175</c:v>
                </c:pt>
                <c:pt idx="364">
                  <c:v>45174</c:v>
                </c:pt>
                <c:pt idx="365">
                  <c:v>45173</c:v>
                </c:pt>
                <c:pt idx="366">
                  <c:v>45170</c:v>
                </c:pt>
                <c:pt idx="367">
                  <c:v>45169</c:v>
                </c:pt>
                <c:pt idx="368">
                  <c:v>45168</c:v>
                </c:pt>
                <c:pt idx="369">
                  <c:v>45167</c:v>
                </c:pt>
                <c:pt idx="370">
                  <c:v>45166</c:v>
                </c:pt>
                <c:pt idx="371">
                  <c:v>45163</c:v>
                </c:pt>
                <c:pt idx="372">
                  <c:v>45162</c:v>
                </c:pt>
                <c:pt idx="373">
                  <c:v>45161</c:v>
                </c:pt>
                <c:pt idx="374">
                  <c:v>45160</c:v>
                </c:pt>
                <c:pt idx="375">
                  <c:v>45159</c:v>
                </c:pt>
                <c:pt idx="376">
                  <c:v>45156</c:v>
                </c:pt>
                <c:pt idx="377">
                  <c:v>45155</c:v>
                </c:pt>
                <c:pt idx="378">
                  <c:v>45154</c:v>
                </c:pt>
                <c:pt idx="379">
                  <c:v>45152</c:v>
                </c:pt>
                <c:pt idx="380">
                  <c:v>45149</c:v>
                </c:pt>
                <c:pt idx="381">
                  <c:v>45148</c:v>
                </c:pt>
                <c:pt idx="382">
                  <c:v>45147</c:v>
                </c:pt>
                <c:pt idx="383">
                  <c:v>45146</c:v>
                </c:pt>
                <c:pt idx="384">
                  <c:v>45145</c:v>
                </c:pt>
                <c:pt idx="385">
                  <c:v>45142</c:v>
                </c:pt>
                <c:pt idx="386">
                  <c:v>45141</c:v>
                </c:pt>
                <c:pt idx="387">
                  <c:v>45140</c:v>
                </c:pt>
                <c:pt idx="388">
                  <c:v>45139</c:v>
                </c:pt>
                <c:pt idx="389">
                  <c:v>45138</c:v>
                </c:pt>
                <c:pt idx="390">
                  <c:v>45135</c:v>
                </c:pt>
                <c:pt idx="391">
                  <c:v>45134</c:v>
                </c:pt>
                <c:pt idx="392">
                  <c:v>45133</c:v>
                </c:pt>
                <c:pt idx="393">
                  <c:v>45132</c:v>
                </c:pt>
                <c:pt idx="394">
                  <c:v>45131</c:v>
                </c:pt>
                <c:pt idx="395">
                  <c:v>45128</c:v>
                </c:pt>
                <c:pt idx="396">
                  <c:v>45127</c:v>
                </c:pt>
                <c:pt idx="397">
                  <c:v>45126</c:v>
                </c:pt>
                <c:pt idx="398">
                  <c:v>45125</c:v>
                </c:pt>
                <c:pt idx="399">
                  <c:v>45124</c:v>
                </c:pt>
                <c:pt idx="400">
                  <c:v>45121</c:v>
                </c:pt>
                <c:pt idx="401">
                  <c:v>45120</c:v>
                </c:pt>
                <c:pt idx="402">
                  <c:v>45119</c:v>
                </c:pt>
                <c:pt idx="403">
                  <c:v>45118</c:v>
                </c:pt>
                <c:pt idx="404">
                  <c:v>45117</c:v>
                </c:pt>
                <c:pt idx="405">
                  <c:v>45114</c:v>
                </c:pt>
                <c:pt idx="406">
                  <c:v>45113</c:v>
                </c:pt>
                <c:pt idx="407">
                  <c:v>45112</c:v>
                </c:pt>
                <c:pt idx="408">
                  <c:v>45111</c:v>
                </c:pt>
                <c:pt idx="409">
                  <c:v>45110</c:v>
                </c:pt>
                <c:pt idx="410">
                  <c:v>45107</c:v>
                </c:pt>
                <c:pt idx="411">
                  <c:v>45105</c:v>
                </c:pt>
                <c:pt idx="412">
                  <c:v>45104</c:v>
                </c:pt>
                <c:pt idx="413">
                  <c:v>45103</c:v>
                </c:pt>
                <c:pt idx="414">
                  <c:v>45100</c:v>
                </c:pt>
                <c:pt idx="415">
                  <c:v>45099</c:v>
                </c:pt>
                <c:pt idx="416">
                  <c:v>45098</c:v>
                </c:pt>
                <c:pt idx="417">
                  <c:v>45097</c:v>
                </c:pt>
                <c:pt idx="418">
                  <c:v>45096</c:v>
                </c:pt>
                <c:pt idx="419">
                  <c:v>45093</c:v>
                </c:pt>
                <c:pt idx="420">
                  <c:v>45092</c:v>
                </c:pt>
                <c:pt idx="421">
                  <c:v>45091</c:v>
                </c:pt>
                <c:pt idx="422">
                  <c:v>45090</c:v>
                </c:pt>
                <c:pt idx="423">
                  <c:v>45089</c:v>
                </c:pt>
                <c:pt idx="424">
                  <c:v>45086</c:v>
                </c:pt>
                <c:pt idx="425">
                  <c:v>45085</c:v>
                </c:pt>
                <c:pt idx="426">
                  <c:v>45084</c:v>
                </c:pt>
                <c:pt idx="427">
                  <c:v>45083</c:v>
                </c:pt>
                <c:pt idx="428">
                  <c:v>45082</c:v>
                </c:pt>
                <c:pt idx="429">
                  <c:v>45079</c:v>
                </c:pt>
                <c:pt idx="430">
                  <c:v>45078</c:v>
                </c:pt>
                <c:pt idx="431">
                  <c:v>45077</c:v>
                </c:pt>
                <c:pt idx="432">
                  <c:v>45076</c:v>
                </c:pt>
                <c:pt idx="433">
                  <c:v>45075</c:v>
                </c:pt>
                <c:pt idx="434">
                  <c:v>45072</c:v>
                </c:pt>
                <c:pt idx="435">
                  <c:v>45071</c:v>
                </c:pt>
                <c:pt idx="436">
                  <c:v>45070</c:v>
                </c:pt>
                <c:pt idx="437">
                  <c:v>45069</c:v>
                </c:pt>
                <c:pt idx="438">
                  <c:v>45068</c:v>
                </c:pt>
                <c:pt idx="439">
                  <c:v>45065</c:v>
                </c:pt>
                <c:pt idx="440">
                  <c:v>45064</c:v>
                </c:pt>
                <c:pt idx="441">
                  <c:v>45063</c:v>
                </c:pt>
                <c:pt idx="442">
                  <c:v>45062</c:v>
                </c:pt>
                <c:pt idx="443">
                  <c:v>45061</c:v>
                </c:pt>
                <c:pt idx="444">
                  <c:v>45058</c:v>
                </c:pt>
                <c:pt idx="445">
                  <c:v>45057</c:v>
                </c:pt>
                <c:pt idx="446">
                  <c:v>45056</c:v>
                </c:pt>
                <c:pt idx="447">
                  <c:v>45055</c:v>
                </c:pt>
                <c:pt idx="448">
                  <c:v>45054</c:v>
                </c:pt>
                <c:pt idx="449">
                  <c:v>45051</c:v>
                </c:pt>
                <c:pt idx="450">
                  <c:v>45050</c:v>
                </c:pt>
                <c:pt idx="451">
                  <c:v>45049</c:v>
                </c:pt>
                <c:pt idx="452">
                  <c:v>45048</c:v>
                </c:pt>
                <c:pt idx="453">
                  <c:v>45044</c:v>
                </c:pt>
                <c:pt idx="454">
                  <c:v>45043</c:v>
                </c:pt>
                <c:pt idx="455">
                  <c:v>45042</c:v>
                </c:pt>
                <c:pt idx="456">
                  <c:v>45041</c:v>
                </c:pt>
                <c:pt idx="457">
                  <c:v>45040</c:v>
                </c:pt>
                <c:pt idx="458">
                  <c:v>45037</c:v>
                </c:pt>
                <c:pt idx="459">
                  <c:v>45036</c:v>
                </c:pt>
                <c:pt idx="460">
                  <c:v>45035</c:v>
                </c:pt>
                <c:pt idx="461">
                  <c:v>45034</c:v>
                </c:pt>
                <c:pt idx="462">
                  <c:v>45033</c:v>
                </c:pt>
                <c:pt idx="463">
                  <c:v>45029</c:v>
                </c:pt>
                <c:pt idx="464">
                  <c:v>45028</c:v>
                </c:pt>
                <c:pt idx="465">
                  <c:v>45027</c:v>
                </c:pt>
                <c:pt idx="466">
                  <c:v>45026</c:v>
                </c:pt>
                <c:pt idx="467">
                  <c:v>45022</c:v>
                </c:pt>
                <c:pt idx="468">
                  <c:v>45021</c:v>
                </c:pt>
                <c:pt idx="469">
                  <c:v>45019</c:v>
                </c:pt>
                <c:pt idx="470">
                  <c:v>45016</c:v>
                </c:pt>
                <c:pt idx="471">
                  <c:v>45014</c:v>
                </c:pt>
                <c:pt idx="472">
                  <c:v>45013</c:v>
                </c:pt>
                <c:pt idx="473">
                  <c:v>45012</c:v>
                </c:pt>
                <c:pt idx="474">
                  <c:v>45009</c:v>
                </c:pt>
                <c:pt idx="475">
                  <c:v>45008</c:v>
                </c:pt>
                <c:pt idx="476">
                  <c:v>45007</c:v>
                </c:pt>
                <c:pt idx="477">
                  <c:v>45006</c:v>
                </c:pt>
                <c:pt idx="478">
                  <c:v>45005</c:v>
                </c:pt>
                <c:pt idx="479">
                  <c:v>45002</c:v>
                </c:pt>
                <c:pt idx="480">
                  <c:v>45001</c:v>
                </c:pt>
                <c:pt idx="481">
                  <c:v>45000</c:v>
                </c:pt>
                <c:pt idx="482">
                  <c:v>44999</c:v>
                </c:pt>
                <c:pt idx="483">
                  <c:v>44998</c:v>
                </c:pt>
                <c:pt idx="484">
                  <c:v>44995</c:v>
                </c:pt>
                <c:pt idx="485">
                  <c:v>44994</c:v>
                </c:pt>
                <c:pt idx="486">
                  <c:v>44993</c:v>
                </c:pt>
                <c:pt idx="487">
                  <c:v>44991</c:v>
                </c:pt>
                <c:pt idx="488">
                  <c:v>44988</c:v>
                </c:pt>
                <c:pt idx="489">
                  <c:v>44987</c:v>
                </c:pt>
                <c:pt idx="490">
                  <c:v>44986</c:v>
                </c:pt>
                <c:pt idx="491">
                  <c:v>44985</c:v>
                </c:pt>
                <c:pt idx="492">
                  <c:v>44984</c:v>
                </c:pt>
                <c:pt idx="493">
                  <c:v>44981</c:v>
                </c:pt>
                <c:pt idx="494">
                  <c:v>44980</c:v>
                </c:pt>
                <c:pt idx="495">
                  <c:v>44979</c:v>
                </c:pt>
                <c:pt idx="496">
                  <c:v>44978</c:v>
                </c:pt>
                <c:pt idx="497">
                  <c:v>44977</c:v>
                </c:pt>
                <c:pt idx="498">
                  <c:v>44974</c:v>
                </c:pt>
                <c:pt idx="499">
                  <c:v>44973</c:v>
                </c:pt>
                <c:pt idx="500">
                  <c:v>44972</c:v>
                </c:pt>
                <c:pt idx="501">
                  <c:v>44971</c:v>
                </c:pt>
                <c:pt idx="502">
                  <c:v>44970</c:v>
                </c:pt>
                <c:pt idx="503">
                  <c:v>44967</c:v>
                </c:pt>
                <c:pt idx="504">
                  <c:v>44966</c:v>
                </c:pt>
                <c:pt idx="505">
                  <c:v>44965</c:v>
                </c:pt>
                <c:pt idx="506">
                  <c:v>44964</c:v>
                </c:pt>
                <c:pt idx="507">
                  <c:v>44963</c:v>
                </c:pt>
                <c:pt idx="508">
                  <c:v>44960</c:v>
                </c:pt>
                <c:pt idx="509">
                  <c:v>44959</c:v>
                </c:pt>
                <c:pt idx="510">
                  <c:v>44958</c:v>
                </c:pt>
                <c:pt idx="511">
                  <c:v>44957</c:v>
                </c:pt>
                <c:pt idx="512">
                  <c:v>44956</c:v>
                </c:pt>
                <c:pt idx="513">
                  <c:v>44953</c:v>
                </c:pt>
                <c:pt idx="514">
                  <c:v>44951</c:v>
                </c:pt>
                <c:pt idx="515">
                  <c:v>44950</c:v>
                </c:pt>
                <c:pt idx="516">
                  <c:v>44949</c:v>
                </c:pt>
                <c:pt idx="517">
                  <c:v>44946</c:v>
                </c:pt>
                <c:pt idx="518">
                  <c:v>44945</c:v>
                </c:pt>
                <c:pt idx="519">
                  <c:v>44944</c:v>
                </c:pt>
                <c:pt idx="520">
                  <c:v>44943</c:v>
                </c:pt>
                <c:pt idx="521">
                  <c:v>44942</c:v>
                </c:pt>
                <c:pt idx="522">
                  <c:v>44939</c:v>
                </c:pt>
                <c:pt idx="523">
                  <c:v>44938</c:v>
                </c:pt>
                <c:pt idx="524">
                  <c:v>44937</c:v>
                </c:pt>
                <c:pt idx="525">
                  <c:v>44936</c:v>
                </c:pt>
                <c:pt idx="526">
                  <c:v>44935</c:v>
                </c:pt>
                <c:pt idx="527">
                  <c:v>44932</c:v>
                </c:pt>
                <c:pt idx="528">
                  <c:v>44931</c:v>
                </c:pt>
                <c:pt idx="529">
                  <c:v>44930</c:v>
                </c:pt>
                <c:pt idx="530">
                  <c:v>44929</c:v>
                </c:pt>
                <c:pt idx="531">
                  <c:v>44928</c:v>
                </c:pt>
                <c:pt idx="532">
                  <c:v>44925</c:v>
                </c:pt>
                <c:pt idx="533">
                  <c:v>44924</c:v>
                </c:pt>
                <c:pt idx="534">
                  <c:v>44923</c:v>
                </c:pt>
                <c:pt idx="535">
                  <c:v>44922</c:v>
                </c:pt>
                <c:pt idx="536">
                  <c:v>44921</c:v>
                </c:pt>
                <c:pt idx="537">
                  <c:v>44918</c:v>
                </c:pt>
                <c:pt idx="538">
                  <c:v>44917</c:v>
                </c:pt>
                <c:pt idx="539">
                  <c:v>44916</c:v>
                </c:pt>
                <c:pt idx="540">
                  <c:v>44915</c:v>
                </c:pt>
                <c:pt idx="541">
                  <c:v>44914</c:v>
                </c:pt>
                <c:pt idx="542">
                  <c:v>44911</c:v>
                </c:pt>
                <c:pt idx="543">
                  <c:v>44910</c:v>
                </c:pt>
                <c:pt idx="544">
                  <c:v>44909</c:v>
                </c:pt>
                <c:pt idx="545">
                  <c:v>44908</c:v>
                </c:pt>
                <c:pt idx="546">
                  <c:v>44907</c:v>
                </c:pt>
                <c:pt idx="547">
                  <c:v>44904</c:v>
                </c:pt>
                <c:pt idx="548">
                  <c:v>44903</c:v>
                </c:pt>
                <c:pt idx="549">
                  <c:v>44902</c:v>
                </c:pt>
                <c:pt idx="550">
                  <c:v>44901</c:v>
                </c:pt>
                <c:pt idx="551">
                  <c:v>44900</c:v>
                </c:pt>
                <c:pt idx="552">
                  <c:v>44897</c:v>
                </c:pt>
                <c:pt idx="553">
                  <c:v>44896</c:v>
                </c:pt>
                <c:pt idx="554">
                  <c:v>44895</c:v>
                </c:pt>
                <c:pt idx="555">
                  <c:v>44894</c:v>
                </c:pt>
                <c:pt idx="556">
                  <c:v>44893</c:v>
                </c:pt>
                <c:pt idx="557">
                  <c:v>44890</c:v>
                </c:pt>
                <c:pt idx="558">
                  <c:v>44889</c:v>
                </c:pt>
                <c:pt idx="559">
                  <c:v>44888</c:v>
                </c:pt>
                <c:pt idx="560">
                  <c:v>44887</c:v>
                </c:pt>
                <c:pt idx="561">
                  <c:v>44886</c:v>
                </c:pt>
                <c:pt idx="562">
                  <c:v>44883</c:v>
                </c:pt>
                <c:pt idx="563">
                  <c:v>44882</c:v>
                </c:pt>
                <c:pt idx="564">
                  <c:v>44881</c:v>
                </c:pt>
                <c:pt idx="565">
                  <c:v>44880</c:v>
                </c:pt>
                <c:pt idx="566">
                  <c:v>44879</c:v>
                </c:pt>
                <c:pt idx="567">
                  <c:v>44876</c:v>
                </c:pt>
                <c:pt idx="568">
                  <c:v>44875</c:v>
                </c:pt>
                <c:pt idx="569">
                  <c:v>44874</c:v>
                </c:pt>
                <c:pt idx="570">
                  <c:v>44872</c:v>
                </c:pt>
                <c:pt idx="571">
                  <c:v>44869</c:v>
                </c:pt>
                <c:pt idx="572">
                  <c:v>44868</c:v>
                </c:pt>
                <c:pt idx="573">
                  <c:v>44867</c:v>
                </c:pt>
                <c:pt idx="574">
                  <c:v>44866</c:v>
                </c:pt>
                <c:pt idx="575">
                  <c:v>44865</c:v>
                </c:pt>
                <c:pt idx="576">
                  <c:v>44862</c:v>
                </c:pt>
                <c:pt idx="577">
                  <c:v>44861</c:v>
                </c:pt>
                <c:pt idx="578">
                  <c:v>44859</c:v>
                </c:pt>
                <c:pt idx="579">
                  <c:v>44858</c:v>
                </c:pt>
                <c:pt idx="580">
                  <c:v>44855</c:v>
                </c:pt>
                <c:pt idx="581">
                  <c:v>44854</c:v>
                </c:pt>
                <c:pt idx="582">
                  <c:v>44853</c:v>
                </c:pt>
                <c:pt idx="583">
                  <c:v>44852</c:v>
                </c:pt>
                <c:pt idx="584">
                  <c:v>44851</c:v>
                </c:pt>
                <c:pt idx="585">
                  <c:v>44848</c:v>
                </c:pt>
                <c:pt idx="586">
                  <c:v>44847</c:v>
                </c:pt>
                <c:pt idx="587">
                  <c:v>44846</c:v>
                </c:pt>
                <c:pt idx="588">
                  <c:v>44845</c:v>
                </c:pt>
                <c:pt idx="589">
                  <c:v>44844</c:v>
                </c:pt>
                <c:pt idx="590">
                  <c:v>44841</c:v>
                </c:pt>
                <c:pt idx="591">
                  <c:v>44840</c:v>
                </c:pt>
                <c:pt idx="592">
                  <c:v>44838</c:v>
                </c:pt>
                <c:pt idx="593">
                  <c:v>44837</c:v>
                </c:pt>
                <c:pt idx="594">
                  <c:v>44834</c:v>
                </c:pt>
                <c:pt idx="595">
                  <c:v>44833</c:v>
                </c:pt>
                <c:pt idx="596">
                  <c:v>44832</c:v>
                </c:pt>
                <c:pt idx="597">
                  <c:v>44831</c:v>
                </c:pt>
                <c:pt idx="598">
                  <c:v>44830</c:v>
                </c:pt>
                <c:pt idx="599">
                  <c:v>44827</c:v>
                </c:pt>
                <c:pt idx="600">
                  <c:v>44826</c:v>
                </c:pt>
                <c:pt idx="601">
                  <c:v>44825</c:v>
                </c:pt>
                <c:pt idx="602">
                  <c:v>44824</c:v>
                </c:pt>
                <c:pt idx="603">
                  <c:v>44823</c:v>
                </c:pt>
                <c:pt idx="604">
                  <c:v>44820</c:v>
                </c:pt>
                <c:pt idx="605">
                  <c:v>44819</c:v>
                </c:pt>
                <c:pt idx="606">
                  <c:v>44818</c:v>
                </c:pt>
                <c:pt idx="607">
                  <c:v>44817</c:v>
                </c:pt>
                <c:pt idx="608">
                  <c:v>44816</c:v>
                </c:pt>
                <c:pt idx="609">
                  <c:v>44813</c:v>
                </c:pt>
                <c:pt idx="610">
                  <c:v>44812</c:v>
                </c:pt>
                <c:pt idx="611">
                  <c:v>44811</c:v>
                </c:pt>
                <c:pt idx="612">
                  <c:v>44810</c:v>
                </c:pt>
                <c:pt idx="613">
                  <c:v>44809</c:v>
                </c:pt>
                <c:pt idx="614">
                  <c:v>44806</c:v>
                </c:pt>
                <c:pt idx="615">
                  <c:v>44805</c:v>
                </c:pt>
                <c:pt idx="616">
                  <c:v>44803</c:v>
                </c:pt>
                <c:pt idx="617">
                  <c:v>44802</c:v>
                </c:pt>
                <c:pt idx="618">
                  <c:v>44799</c:v>
                </c:pt>
                <c:pt idx="619">
                  <c:v>44798</c:v>
                </c:pt>
                <c:pt idx="620">
                  <c:v>44797</c:v>
                </c:pt>
                <c:pt idx="621">
                  <c:v>44796</c:v>
                </c:pt>
                <c:pt idx="622">
                  <c:v>44795</c:v>
                </c:pt>
                <c:pt idx="623">
                  <c:v>44792</c:v>
                </c:pt>
                <c:pt idx="624">
                  <c:v>44791</c:v>
                </c:pt>
                <c:pt idx="625">
                  <c:v>44790</c:v>
                </c:pt>
                <c:pt idx="626">
                  <c:v>44789</c:v>
                </c:pt>
                <c:pt idx="627">
                  <c:v>44785</c:v>
                </c:pt>
                <c:pt idx="628">
                  <c:v>44784</c:v>
                </c:pt>
                <c:pt idx="629">
                  <c:v>44783</c:v>
                </c:pt>
                <c:pt idx="630">
                  <c:v>44781</c:v>
                </c:pt>
                <c:pt idx="631">
                  <c:v>44778</c:v>
                </c:pt>
                <c:pt idx="632">
                  <c:v>44777</c:v>
                </c:pt>
                <c:pt idx="633">
                  <c:v>44776</c:v>
                </c:pt>
                <c:pt idx="634">
                  <c:v>44775</c:v>
                </c:pt>
                <c:pt idx="635">
                  <c:v>44774</c:v>
                </c:pt>
                <c:pt idx="636">
                  <c:v>44771</c:v>
                </c:pt>
                <c:pt idx="637">
                  <c:v>44770</c:v>
                </c:pt>
                <c:pt idx="638">
                  <c:v>44769</c:v>
                </c:pt>
                <c:pt idx="639">
                  <c:v>44768</c:v>
                </c:pt>
                <c:pt idx="640">
                  <c:v>44767</c:v>
                </c:pt>
                <c:pt idx="641">
                  <c:v>44764</c:v>
                </c:pt>
                <c:pt idx="642">
                  <c:v>44763</c:v>
                </c:pt>
                <c:pt idx="643">
                  <c:v>44762</c:v>
                </c:pt>
                <c:pt idx="644">
                  <c:v>44761</c:v>
                </c:pt>
                <c:pt idx="645">
                  <c:v>44760</c:v>
                </c:pt>
                <c:pt idx="646">
                  <c:v>44757</c:v>
                </c:pt>
                <c:pt idx="647">
                  <c:v>44756</c:v>
                </c:pt>
                <c:pt idx="648">
                  <c:v>44755</c:v>
                </c:pt>
                <c:pt idx="649">
                  <c:v>44754</c:v>
                </c:pt>
                <c:pt idx="650">
                  <c:v>44753</c:v>
                </c:pt>
                <c:pt idx="651">
                  <c:v>44750</c:v>
                </c:pt>
                <c:pt idx="652">
                  <c:v>44749</c:v>
                </c:pt>
                <c:pt idx="653">
                  <c:v>44748</c:v>
                </c:pt>
                <c:pt idx="654">
                  <c:v>44747</c:v>
                </c:pt>
                <c:pt idx="655">
                  <c:v>44746</c:v>
                </c:pt>
                <c:pt idx="656">
                  <c:v>44743</c:v>
                </c:pt>
                <c:pt idx="657">
                  <c:v>44742</c:v>
                </c:pt>
                <c:pt idx="658">
                  <c:v>44741</c:v>
                </c:pt>
                <c:pt idx="659">
                  <c:v>44740</c:v>
                </c:pt>
                <c:pt idx="660">
                  <c:v>44739</c:v>
                </c:pt>
                <c:pt idx="661">
                  <c:v>44736</c:v>
                </c:pt>
                <c:pt idx="662">
                  <c:v>44735</c:v>
                </c:pt>
                <c:pt idx="663">
                  <c:v>44734</c:v>
                </c:pt>
                <c:pt idx="664">
                  <c:v>44733</c:v>
                </c:pt>
                <c:pt idx="665">
                  <c:v>44732</c:v>
                </c:pt>
                <c:pt idx="666">
                  <c:v>44729</c:v>
                </c:pt>
                <c:pt idx="667">
                  <c:v>44728</c:v>
                </c:pt>
                <c:pt idx="668">
                  <c:v>44727</c:v>
                </c:pt>
                <c:pt idx="669">
                  <c:v>44726</c:v>
                </c:pt>
                <c:pt idx="670">
                  <c:v>44725</c:v>
                </c:pt>
                <c:pt idx="671">
                  <c:v>44722</c:v>
                </c:pt>
                <c:pt idx="672">
                  <c:v>44721</c:v>
                </c:pt>
                <c:pt idx="673">
                  <c:v>44720</c:v>
                </c:pt>
                <c:pt idx="674">
                  <c:v>44719</c:v>
                </c:pt>
                <c:pt idx="675">
                  <c:v>44718</c:v>
                </c:pt>
                <c:pt idx="676">
                  <c:v>44715</c:v>
                </c:pt>
                <c:pt idx="677">
                  <c:v>44714</c:v>
                </c:pt>
                <c:pt idx="678">
                  <c:v>44713</c:v>
                </c:pt>
                <c:pt idx="679">
                  <c:v>44712</c:v>
                </c:pt>
                <c:pt idx="680">
                  <c:v>44711</c:v>
                </c:pt>
                <c:pt idx="681">
                  <c:v>44708</c:v>
                </c:pt>
                <c:pt idx="682">
                  <c:v>44707</c:v>
                </c:pt>
                <c:pt idx="683">
                  <c:v>44706</c:v>
                </c:pt>
                <c:pt idx="684">
                  <c:v>44705</c:v>
                </c:pt>
                <c:pt idx="685">
                  <c:v>44704</c:v>
                </c:pt>
                <c:pt idx="686">
                  <c:v>44701</c:v>
                </c:pt>
                <c:pt idx="687">
                  <c:v>44700</c:v>
                </c:pt>
                <c:pt idx="688">
                  <c:v>44699</c:v>
                </c:pt>
                <c:pt idx="689">
                  <c:v>44698</c:v>
                </c:pt>
                <c:pt idx="690">
                  <c:v>44697</c:v>
                </c:pt>
                <c:pt idx="691">
                  <c:v>44694</c:v>
                </c:pt>
                <c:pt idx="692">
                  <c:v>44693</c:v>
                </c:pt>
                <c:pt idx="693">
                  <c:v>44692</c:v>
                </c:pt>
                <c:pt idx="694">
                  <c:v>44691</c:v>
                </c:pt>
                <c:pt idx="695">
                  <c:v>44690</c:v>
                </c:pt>
                <c:pt idx="696">
                  <c:v>44687</c:v>
                </c:pt>
                <c:pt idx="697">
                  <c:v>44686</c:v>
                </c:pt>
                <c:pt idx="698">
                  <c:v>44685</c:v>
                </c:pt>
                <c:pt idx="699">
                  <c:v>44683</c:v>
                </c:pt>
                <c:pt idx="700">
                  <c:v>44680</c:v>
                </c:pt>
                <c:pt idx="701">
                  <c:v>44679</c:v>
                </c:pt>
                <c:pt idx="702">
                  <c:v>44678</c:v>
                </c:pt>
                <c:pt idx="703">
                  <c:v>44677</c:v>
                </c:pt>
                <c:pt idx="704">
                  <c:v>44676</c:v>
                </c:pt>
                <c:pt idx="705">
                  <c:v>44673</c:v>
                </c:pt>
                <c:pt idx="706">
                  <c:v>44672</c:v>
                </c:pt>
                <c:pt idx="707">
                  <c:v>44671</c:v>
                </c:pt>
                <c:pt idx="708">
                  <c:v>44670</c:v>
                </c:pt>
                <c:pt idx="709">
                  <c:v>44669</c:v>
                </c:pt>
                <c:pt idx="710">
                  <c:v>44664</c:v>
                </c:pt>
                <c:pt idx="711">
                  <c:v>44663</c:v>
                </c:pt>
                <c:pt idx="712">
                  <c:v>44662</c:v>
                </c:pt>
                <c:pt idx="713">
                  <c:v>44659</c:v>
                </c:pt>
                <c:pt idx="714">
                  <c:v>44658</c:v>
                </c:pt>
                <c:pt idx="715">
                  <c:v>44657</c:v>
                </c:pt>
                <c:pt idx="716">
                  <c:v>44656</c:v>
                </c:pt>
                <c:pt idx="717">
                  <c:v>44655</c:v>
                </c:pt>
                <c:pt idx="718">
                  <c:v>44652</c:v>
                </c:pt>
                <c:pt idx="719">
                  <c:v>44651</c:v>
                </c:pt>
                <c:pt idx="720">
                  <c:v>44650</c:v>
                </c:pt>
                <c:pt idx="721">
                  <c:v>44649</c:v>
                </c:pt>
                <c:pt idx="722">
                  <c:v>44648</c:v>
                </c:pt>
                <c:pt idx="723">
                  <c:v>44645</c:v>
                </c:pt>
                <c:pt idx="724">
                  <c:v>44644</c:v>
                </c:pt>
                <c:pt idx="725">
                  <c:v>44643</c:v>
                </c:pt>
                <c:pt idx="726">
                  <c:v>44642</c:v>
                </c:pt>
                <c:pt idx="727">
                  <c:v>44641</c:v>
                </c:pt>
                <c:pt idx="728">
                  <c:v>44637</c:v>
                </c:pt>
                <c:pt idx="729">
                  <c:v>44636</c:v>
                </c:pt>
                <c:pt idx="730">
                  <c:v>44635</c:v>
                </c:pt>
                <c:pt idx="731">
                  <c:v>44634</c:v>
                </c:pt>
                <c:pt idx="732">
                  <c:v>44631</c:v>
                </c:pt>
                <c:pt idx="733">
                  <c:v>44630</c:v>
                </c:pt>
                <c:pt idx="734">
                  <c:v>44629</c:v>
                </c:pt>
                <c:pt idx="735">
                  <c:v>44628</c:v>
                </c:pt>
                <c:pt idx="736">
                  <c:v>44627</c:v>
                </c:pt>
                <c:pt idx="737">
                  <c:v>44624</c:v>
                </c:pt>
                <c:pt idx="738">
                  <c:v>44623</c:v>
                </c:pt>
                <c:pt idx="739">
                  <c:v>44622</c:v>
                </c:pt>
                <c:pt idx="740">
                  <c:v>44620</c:v>
                </c:pt>
                <c:pt idx="741">
                  <c:v>44617</c:v>
                </c:pt>
                <c:pt idx="742">
                  <c:v>44616</c:v>
                </c:pt>
                <c:pt idx="743">
                  <c:v>44615</c:v>
                </c:pt>
                <c:pt idx="744">
                  <c:v>44614</c:v>
                </c:pt>
                <c:pt idx="745">
                  <c:v>44613</c:v>
                </c:pt>
                <c:pt idx="746">
                  <c:v>44610</c:v>
                </c:pt>
                <c:pt idx="747">
                  <c:v>44609</c:v>
                </c:pt>
                <c:pt idx="748">
                  <c:v>44608</c:v>
                </c:pt>
                <c:pt idx="749">
                  <c:v>44607</c:v>
                </c:pt>
                <c:pt idx="750">
                  <c:v>44606</c:v>
                </c:pt>
                <c:pt idx="751">
                  <c:v>44603</c:v>
                </c:pt>
                <c:pt idx="752">
                  <c:v>44602</c:v>
                </c:pt>
                <c:pt idx="753">
                  <c:v>44601</c:v>
                </c:pt>
                <c:pt idx="754">
                  <c:v>44600</c:v>
                </c:pt>
                <c:pt idx="755">
                  <c:v>44599</c:v>
                </c:pt>
                <c:pt idx="756">
                  <c:v>44596</c:v>
                </c:pt>
                <c:pt idx="757">
                  <c:v>44595</c:v>
                </c:pt>
                <c:pt idx="758">
                  <c:v>44594</c:v>
                </c:pt>
                <c:pt idx="759">
                  <c:v>44593</c:v>
                </c:pt>
                <c:pt idx="760">
                  <c:v>44592</c:v>
                </c:pt>
                <c:pt idx="761">
                  <c:v>44589</c:v>
                </c:pt>
                <c:pt idx="762">
                  <c:v>44588</c:v>
                </c:pt>
                <c:pt idx="763">
                  <c:v>44586</c:v>
                </c:pt>
                <c:pt idx="764">
                  <c:v>44585</c:v>
                </c:pt>
                <c:pt idx="765">
                  <c:v>44582</c:v>
                </c:pt>
                <c:pt idx="766">
                  <c:v>44581</c:v>
                </c:pt>
                <c:pt idx="767">
                  <c:v>44580</c:v>
                </c:pt>
                <c:pt idx="768">
                  <c:v>44579</c:v>
                </c:pt>
                <c:pt idx="769">
                  <c:v>44578</c:v>
                </c:pt>
                <c:pt idx="770">
                  <c:v>44575</c:v>
                </c:pt>
                <c:pt idx="771">
                  <c:v>44574</c:v>
                </c:pt>
                <c:pt idx="772">
                  <c:v>44573</c:v>
                </c:pt>
                <c:pt idx="773">
                  <c:v>44572</c:v>
                </c:pt>
                <c:pt idx="774">
                  <c:v>44571</c:v>
                </c:pt>
                <c:pt idx="775">
                  <c:v>44568</c:v>
                </c:pt>
                <c:pt idx="776">
                  <c:v>44567</c:v>
                </c:pt>
                <c:pt idx="777">
                  <c:v>44566</c:v>
                </c:pt>
                <c:pt idx="778">
                  <c:v>44565</c:v>
                </c:pt>
                <c:pt idx="779">
                  <c:v>44564</c:v>
                </c:pt>
                <c:pt idx="780">
                  <c:v>44561</c:v>
                </c:pt>
                <c:pt idx="781">
                  <c:v>44560</c:v>
                </c:pt>
                <c:pt idx="782">
                  <c:v>44559</c:v>
                </c:pt>
                <c:pt idx="783">
                  <c:v>44558</c:v>
                </c:pt>
                <c:pt idx="784">
                  <c:v>44557</c:v>
                </c:pt>
                <c:pt idx="785">
                  <c:v>44554</c:v>
                </c:pt>
                <c:pt idx="786">
                  <c:v>44553</c:v>
                </c:pt>
                <c:pt idx="787">
                  <c:v>44552</c:v>
                </c:pt>
                <c:pt idx="788">
                  <c:v>44551</c:v>
                </c:pt>
                <c:pt idx="789">
                  <c:v>44550</c:v>
                </c:pt>
                <c:pt idx="790">
                  <c:v>44547</c:v>
                </c:pt>
                <c:pt idx="791">
                  <c:v>44546</c:v>
                </c:pt>
                <c:pt idx="792">
                  <c:v>44545</c:v>
                </c:pt>
                <c:pt idx="793">
                  <c:v>44544</c:v>
                </c:pt>
                <c:pt idx="794">
                  <c:v>44543</c:v>
                </c:pt>
                <c:pt idx="795">
                  <c:v>44540</c:v>
                </c:pt>
                <c:pt idx="796">
                  <c:v>44539</c:v>
                </c:pt>
                <c:pt idx="797">
                  <c:v>44538</c:v>
                </c:pt>
                <c:pt idx="798">
                  <c:v>44537</c:v>
                </c:pt>
                <c:pt idx="799">
                  <c:v>44536</c:v>
                </c:pt>
                <c:pt idx="800">
                  <c:v>44533</c:v>
                </c:pt>
                <c:pt idx="801">
                  <c:v>44532</c:v>
                </c:pt>
                <c:pt idx="802">
                  <c:v>44531</c:v>
                </c:pt>
                <c:pt idx="803">
                  <c:v>44530</c:v>
                </c:pt>
                <c:pt idx="804">
                  <c:v>44529</c:v>
                </c:pt>
                <c:pt idx="805">
                  <c:v>44526</c:v>
                </c:pt>
                <c:pt idx="806">
                  <c:v>44525</c:v>
                </c:pt>
                <c:pt idx="807">
                  <c:v>44524</c:v>
                </c:pt>
                <c:pt idx="808">
                  <c:v>44523</c:v>
                </c:pt>
                <c:pt idx="809">
                  <c:v>44522</c:v>
                </c:pt>
                <c:pt idx="810">
                  <c:v>44518</c:v>
                </c:pt>
                <c:pt idx="811">
                  <c:v>44517</c:v>
                </c:pt>
                <c:pt idx="812">
                  <c:v>44516</c:v>
                </c:pt>
                <c:pt idx="813">
                  <c:v>44515</c:v>
                </c:pt>
                <c:pt idx="814">
                  <c:v>44512</c:v>
                </c:pt>
                <c:pt idx="815">
                  <c:v>44511</c:v>
                </c:pt>
                <c:pt idx="816">
                  <c:v>44510</c:v>
                </c:pt>
                <c:pt idx="817">
                  <c:v>44509</c:v>
                </c:pt>
                <c:pt idx="818">
                  <c:v>44508</c:v>
                </c:pt>
                <c:pt idx="819">
                  <c:v>44504</c:v>
                </c:pt>
                <c:pt idx="820">
                  <c:v>44503</c:v>
                </c:pt>
                <c:pt idx="821">
                  <c:v>44502</c:v>
                </c:pt>
                <c:pt idx="822">
                  <c:v>44501</c:v>
                </c:pt>
                <c:pt idx="823">
                  <c:v>44498</c:v>
                </c:pt>
                <c:pt idx="824">
                  <c:v>44497</c:v>
                </c:pt>
                <c:pt idx="825">
                  <c:v>44496</c:v>
                </c:pt>
                <c:pt idx="826">
                  <c:v>44495</c:v>
                </c:pt>
                <c:pt idx="827">
                  <c:v>44494</c:v>
                </c:pt>
                <c:pt idx="828">
                  <c:v>44491</c:v>
                </c:pt>
                <c:pt idx="829">
                  <c:v>44490</c:v>
                </c:pt>
                <c:pt idx="830">
                  <c:v>44489</c:v>
                </c:pt>
                <c:pt idx="831">
                  <c:v>44488</c:v>
                </c:pt>
                <c:pt idx="832">
                  <c:v>44487</c:v>
                </c:pt>
                <c:pt idx="833">
                  <c:v>44483</c:v>
                </c:pt>
                <c:pt idx="834">
                  <c:v>44482</c:v>
                </c:pt>
                <c:pt idx="835">
                  <c:v>44481</c:v>
                </c:pt>
                <c:pt idx="836">
                  <c:v>44480</c:v>
                </c:pt>
                <c:pt idx="837">
                  <c:v>44477</c:v>
                </c:pt>
                <c:pt idx="838">
                  <c:v>44476</c:v>
                </c:pt>
                <c:pt idx="839">
                  <c:v>44475</c:v>
                </c:pt>
                <c:pt idx="840">
                  <c:v>44474</c:v>
                </c:pt>
                <c:pt idx="841">
                  <c:v>44473</c:v>
                </c:pt>
                <c:pt idx="842">
                  <c:v>44470</c:v>
                </c:pt>
                <c:pt idx="843">
                  <c:v>44469</c:v>
                </c:pt>
                <c:pt idx="844">
                  <c:v>44468</c:v>
                </c:pt>
                <c:pt idx="845">
                  <c:v>44467</c:v>
                </c:pt>
                <c:pt idx="846">
                  <c:v>44466</c:v>
                </c:pt>
                <c:pt idx="847">
                  <c:v>44463</c:v>
                </c:pt>
                <c:pt idx="848">
                  <c:v>44462</c:v>
                </c:pt>
                <c:pt idx="849">
                  <c:v>44461</c:v>
                </c:pt>
                <c:pt idx="850">
                  <c:v>44460</c:v>
                </c:pt>
                <c:pt idx="851">
                  <c:v>44459</c:v>
                </c:pt>
                <c:pt idx="852">
                  <c:v>44456</c:v>
                </c:pt>
                <c:pt idx="853">
                  <c:v>44455</c:v>
                </c:pt>
                <c:pt idx="854">
                  <c:v>44454</c:v>
                </c:pt>
                <c:pt idx="855">
                  <c:v>44453</c:v>
                </c:pt>
                <c:pt idx="856">
                  <c:v>44452</c:v>
                </c:pt>
                <c:pt idx="857">
                  <c:v>44448</c:v>
                </c:pt>
                <c:pt idx="858">
                  <c:v>44447</c:v>
                </c:pt>
                <c:pt idx="859">
                  <c:v>44446</c:v>
                </c:pt>
                <c:pt idx="860">
                  <c:v>44445</c:v>
                </c:pt>
                <c:pt idx="861">
                  <c:v>44442</c:v>
                </c:pt>
                <c:pt idx="862">
                  <c:v>44441</c:v>
                </c:pt>
                <c:pt idx="863">
                  <c:v>44440</c:v>
                </c:pt>
                <c:pt idx="864">
                  <c:v>44439</c:v>
                </c:pt>
                <c:pt idx="865">
                  <c:v>44438</c:v>
                </c:pt>
                <c:pt idx="866">
                  <c:v>44435</c:v>
                </c:pt>
                <c:pt idx="867">
                  <c:v>44434</c:v>
                </c:pt>
                <c:pt idx="868">
                  <c:v>44433</c:v>
                </c:pt>
                <c:pt idx="869">
                  <c:v>44432</c:v>
                </c:pt>
                <c:pt idx="870">
                  <c:v>44431</c:v>
                </c:pt>
                <c:pt idx="871">
                  <c:v>44428</c:v>
                </c:pt>
                <c:pt idx="872">
                  <c:v>44426</c:v>
                </c:pt>
                <c:pt idx="873">
                  <c:v>44425</c:v>
                </c:pt>
                <c:pt idx="874">
                  <c:v>44424</c:v>
                </c:pt>
                <c:pt idx="875">
                  <c:v>44421</c:v>
                </c:pt>
                <c:pt idx="876">
                  <c:v>44420</c:v>
                </c:pt>
                <c:pt idx="877">
                  <c:v>44419</c:v>
                </c:pt>
                <c:pt idx="878">
                  <c:v>44418</c:v>
                </c:pt>
                <c:pt idx="879">
                  <c:v>44417</c:v>
                </c:pt>
                <c:pt idx="880">
                  <c:v>44414</c:v>
                </c:pt>
                <c:pt idx="881">
                  <c:v>44413</c:v>
                </c:pt>
                <c:pt idx="882">
                  <c:v>44412</c:v>
                </c:pt>
                <c:pt idx="883">
                  <c:v>44411</c:v>
                </c:pt>
                <c:pt idx="884">
                  <c:v>44410</c:v>
                </c:pt>
                <c:pt idx="885">
                  <c:v>44407</c:v>
                </c:pt>
                <c:pt idx="886">
                  <c:v>44406</c:v>
                </c:pt>
                <c:pt idx="887">
                  <c:v>44405</c:v>
                </c:pt>
                <c:pt idx="888">
                  <c:v>44404</c:v>
                </c:pt>
                <c:pt idx="889">
                  <c:v>44403</c:v>
                </c:pt>
                <c:pt idx="890">
                  <c:v>44400</c:v>
                </c:pt>
                <c:pt idx="891">
                  <c:v>44399</c:v>
                </c:pt>
                <c:pt idx="892">
                  <c:v>44397</c:v>
                </c:pt>
                <c:pt idx="893">
                  <c:v>44396</c:v>
                </c:pt>
                <c:pt idx="894">
                  <c:v>44393</c:v>
                </c:pt>
                <c:pt idx="895">
                  <c:v>44392</c:v>
                </c:pt>
                <c:pt idx="896">
                  <c:v>44391</c:v>
                </c:pt>
                <c:pt idx="897">
                  <c:v>44390</c:v>
                </c:pt>
                <c:pt idx="898">
                  <c:v>44389</c:v>
                </c:pt>
                <c:pt idx="899">
                  <c:v>44386</c:v>
                </c:pt>
                <c:pt idx="900">
                  <c:v>44385</c:v>
                </c:pt>
                <c:pt idx="901">
                  <c:v>44384</c:v>
                </c:pt>
                <c:pt idx="902">
                  <c:v>44383</c:v>
                </c:pt>
                <c:pt idx="903">
                  <c:v>44382</c:v>
                </c:pt>
                <c:pt idx="904">
                  <c:v>44379</c:v>
                </c:pt>
                <c:pt idx="905">
                  <c:v>44378</c:v>
                </c:pt>
                <c:pt idx="906">
                  <c:v>44377</c:v>
                </c:pt>
                <c:pt idx="907">
                  <c:v>44376</c:v>
                </c:pt>
                <c:pt idx="908">
                  <c:v>44375</c:v>
                </c:pt>
                <c:pt idx="909">
                  <c:v>44372</c:v>
                </c:pt>
                <c:pt idx="910">
                  <c:v>44371</c:v>
                </c:pt>
                <c:pt idx="911">
                  <c:v>44370</c:v>
                </c:pt>
                <c:pt idx="912">
                  <c:v>44369</c:v>
                </c:pt>
                <c:pt idx="913">
                  <c:v>44368</c:v>
                </c:pt>
                <c:pt idx="914">
                  <c:v>44365</c:v>
                </c:pt>
                <c:pt idx="915">
                  <c:v>44364</c:v>
                </c:pt>
                <c:pt idx="916">
                  <c:v>44363</c:v>
                </c:pt>
                <c:pt idx="917">
                  <c:v>44362</c:v>
                </c:pt>
                <c:pt idx="918">
                  <c:v>44361</c:v>
                </c:pt>
                <c:pt idx="919">
                  <c:v>44358</c:v>
                </c:pt>
                <c:pt idx="920">
                  <c:v>44357</c:v>
                </c:pt>
                <c:pt idx="921">
                  <c:v>44356</c:v>
                </c:pt>
                <c:pt idx="922">
                  <c:v>44355</c:v>
                </c:pt>
                <c:pt idx="923">
                  <c:v>44354</c:v>
                </c:pt>
                <c:pt idx="924">
                  <c:v>44351</c:v>
                </c:pt>
                <c:pt idx="925">
                  <c:v>44350</c:v>
                </c:pt>
                <c:pt idx="926">
                  <c:v>44349</c:v>
                </c:pt>
                <c:pt idx="927">
                  <c:v>44348</c:v>
                </c:pt>
                <c:pt idx="928">
                  <c:v>44347</c:v>
                </c:pt>
                <c:pt idx="929">
                  <c:v>44344</c:v>
                </c:pt>
                <c:pt idx="930">
                  <c:v>44343</c:v>
                </c:pt>
                <c:pt idx="931">
                  <c:v>44342</c:v>
                </c:pt>
                <c:pt idx="932">
                  <c:v>44341</c:v>
                </c:pt>
                <c:pt idx="933">
                  <c:v>44340</c:v>
                </c:pt>
                <c:pt idx="934">
                  <c:v>44337</c:v>
                </c:pt>
                <c:pt idx="935">
                  <c:v>44336</c:v>
                </c:pt>
                <c:pt idx="936">
                  <c:v>44335</c:v>
                </c:pt>
                <c:pt idx="937">
                  <c:v>44334</c:v>
                </c:pt>
                <c:pt idx="938">
                  <c:v>44333</c:v>
                </c:pt>
                <c:pt idx="939">
                  <c:v>44330</c:v>
                </c:pt>
                <c:pt idx="940">
                  <c:v>44328</c:v>
                </c:pt>
                <c:pt idx="941">
                  <c:v>44327</c:v>
                </c:pt>
                <c:pt idx="942">
                  <c:v>44326</c:v>
                </c:pt>
                <c:pt idx="943">
                  <c:v>44323</c:v>
                </c:pt>
                <c:pt idx="944">
                  <c:v>44322</c:v>
                </c:pt>
                <c:pt idx="945">
                  <c:v>44321</c:v>
                </c:pt>
                <c:pt idx="946">
                  <c:v>44320</c:v>
                </c:pt>
                <c:pt idx="947">
                  <c:v>44319</c:v>
                </c:pt>
                <c:pt idx="948">
                  <c:v>44316</c:v>
                </c:pt>
                <c:pt idx="949">
                  <c:v>44315</c:v>
                </c:pt>
                <c:pt idx="950">
                  <c:v>44314</c:v>
                </c:pt>
                <c:pt idx="951">
                  <c:v>44313</c:v>
                </c:pt>
                <c:pt idx="952">
                  <c:v>44312</c:v>
                </c:pt>
                <c:pt idx="953">
                  <c:v>44309</c:v>
                </c:pt>
                <c:pt idx="954">
                  <c:v>44308</c:v>
                </c:pt>
                <c:pt idx="955">
                  <c:v>44306</c:v>
                </c:pt>
                <c:pt idx="956">
                  <c:v>44305</c:v>
                </c:pt>
                <c:pt idx="957">
                  <c:v>44302</c:v>
                </c:pt>
                <c:pt idx="958">
                  <c:v>44301</c:v>
                </c:pt>
                <c:pt idx="959">
                  <c:v>44299</c:v>
                </c:pt>
                <c:pt idx="960">
                  <c:v>44298</c:v>
                </c:pt>
                <c:pt idx="961">
                  <c:v>44295</c:v>
                </c:pt>
                <c:pt idx="962">
                  <c:v>44294</c:v>
                </c:pt>
                <c:pt idx="963">
                  <c:v>44293</c:v>
                </c:pt>
                <c:pt idx="964">
                  <c:v>44292</c:v>
                </c:pt>
                <c:pt idx="965">
                  <c:v>44291</c:v>
                </c:pt>
                <c:pt idx="966">
                  <c:v>44287</c:v>
                </c:pt>
                <c:pt idx="967">
                  <c:v>44286</c:v>
                </c:pt>
                <c:pt idx="968">
                  <c:v>44285</c:v>
                </c:pt>
                <c:pt idx="969">
                  <c:v>44281</c:v>
                </c:pt>
                <c:pt idx="970">
                  <c:v>44280</c:v>
                </c:pt>
                <c:pt idx="971">
                  <c:v>44279</c:v>
                </c:pt>
                <c:pt idx="972">
                  <c:v>44278</c:v>
                </c:pt>
                <c:pt idx="973">
                  <c:v>44277</c:v>
                </c:pt>
                <c:pt idx="974">
                  <c:v>44274</c:v>
                </c:pt>
                <c:pt idx="975">
                  <c:v>44273</c:v>
                </c:pt>
                <c:pt idx="976">
                  <c:v>44272</c:v>
                </c:pt>
                <c:pt idx="977">
                  <c:v>44271</c:v>
                </c:pt>
                <c:pt idx="978">
                  <c:v>44270</c:v>
                </c:pt>
                <c:pt idx="979">
                  <c:v>44267</c:v>
                </c:pt>
                <c:pt idx="980">
                  <c:v>44265</c:v>
                </c:pt>
                <c:pt idx="981">
                  <c:v>44264</c:v>
                </c:pt>
                <c:pt idx="982">
                  <c:v>44263</c:v>
                </c:pt>
                <c:pt idx="983">
                  <c:v>44260</c:v>
                </c:pt>
                <c:pt idx="984">
                  <c:v>44259</c:v>
                </c:pt>
                <c:pt idx="985">
                  <c:v>44258</c:v>
                </c:pt>
                <c:pt idx="986">
                  <c:v>44257</c:v>
                </c:pt>
                <c:pt idx="987">
                  <c:v>44256</c:v>
                </c:pt>
                <c:pt idx="988">
                  <c:v>44253</c:v>
                </c:pt>
                <c:pt idx="989">
                  <c:v>44252</c:v>
                </c:pt>
                <c:pt idx="990">
                  <c:v>44251</c:v>
                </c:pt>
                <c:pt idx="991">
                  <c:v>44250</c:v>
                </c:pt>
                <c:pt idx="992">
                  <c:v>44249</c:v>
                </c:pt>
                <c:pt idx="993">
                  <c:v>44246</c:v>
                </c:pt>
                <c:pt idx="994">
                  <c:v>44245</c:v>
                </c:pt>
                <c:pt idx="995">
                  <c:v>44244</c:v>
                </c:pt>
                <c:pt idx="996">
                  <c:v>44243</c:v>
                </c:pt>
                <c:pt idx="997">
                  <c:v>44242</c:v>
                </c:pt>
                <c:pt idx="998">
                  <c:v>44239</c:v>
                </c:pt>
                <c:pt idx="999">
                  <c:v>44238</c:v>
                </c:pt>
                <c:pt idx="1000">
                  <c:v>44237</c:v>
                </c:pt>
                <c:pt idx="1001">
                  <c:v>44236</c:v>
                </c:pt>
                <c:pt idx="1002">
                  <c:v>44235</c:v>
                </c:pt>
                <c:pt idx="1003">
                  <c:v>44232</c:v>
                </c:pt>
                <c:pt idx="1004">
                  <c:v>44231</c:v>
                </c:pt>
                <c:pt idx="1005">
                  <c:v>44230</c:v>
                </c:pt>
                <c:pt idx="1006">
                  <c:v>44229</c:v>
                </c:pt>
                <c:pt idx="1007">
                  <c:v>44228</c:v>
                </c:pt>
                <c:pt idx="1008">
                  <c:v>44225</c:v>
                </c:pt>
                <c:pt idx="1009">
                  <c:v>44224</c:v>
                </c:pt>
                <c:pt idx="1010">
                  <c:v>44223</c:v>
                </c:pt>
                <c:pt idx="1011">
                  <c:v>44221</c:v>
                </c:pt>
                <c:pt idx="1012">
                  <c:v>44218</c:v>
                </c:pt>
                <c:pt idx="1013">
                  <c:v>44217</c:v>
                </c:pt>
                <c:pt idx="1014">
                  <c:v>44216</c:v>
                </c:pt>
                <c:pt idx="1015">
                  <c:v>44215</c:v>
                </c:pt>
                <c:pt idx="1016">
                  <c:v>44214</c:v>
                </c:pt>
                <c:pt idx="1017">
                  <c:v>44211</c:v>
                </c:pt>
                <c:pt idx="1018">
                  <c:v>44210</c:v>
                </c:pt>
                <c:pt idx="1019">
                  <c:v>44209</c:v>
                </c:pt>
                <c:pt idx="1020">
                  <c:v>44208</c:v>
                </c:pt>
                <c:pt idx="1021">
                  <c:v>44207</c:v>
                </c:pt>
                <c:pt idx="1022">
                  <c:v>44204</c:v>
                </c:pt>
                <c:pt idx="1023">
                  <c:v>44203</c:v>
                </c:pt>
                <c:pt idx="1024">
                  <c:v>44202</c:v>
                </c:pt>
                <c:pt idx="1025">
                  <c:v>44201</c:v>
                </c:pt>
                <c:pt idx="1026">
                  <c:v>44200</c:v>
                </c:pt>
                <c:pt idx="1027">
                  <c:v>44197</c:v>
                </c:pt>
                <c:pt idx="1028">
                  <c:v>44196</c:v>
                </c:pt>
                <c:pt idx="1029">
                  <c:v>44195</c:v>
                </c:pt>
                <c:pt idx="1030">
                  <c:v>44194</c:v>
                </c:pt>
                <c:pt idx="1031">
                  <c:v>44193</c:v>
                </c:pt>
                <c:pt idx="1032">
                  <c:v>44189</c:v>
                </c:pt>
                <c:pt idx="1033">
                  <c:v>44188</c:v>
                </c:pt>
                <c:pt idx="1034">
                  <c:v>44187</c:v>
                </c:pt>
                <c:pt idx="1035">
                  <c:v>44186</c:v>
                </c:pt>
                <c:pt idx="1036">
                  <c:v>44183</c:v>
                </c:pt>
                <c:pt idx="1037">
                  <c:v>44182</c:v>
                </c:pt>
                <c:pt idx="1038">
                  <c:v>44181</c:v>
                </c:pt>
                <c:pt idx="1039">
                  <c:v>44180</c:v>
                </c:pt>
                <c:pt idx="1040">
                  <c:v>44179</c:v>
                </c:pt>
                <c:pt idx="1041">
                  <c:v>44176</c:v>
                </c:pt>
                <c:pt idx="1042">
                  <c:v>44175</c:v>
                </c:pt>
                <c:pt idx="1043">
                  <c:v>44174</c:v>
                </c:pt>
                <c:pt idx="1044">
                  <c:v>44173</c:v>
                </c:pt>
                <c:pt idx="1045">
                  <c:v>44172</c:v>
                </c:pt>
                <c:pt idx="1046">
                  <c:v>44169</c:v>
                </c:pt>
                <c:pt idx="1047">
                  <c:v>44168</c:v>
                </c:pt>
                <c:pt idx="1048">
                  <c:v>44167</c:v>
                </c:pt>
                <c:pt idx="1049">
                  <c:v>44166</c:v>
                </c:pt>
                <c:pt idx="1050">
                  <c:v>44162</c:v>
                </c:pt>
                <c:pt idx="1051">
                  <c:v>44161</c:v>
                </c:pt>
                <c:pt idx="1052">
                  <c:v>44160</c:v>
                </c:pt>
                <c:pt idx="1053">
                  <c:v>44159</c:v>
                </c:pt>
                <c:pt idx="1054">
                  <c:v>44158</c:v>
                </c:pt>
                <c:pt idx="1055">
                  <c:v>44155</c:v>
                </c:pt>
                <c:pt idx="1056">
                  <c:v>44154</c:v>
                </c:pt>
                <c:pt idx="1057">
                  <c:v>44153</c:v>
                </c:pt>
                <c:pt idx="1058">
                  <c:v>44152</c:v>
                </c:pt>
                <c:pt idx="1059">
                  <c:v>44149</c:v>
                </c:pt>
                <c:pt idx="1060">
                  <c:v>44148</c:v>
                </c:pt>
                <c:pt idx="1061">
                  <c:v>44147</c:v>
                </c:pt>
                <c:pt idx="1062">
                  <c:v>44146</c:v>
                </c:pt>
                <c:pt idx="1063">
                  <c:v>44145</c:v>
                </c:pt>
                <c:pt idx="1064">
                  <c:v>44144</c:v>
                </c:pt>
                <c:pt idx="1065">
                  <c:v>44141</c:v>
                </c:pt>
                <c:pt idx="1066">
                  <c:v>44140</c:v>
                </c:pt>
                <c:pt idx="1067">
                  <c:v>44139</c:v>
                </c:pt>
                <c:pt idx="1068">
                  <c:v>44138</c:v>
                </c:pt>
                <c:pt idx="1069">
                  <c:v>44137</c:v>
                </c:pt>
                <c:pt idx="1070">
                  <c:v>44134</c:v>
                </c:pt>
                <c:pt idx="1071">
                  <c:v>44133</c:v>
                </c:pt>
                <c:pt idx="1072">
                  <c:v>44132</c:v>
                </c:pt>
                <c:pt idx="1073">
                  <c:v>44131</c:v>
                </c:pt>
                <c:pt idx="1074">
                  <c:v>44130</c:v>
                </c:pt>
                <c:pt idx="1075">
                  <c:v>44127</c:v>
                </c:pt>
                <c:pt idx="1076">
                  <c:v>44126</c:v>
                </c:pt>
                <c:pt idx="1077">
                  <c:v>44125</c:v>
                </c:pt>
                <c:pt idx="1078">
                  <c:v>44124</c:v>
                </c:pt>
                <c:pt idx="1079">
                  <c:v>44123</c:v>
                </c:pt>
                <c:pt idx="1080">
                  <c:v>44120</c:v>
                </c:pt>
                <c:pt idx="1081">
                  <c:v>44119</c:v>
                </c:pt>
                <c:pt idx="1082">
                  <c:v>44118</c:v>
                </c:pt>
                <c:pt idx="1083">
                  <c:v>44117</c:v>
                </c:pt>
                <c:pt idx="1084">
                  <c:v>44116</c:v>
                </c:pt>
                <c:pt idx="1085">
                  <c:v>44113</c:v>
                </c:pt>
                <c:pt idx="1086">
                  <c:v>44112</c:v>
                </c:pt>
                <c:pt idx="1087">
                  <c:v>44111</c:v>
                </c:pt>
                <c:pt idx="1088">
                  <c:v>44110</c:v>
                </c:pt>
                <c:pt idx="1089">
                  <c:v>44109</c:v>
                </c:pt>
                <c:pt idx="1090">
                  <c:v>44105</c:v>
                </c:pt>
                <c:pt idx="1091">
                  <c:v>44104</c:v>
                </c:pt>
                <c:pt idx="1092">
                  <c:v>44103</c:v>
                </c:pt>
                <c:pt idx="1093">
                  <c:v>44102</c:v>
                </c:pt>
                <c:pt idx="1094">
                  <c:v>44099</c:v>
                </c:pt>
                <c:pt idx="1095">
                  <c:v>44098</c:v>
                </c:pt>
                <c:pt idx="1096">
                  <c:v>44097</c:v>
                </c:pt>
                <c:pt idx="1097">
                  <c:v>44096</c:v>
                </c:pt>
                <c:pt idx="1098">
                  <c:v>44095</c:v>
                </c:pt>
                <c:pt idx="1099">
                  <c:v>44092</c:v>
                </c:pt>
                <c:pt idx="1100">
                  <c:v>44091</c:v>
                </c:pt>
                <c:pt idx="1101">
                  <c:v>44090</c:v>
                </c:pt>
                <c:pt idx="1102">
                  <c:v>44089</c:v>
                </c:pt>
                <c:pt idx="1103">
                  <c:v>44088</c:v>
                </c:pt>
                <c:pt idx="1104">
                  <c:v>44085</c:v>
                </c:pt>
                <c:pt idx="1105">
                  <c:v>44084</c:v>
                </c:pt>
                <c:pt idx="1106">
                  <c:v>44083</c:v>
                </c:pt>
                <c:pt idx="1107">
                  <c:v>44082</c:v>
                </c:pt>
                <c:pt idx="1108">
                  <c:v>44081</c:v>
                </c:pt>
                <c:pt idx="1109">
                  <c:v>44078</c:v>
                </c:pt>
                <c:pt idx="1110">
                  <c:v>44077</c:v>
                </c:pt>
                <c:pt idx="1111">
                  <c:v>44076</c:v>
                </c:pt>
                <c:pt idx="1112">
                  <c:v>44075</c:v>
                </c:pt>
                <c:pt idx="1113">
                  <c:v>44074</c:v>
                </c:pt>
                <c:pt idx="1114">
                  <c:v>44071</c:v>
                </c:pt>
                <c:pt idx="1115">
                  <c:v>44070</c:v>
                </c:pt>
                <c:pt idx="1116">
                  <c:v>44069</c:v>
                </c:pt>
                <c:pt idx="1117">
                  <c:v>44068</c:v>
                </c:pt>
                <c:pt idx="1118">
                  <c:v>44067</c:v>
                </c:pt>
                <c:pt idx="1119">
                  <c:v>44064</c:v>
                </c:pt>
                <c:pt idx="1120">
                  <c:v>44063</c:v>
                </c:pt>
                <c:pt idx="1121">
                  <c:v>44062</c:v>
                </c:pt>
                <c:pt idx="1122">
                  <c:v>44061</c:v>
                </c:pt>
                <c:pt idx="1123">
                  <c:v>44060</c:v>
                </c:pt>
                <c:pt idx="1124">
                  <c:v>44057</c:v>
                </c:pt>
                <c:pt idx="1125">
                  <c:v>44056</c:v>
                </c:pt>
                <c:pt idx="1126">
                  <c:v>44055</c:v>
                </c:pt>
                <c:pt idx="1127">
                  <c:v>44054</c:v>
                </c:pt>
                <c:pt idx="1128">
                  <c:v>44053</c:v>
                </c:pt>
                <c:pt idx="1129">
                  <c:v>44050</c:v>
                </c:pt>
                <c:pt idx="1130">
                  <c:v>44049</c:v>
                </c:pt>
                <c:pt idx="1131">
                  <c:v>44048</c:v>
                </c:pt>
                <c:pt idx="1132">
                  <c:v>44047</c:v>
                </c:pt>
                <c:pt idx="1133">
                  <c:v>44046</c:v>
                </c:pt>
                <c:pt idx="1134">
                  <c:v>44043</c:v>
                </c:pt>
                <c:pt idx="1135">
                  <c:v>44042</c:v>
                </c:pt>
                <c:pt idx="1136">
                  <c:v>44041</c:v>
                </c:pt>
                <c:pt idx="1137">
                  <c:v>44040</c:v>
                </c:pt>
                <c:pt idx="1138">
                  <c:v>44039</c:v>
                </c:pt>
                <c:pt idx="1139">
                  <c:v>44036</c:v>
                </c:pt>
                <c:pt idx="1140">
                  <c:v>44035</c:v>
                </c:pt>
                <c:pt idx="1141">
                  <c:v>44034</c:v>
                </c:pt>
                <c:pt idx="1142">
                  <c:v>44033</c:v>
                </c:pt>
                <c:pt idx="1143">
                  <c:v>44032</c:v>
                </c:pt>
                <c:pt idx="1144">
                  <c:v>44029</c:v>
                </c:pt>
                <c:pt idx="1145">
                  <c:v>44028</c:v>
                </c:pt>
                <c:pt idx="1146">
                  <c:v>44027</c:v>
                </c:pt>
                <c:pt idx="1147">
                  <c:v>44026</c:v>
                </c:pt>
                <c:pt idx="1148">
                  <c:v>44025</c:v>
                </c:pt>
                <c:pt idx="1149">
                  <c:v>44022</c:v>
                </c:pt>
                <c:pt idx="1150">
                  <c:v>44021</c:v>
                </c:pt>
                <c:pt idx="1151">
                  <c:v>44020</c:v>
                </c:pt>
                <c:pt idx="1152">
                  <c:v>44019</c:v>
                </c:pt>
                <c:pt idx="1153">
                  <c:v>44018</c:v>
                </c:pt>
                <c:pt idx="1154">
                  <c:v>44015</c:v>
                </c:pt>
                <c:pt idx="1155">
                  <c:v>44014</c:v>
                </c:pt>
                <c:pt idx="1156">
                  <c:v>44013</c:v>
                </c:pt>
                <c:pt idx="1157">
                  <c:v>44012</c:v>
                </c:pt>
                <c:pt idx="1158">
                  <c:v>44011</c:v>
                </c:pt>
                <c:pt idx="1159">
                  <c:v>44008</c:v>
                </c:pt>
                <c:pt idx="1160">
                  <c:v>44007</c:v>
                </c:pt>
                <c:pt idx="1161">
                  <c:v>44006</c:v>
                </c:pt>
                <c:pt idx="1162">
                  <c:v>44005</c:v>
                </c:pt>
                <c:pt idx="1163">
                  <c:v>44004</c:v>
                </c:pt>
                <c:pt idx="1164">
                  <c:v>44001</c:v>
                </c:pt>
                <c:pt idx="1165">
                  <c:v>44000</c:v>
                </c:pt>
                <c:pt idx="1166">
                  <c:v>43999</c:v>
                </c:pt>
                <c:pt idx="1167">
                  <c:v>43998</c:v>
                </c:pt>
                <c:pt idx="1168">
                  <c:v>43997</c:v>
                </c:pt>
                <c:pt idx="1169">
                  <c:v>43994</c:v>
                </c:pt>
                <c:pt idx="1170">
                  <c:v>43993</c:v>
                </c:pt>
                <c:pt idx="1171">
                  <c:v>43992</c:v>
                </c:pt>
                <c:pt idx="1172">
                  <c:v>43991</c:v>
                </c:pt>
                <c:pt idx="1173">
                  <c:v>43990</c:v>
                </c:pt>
                <c:pt idx="1174">
                  <c:v>43987</c:v>
                </c:pt>
                <c:pt idx="1175">
                  <c:v>43986</c:v>
                </c:pt>
                <c:pt idx="1176">
                  <c:v>43985</c:v>
                </c:pt>
                <c:pt idx="1177">
                  <c:v>43984</c:v>
                </c:pt>
                <c:pt idx="1178">
                  <c:v>43983</c:v>
                </c:pt>
                <c:pt idx="1179">
                  <c:v>43980</c:v>
                </c:pt>
                <c:pt idx="1180">
                  <c:v>43979</c:v>
                </c:pt>
                <c:pt idx="1181">
                  <c:v>43978</c:v>
                </c:pt>
                <c:pt idx="1182">
                  <c:v>43977</c:v>
                </c:pt>
                <c:pt idx="1183">
                  <c:v>43973</c:v>
                </c:pt>
                <c:pt idx="1184">
                  <c:v>43972</c:v>
                </c:pt>
                <c:pt idx="1185">
                  <c:v>43971</c:v>
                </c:pt>
                <c:pt idx="1186">
                  <c:v>43970</c:v>
                </c:pt>
                <c:pt idx="1187">
                  <c:v>43969</c:v>
                </c:pt>
                <c:pt idx="1188">
                  <c:v>43966</c:v>
                </c:pt>
                <c:pt idx="1189">
                  <c:v>43965</c:v>
                </c:pt>
                <c:pt idx="1190">
                  <c:v>43964</c:v>
                </c:pt>
                <c:pt idx="1191">
                  <c:v>43963</c:v>
                </c:pt>
                <c:pt idx="1192">
                  <c:v>43962</c:v>
                </c:pt>
                <c:pt idx="1193">
                  <c:v>43959</c:v>
                </c:pt>
                <c:pt idx="1194">
                  <c:v>43958</c:v>
                </c:pt>
                <c:pt idx="1195">
                  <c:v>43957</c:v>
                </c:pt>
                <c:pt idx="1196">
                  <c:v>43956</c:v>
                </c:pt>
                <c:pt idx="1197">
                  <c:v>43955</c:v>
                </c:pt>
                <c:pt idx="1198">
                  <c:v>43951</c:v>
                </c:pt>
                <c:pt idx="1199">
                  <c:v>43950</c:v>
                </c:pt>
                <c:pt idx="1200">
                  <c:v>43949</c:v>
                </c:pt>
                <c:pt idx="1201">
                  <c:v>43948</c:v>
                </c:pt>
                <c:pt idx="1202">
                  <c:v>43945</c:v>
                </c:pt>
                <c:pt idx="1203">
                  <c:v>43944</c:v>
                </c:pt>
                <c:pt idx="1204">
                  <c:v>43943</c:v>
                </c:pt>
                <c:pt idx="1205">
                  <c:v>43942</c:v>
                </c:pt>
                <c:pt idx="1206">
                  <c:v>43941</c:v>
                </c:pt>
                <c:pt idx="1207">
                  <c:v>43938</c:v>
                </c:pt>
                <c:pt idx="1208">
                  <c:v>43937</c:v>
                </c:pt>
                <c:pt idx="1209">
                  <c:v>43936</c:v>
                </c:pt>
                <c:pt idx="1210">
                  <c:v>43934</c:v>
                </c:pt>
                <c:pt idx="1211">
                  <c:v>43930</c:v>
                </c:pt>
                <c:pt idx="1212">
                  <c:v>43929</c:v>
                </c:pt>
                <c:pt idx="1213">
                  <c:v>43928</c:v>
                </c:pt>
                <c:pt idx="1214">
                  <c:v>43924</c:v>
                </c:pt>
                <c:pt idx="1215">
                  <c:v>43922</c:v>
                </c:pt>
                <c:pt idx="1216">
                  <c:v>43921</c:v>
                </c:pt>
                <c:pt idx="1217">
                  <c:v>43920</c:v>
                </c:pt>
                <c:pt idx="1218">
                  <c:v>43917</c:v>
                </c:pt>
                <c:pt idx="1219">
                  <c:v>43916</c:v>
                </c:pt>
                <c:pt idx="1220">
                  <c:v>43915</c:v>
                </c:pt>
                <c:pt idx="1221">
                  <c:v>43914</c:v>
                </c:pt>
                <c:pt idx="1222">
                  <c:v>43913</c:v>
                </c:pt>
                <c:pt idx="1223">
                  <c:v>43910</c:v>
                </c:pt>
                <c:pt idx="1224">
                  <c:v>43909</c:v>
                </c:pt>
                <c:pt idx="1225">
                  <c:v>43908</c:v>
                </c:pt>
                <c:pt idx="1226">
                  <c:v>43907</c:v>
                </c:pt>
                <c:pt idx="1227">
                  <c:v>43906</c:v>
                </c:pt>
                <c:pt idx="1228">
                  <c:v>43903</c:v>
                </c:pt>
                <c:pt idx="1229">
                  <c:v>43902</c:v>
                </c:pt>
                <c:pt idx="1230">
                  <c:v>43901</c:v>
                </c:pt>
                <c:pt idx="1231">
                  <c:v>43899</c:v>
                </c:pt>
                <c:pt idx="1232">
                  <c:v>43896</c:v>
                </c:pt>
                <c:pt idx="1233">
                  <c:v>43895</c:v>
                </c:pt>
                <c:pt idx="1234">
                  <c:v>43894</c:v>
                </c:pt>
                <c:pt idx="1235">
                  <c:v>43893</c:v>
                </c:pt>
                <c:pt idx="1236">
                  <c:v>43892</c:v>
                </c:pt>
                <c:pt idx="1237">
                  <c:v>43889</c:v>
                </c:pt>
                <c:pt idx="1238">
                  <c:v>43888</c:v>
                </c:pt>
                <c:pt idx="1239">
                  <c:v>43887</c:v>
                </c:pt>
                <c:pt idx="1240">
                  <c:v>43886</c:v>
                </c:pt>
              </c:numCache>
            </c:numRef>
          </c:cat>
          <c:val>
            <c:numRef>
              <c:f>[1]Sheet4!$C$5:$C$1245</c:f>
              <c:numCache>
                <c:formatCode>General</c:formatCode>
                <c:ptCount val="1241"/>
                <c:pt idx="0">
                  <c:v>351.5</c:v>
                </c:pt>
                <c:pt idx="1">
                  <c:v>354.6</c:v>
                </c:pt>
                <c:pt idx="2">
                  <c:v>357.2</c:v>
                </c:pt>
                <c:pt idx="3">
                  <c:v>357.95</c:v>
                </c:pt>
                <c:pt idx="4">
                  <c:v>347.65</c:v>
                </c:pt>
                <c:pt idx="5">
                  <c:v>339.6</c:v>
                </c:pt>
                <c:pt idx="6">
                  <c:v>337.2</c:v>
                </c:pt>
                <c:pt idx="7">
                  <c:v>337.15</c:v>
                </c:pt>
                <c:pt idx="8">
                  <c:v>347.85</c:v>
                </c:pt>
                <c:pt idx="9">
                  <c:v>348.1</c:v>
                </c:pt>
                <c:pt idx="10">
                  <c:v>349.1</c:v>
                </c:pt>
                <c:pt idx="11">
                  <c:v>358.2</c:v>
                </c:pt>
                <c:pt idx="12">
                  <c:v>367.1</c:v>
                </c:pt>
                <c:pt idx="13">
                  <c:v>365.35</c:v>
                </c:pt>
                <c:pt idx="14">
                  <c:v>366.2</c:v>
                </c:pt>
                <c:pt idx="15">
                  <c:v>362.05</c:v>
                </c:pt>
                <c:pt idx="16">
                  <c:v>354.9</c:v>
                </c:pt>
                <c:pt idx="17">
                  <c:v>368.4</c:v>
                </c:pt>
                <c:pt idx="18">
                  <c:v>364.5</c:v>
                </c:pt>
                <c:pt idx="19">
                  <c:v>352.15</c:v>
                </c:pt>
                <c:pt idx="20">
                  <c:v>350.95</c:v>
                </c:pt>
                <c:pt idx="21">
                  <c:v>346.35</c:v>
                </c:pt>
                <c:pt idx="22">
                  <c:v>351.9</c:v>
                </c:pt>
                <c:pt idx="23">
                  <c:v>363.4</c:v>
                </c:pt>
                <c:pt idx="24">
                  <c:v>362.75</c:v>
                </c:pt>
                <c:pt idx="25">
                  <c:v>358.85</c:v>
                </c:pt>
                <c:pt idx="26">
                  <c:v>365.9</c:v>
                </c:pt>
                <c:pt idx="27">
                  <c:v>374.45</c:v>
                </c:pt>
                <c:pt idx="28">
                  <c:v>373.6</c:v>
                </c:pt>
                <c:pt idx="29">
                  <c:v>368.9</c:v>
                </c:pt>
                <c:pt idx="30">
                  <c:v>365.45</c:v>
                </c:pt>
                <c:pt idx="31">
                  <c:v>356.95</c:v>
                </c:pt>
                <c:pt idx="32">
                  <c:v>339.95</c:v>
                </c:pt>
                <c:pt idx="33">
                  <c:v>356.35</c:v>
                </c:pt>
                <c:pt idx="34">
                  <c:v>367.15</c:v>
                </c:pt>
                <c:pt idx="35">
                  <c:v>374.05</c:v>
                </c:pt>
                <c:pt idx="36">
                  <c:v>378.75</c:v>
                </c:pt>
                <c:pt idx="37">
                  <c:v>378.65</c:v>
                </c:pt>
                <c:pt idx="38">
                  <c:v>396.65</c:v>
                </c:pt>
                <c:pt idx="39">
                  <c:v>395.5</c:v>
                </c:pt>
                <c:pt idx="40">
                  <c:v>392.35</c:v>
                </c:pt>
                <c:pt idx="41">
                  <c:v>392.4</c:v>
                </c:pt>
                <c:pt idx="42">
                  <c:v>389.75</c:v>
                </c:pt>
                <c:pt idx="43">
                  <c:v>399</c:v>
                </c:pt>
                <c:pt idx="44">
                  <c:v>404.3</c:v>
                </c:pt>
                <c:pt idx="45">
                  <c:v>399.4</c:v>
                </c:pt>
                <c:pt idx="46">
                  <c:v>399.9</c:v>
                </c:pt>
                <c:pt idx="47">
                  <c:v>401.1</c:v>
                </c:pt>
                <c:pt idx="48">
                  <c:v>412.6</c:v>
                </c:pt>
                <c:pt idx="49">
                  <c:v>415</c:v>
                </c:pt>
                <c:pt idx="50">
                  <c:v>420.9</c:v>
                </c:pt>
                <c:pt idx="51">
                  <c:v>425.5</c:v>
                </c:pt>
                <c:pt idx="52">
                  <c:v>428.45</c:v>
                </c:pt>
                <c:pt idx="53">
                  <c:v>433.55</c:v>
                </c:pt>
                <c:pt idx="54">
                  <c:v>434.8</c:v>
                </c:pt>
                <c:pt idx="55">
                  <c:v>435.2</c:v>
                </c:pt>
                <c:pt idx="56">
                  <c:v>440.75</c:v>
                </c:pt>
                <c:pt idx="57">
                  <c:v>439.7</c:v>
                </c:pt>
                <c:pt idx="58">
                  <c:v>430.85</c:v>
                </c:pt>
                <c:pt idx="59">
                  <c:v>425.65</c:v>
                </c:pt>
                <c:pt idx="60">
                  <c:v>428.55</c:v>
                </c:pt>
                <c:pt idx="61">
                  <c:v>416.5</c:v>
                </c:pt>
                <c:pt idx="62">
                  <c:v>414.15</c:v>
                </c:pt>
                <c:pt idx="63">
                  <c:v>414.5</c:v>
                </c:pt>
                <c:pt idx="64">
                  <c:v>417.65</c:v>
                </c:pt>
                <c:pt idx="65">
                  <c:v>410.3</c:v>
                </c:pt>
                <c:pt idx="66">
                  <c:v>412.35</c:v>
                </c:pt>
                <c:pt idx="67">
                  <c:v>413.75</c:v>
                </c:pt>
                <c:pt idx="68">
                  <c:v>408.05</c:v>
                </c:pt>
                <c:pt idx="69">
                  <c:v>408.1</c:v>
                </c:pt>
                <c:pt idx="70">
                  <c:v>404.7</c:v>
                </c:pt>
                <c:pt idx="71">
                  <c:v>404.65</c:v>
                </c:pt>
                <c:pt idx="72">
                  <c:v>399.35</c:v>
                </c:pt>
                <c:pt idx="73">
                  <c:v>414.15</c:v>
                </c:pt>
                <c:pt idx="74">
                  <c:v>431.5</c:v>
                </c:pt>
                <c:pt idx="75">
                  <c:v>432.75</c:v>
                </c:pt>
                <c:pt idx="76">
                  <c:v>444.9</c:v>
                </c:pt>
                <c:pt idx="77">
                  <c:v>449.3</c:v>
                </c:pt>
                <c:pt idx="78">
                  <c:v>434.1</c:v>
                </c:pt>
                <c:pt idx="79">
                  <c:v>429.05</c:v>
                </c:pt>
                <c:pt idx="80">
                  <c:v>445.45</c:v>
                </c:pt>
                <c:pt idx="81">
                  <c:v>440.05</c:v>
                </c:pt>
                <c:pt idx="82">
                  <c:v>427</c:v>
                </c:pt>
                <c:pt idx="83">
                  <c:v>425.4</c:v>
                </c:pt>
                <c:pt idx="84">
                  <c:v>425.7</c:v>
                </c:pt>
                <c:pt idx="85">
                  <c:v>422.1</c:v>
                </c:pt>
                <c:pt idx="86">
                  <c:v>438</c:v>
                </c:pt>
                <c:pt idx="87">
                  <c:v>437.7</c:v>
                </c:pt>
                <c:pt idx="88">
                  <c:v>435.85</c:v>
                </c:pt>
                <c:pt idx="89">
                  <c:v>453.8</c:v>
                </c:pt>
                <c:pt idx="90">
                  <c:v>453.55</c:v>
                </c:pt>
                <c:pt idx="91">
                  <c:v>450.2</c:v>
                </c:pt>
                <c:pt idx="92">
                  <c:v>460.45</c:v>
                </c:pt>
                <c:pt idx="93">
                  <c:v>463.5</c:v>
                </c:pt>
                <c:pt idx="94">
                  <c:v>462.3</c:v>
                </c:pt>
                <c:pt idx="95">
                  <c:v>461.15</c:v>
                </c:pt>
                <c:pt idx="96">
                  <c:v>465.65</c:v>
                </c:pt>
                <c:pt idx="97">
                  <c:v>460.85</c:v>
                </c:pt>
                <c:pt idx="98">
                  <c:v>456.9</c:v>
                </c:pt>
                <c:pt idx="99">
                  <c:v>441.3</c:v>
                </c:pt>
                <c:pt idx="100">
                  <c:v>466.65</c:v>
                </c:pt>
                <c:pt idx="101">
                  <c:v>471.8</c:v>
                </c:pt>
                <c:pt idx="102">
                  <c:v>481.25</c:v>
                </c:pt>
                <c:pt idx="103">
                  <c:v>482.6</c:v>
                </c:pt>
                <c:pt idx="104">
                  <c:v>485.5</c:v>
                </c:pt>
                <c:pt idx="105">
                  <c:v>476.05</c:v>
                </c:pt>
                <c:pt idx="106">
                  <c:v>468.1</c:v>
                </c:pt>
                <c:pt idx="107">
                  <c:v>468.75</c:v>
                </c:pt>
                <c:pt idx="108">
                  <c:v>454.45</c:v>
                </c:pt>
                <c:pt idx="109">
                  <c:v>444.15</c:v>
                </c:pt>
                <c:pt idx="110">
                  <c:v>439.6</c:v>
                </c:pt>
                <c:pt idx="111">
                  <c:v>440.6</c:v>
                </c:pt>
                <c:pt idx="112">
                  <c:v>445.1</c:v>
                </c:pt>
                <c:pt idx="113">
                  <c:v>443.35</c:v>
                </c:pt>
                <c:pt idx="114">
                  <c:v>441.8</c:v>
                </c:pt>
                <c:pt idx="115">
                  <c:v>439.9</c:v>
                </c:pt>
                <c:pt idx="116">
                  <c:v>435.65</c:v>
                </c:pt>
                <c:pt idx="117">
                  <c:v>445.35</c:v>
                </c:pt>
                <c:pt idx="118">
                  <c:v>417.85</c:v>
                </c:pt>
                <c:pt idx="119">
                  <c:v>417</c:v>
                </c:pt>
                <c:pt idx="120">
                  <c:v>420.9</c:v>
                </c:pt>
                <c:pt idx="121">
                  <c:v>420.9</c:v>
                </c:pt>
                <c:pt idx="122">
                  <c:v>433.95</c:v>
                </c:pt>
                <c:pt idx="123">
                  <c:v>433.2</c:v>
                </c:pt>
                <c:pt idx="124">
                  <c:v>434.65</c:v>
                </c:pt>
                <c:pt idx="125">
                  <c:v>430.9</c:v>
                </c:pt>
                <c:pt idx="126">
                  <c:v>431.4</c:v>
                </c:pt>
                <c:pt idx="127">
                  <c:v>428.15</c:v>
                </c:pt>
                <c:pt idx="128">
                  <c:v>422.5</c:v>
                </c:pt>
                <c:pt idx="129">
                  <c:v>417.95</c:v>
                </c:pt>
                <c:pt idx="130">
                  <c:v>422.95</c:v>
                </c:pt>
                <c:pt idx="131">
                  <c:v>424.5</c:v>
                </c:pt>
                <c:pt idx="132">
                  <c:v>422.3</c:v>
                </c:pt>
                <c:pt idx="133">
                  <c:v>418.8</c:v>
                </c:pt>
                <c:pt idx="134">
                  <c:v>413.65</c:v>
                </c:pt>
                <c:pt idx="135">
                  <c:v>405.45</c:v>
                </c:pt>
                <c:pt idx="136">
                  <c:v>408.25</c:v>
                </c:pt>
                <c:pt idx="137">
                  <c:v>418.15</c:v>
                </c:pt>
                <c:pt idx="138">
                  <c:v>417.75</c:v>
                </c:pt>
                <c:pt idx="139">
                  <c:v>417.95</c:v>
                </c:pt>
                <c:pt idx="140">
                  <c:v>430.3</c:v>
                </c:pt>
                <c:pt idx="141">
                  <c:v>436.7</c:v>
                </c:pt>
                <c:pt idx="142">
                  <c:v>434.8</c:v>
                </c:pt>
                <c:pt idx="143">
                  <c:v>460.35</c:v>
                </c:pt>
                <c:pt idx="144">
                  <c:v>464.4</c:v>
                </c:pt>
                <c:pt idx="145">
                  <c:v>453.6</c:v>
                </c:pt>
                <c:pt idx="146">
                  <c:v>444.1</c:v>
                </c:pt>
                <c:pt idx="147">
                  <c:v>442.25</c:v>
                </c:pt>
                <c:pt idx="148">
                  <c:v>444.7</c:v>
                </c:pt>
                <c:pt idx="149">
                  <c:v>423.35</c:v>
                </c:pt>
                <c:pt idx="150">
                  <c:v>419.95</c:v>
                </c:pt>
                <c:pt idx="151">
                  <c:v>416.45</c:v>
                </c:pt>
                <c:pt idx="152">
                  <c:v>424.05</c:v>
                </c:pt>
                <c:pt idx="153">
                  <c:v>414.15</c:v>
                </c:pt>
                <c:pt idx="154">
                  <c:v>429.95</c:v>
                </c:pt>
                <c:pt idx="155">
                  <c:v>436.9</c:v>
                </c:pt>
                <c:pt idx="156">
                  <c:v>439.35</c:v>
                </c:pt>
                <c:pt idx="157">
                  <c:v>434.05</c:v>
                </c:pt>
                <c:pt idx="158">
                  <c:v>440.4</c:v>
                </c:pt>
                <c:pt idx="159">
                  <c:v>437.35</c:v>
                </c:pt>
                <c:pt idx="160">
                  <c:v>438.95</c:v>
                </c:pt>
                <c:pt idx="161">
                  <c:v>433.45</c:v>
                </c:pt>
                <c:pt idx="162">
                  <c:v>439.95</c:v>
                </c:pt>
                <c:pt idx="163">
                  <c:v>436.25</c:v>
                </c:pt>
                <c:pt idx="164">
                  <c:v>431.85</c:v>
                </c:pt>
                <c:pt idx="165">
                  <c:v>430.76</c:v>
                </c:pt>
                <c:pt idx="166">
                  <c:v>433.39</c:v>
                </c:pt>
                <c:pt idx="167">
                  <c:v>438.57</c:v>
                </c:pt>
                <c:pt idx="168">
                  <c:v>437.42</c:v>
                </c:pt>
                <c:pt idx="169">
                  <c:v>430.21</c:v>
                </c:pt>
                <c:pt idx="170">
                  <c:v>428.76</c:v>
                </c:pt>
                <c:pt idx="171">
                  <c:v>433.59</c:v>
                </c:pt>
                <c:pt idx="172">
                  <c:v>436.68</c:v>
                </c:pt>
                <c:pt idx="173">
                  <c:v>441.6</c:v>
                </c:pt>
                <c:pt idx="174">
                  <c:v>440.31</c:v>
                </c:pt>
                <c:pt idx="175">
                  <c:v>449.62</c:v>
                </c:pt>
                <c:pt idx="176">
                  <c:v>446.58</c:v>
                </c:pt>
                <c:pt idx="177">
                  <c:v>449.82</c:v>
                </c:pt>
                <c:pt idx="178">
                  <c:v>447.58</c:v>
                </c:pt>
                <c:pt idx="179">
                  <c:v>446.33</c:v>
                </c:pt>
                <c:pt idx="180">
                  <c:v>445.93</c:v>
                </c:pt>
                <c:pt idx="181">
                  <c:v>441.51</c:v>
                </c:pt>
                <c:pt idx="182">
                  <c:v>429.56</c:v>
                </c:pt>
                <c:pt idx="183">
                  <c:v>420.85</c:v>
                </c:pt>
                <c:pt idx="184">
                  <c:v>397.76</c:v>
                </c:pt>
                <c:pt idx="185">
                  <c:v>454.45</c:v>
                </c:pt>
                <c:pt idx="186">
                  <c:v>434.74</c:v>
                </c:pt>
                <c:pt idx="187">
                  <c:v>423.39</c:v>
                </c:pt>
                <c:pt idx="188">
                  <c:v>430.85</c:v>
                </c:pt>
                <c:pt idx="189">
                  <c:v>434.89</c:v>
                </c:pt>
                <c:pt idx="190">
                  <c:v>443.99</c:v>
                </c:pt>
                <c:pt idx="191">
                  <c:v>445.14</c:v>
                </c:pt>
                <c:pt idx="192">
                  <c:v>447.08</c:v>
                </c:pt>
                <c:pt idx="193">
                  <c:v>445.64</c:v>
                </c:pt>
                <c:pt idx="194">
                  <c:v>439.66</c:v>
                </c:pt>
                <c:pt idx="195">
                  <c:v>434.29</c:v>
                </c:pt>
                <c:pt idx="196">
                  <c:v>431.95</c:v>
                </c:pt>
                <c:pt idx="197">
                  <c:v>429.31</c:v>
                </c:pt>
                <c:pt idx="198">
                  <c:v>428.37</c:v>
                </c:pt>
                <c:pt idx="199">
                  <c:v>409.85</c:v>
                </c:pt>
                <c:pt idx="200">
                  <c:v>412.94</c:v>
                </c:pt>
                <c:pt idx="201">
                  <c:v>411.59</c:v>
                </c:pt>
                <c:pt idx="202">
                  <c:v>433.04</c:v>
                </c:pt>
                <c:pt idx="203">
                  <c:v>434.39</c:v>
                </c:pt>
                <c:pt idx="204">
                  <c:v>444.24</c:v>
                </c:pt>
                <c:pt idx="205">
                  <c:v>452.65</c:v>
                </c:pt>
                <c:pt idx="206">
                  <c:v>455.74</c:v>
                </c:pt>
                <c:pt idx="207">
                  <c:v>447.18</c:v>
                </c:pt>
                <c:pt idx="208">
                  <c:v>445.93</c:v>
                </c:pt>
                <c:pt idx="209">
                  <c:v>434.89</c:v>
                </c:pt>
                <c:pt idx="210">
                  <c:v>429.46</c:v>
                </c:pt>
                <c:pt idx="211">
                  <c:v>426.33</c:v>
                </c:pt>
                <c:pt idx="212">
                  <c:v>427.67</c:v>
                </c:pt>
                <c:pt idx="213">
                  <c:v>425.98</c:v>
                </c:pt>
                <c:pt idx="214">
                  <c:v>426.13</c:v>
                </c:pt>
                <c:pt idx="215">
                  <c:v>427.77</c:v>
                </c:pt>
                <c:pt idx="216">
                  <c:v>428.42</c:v>
                </c:pt>
                <c:pt idx="217">
                  <c:v>429.61</c:v>
                </c:pt>
                <c:pt idx="218">
                  <c:v>434.94</c:v>
                </c:pt>
                <c:pt idx="219">
                  <c:v>429.96</c:v>
                </c:pt>
                <c:pt idx="220">
                  <c:v>427.92</c:v>
                </c:pt>
                <c:pt idx="221">
                  <c:v>414.43</c:v>
                </c:pt>
                <c:pt idx="222">
                  <c:v>412.69</c:v>
                </c:pt>
                <c:pt idx="223">
                  <c:v>412.19</c:v>
                </c:pt>
                <c:pt idx="224">
                  <c:v>410.35</c:v>
                </c:pt>
                <c:pt idx="225">
                  <c:v>406.92</c:v>
                </c:pt>
                <c:pt idx="226">
                  <c:v>405.07</c:v>
                </c:pt>
                <c:pt idx="227">
                  <c:v>392.38</c:v>
                </c:pt>
                <c:pt idx="228">
                  <c:v>386.61</c:v>
                </c:pt>
                <c:pt idx="229">
                  <c:v>388.3</c:v>
                </c:pt>
                <c:pt idx="230">
                  <c:v>388.9</c:v>
                </c:pt>
                <c:pt idx="231">
                  <c:v>390.34</c:v>
                </c:pt>
                <c:pt idx="232">
                  <c:v>378.15</c:v>
                </c:pt>
                <c:pt idx="233">
                  <c:v>381.48</c:v>
                </c:pt>
                <c:pt idx="234">
                  <c:v>390.94</c:v>
                </c:pt>
                <c:pt idx="235">
                  <c:v>378.99</c:v>
                </c:pt>
                <c:pt idx="236">
                  <c:v>382.68</c:v>
                </c:pt>
                <c:pt idx="237">
                  <c:v>370.24</c:v>
                </c:pt>
                <c:pt idx="238">
                  <c:v>394.27</c:v>
                </c:pt>
                <c:pt idx="239">
                  <c:v>411.25</c:v>
                </c:pt>
                <c:pt idx="240">
                  <c:v>423.29</c:v>
                </c:pt>
                <c:pt idx="241">
                  <c:v>393.13</c:v>
                </c:pt>
                <c:pt idx="242">
                  <c:v>394.32</c:v>
                </c:pt>
                <c:pt idx="243">
                  <c:v>389.94</c:v>
                </c:pt>
                <c:pt idx="244">
                  <c:v>375.66</c:v>
                </c:pt>
                <c:pt idx="245">
                  <c:v>370.04</c:v>
                </c:pt>
                <c:pt idx="246">
                  <c:v>364.06</c:v>
                </c:pt>
                <c:pt idx="247">
                  <c:v>373.82</c:v>
                </c:pt>
                <c:pt idx="248">
                  <c:v>376.66</c:v>
                </c:pt>
                <c:pt idx="249">
                  <c:v>376.66</c:v>
                </c:pt>
                <c:pt idx="250">
                  <c:v>376.16</c:v>
                </c:pt>
                <c:pt idx="251">
                  <c:v>373.72</c:v>
                </c:pt>
                <c:pt idx="252">
                  <c:v>377.2</c:v>
                </c:pt>
                <c:pt idx="253">
                  <c:v>378.75</c:v>
                </c:pt>
                <c:pt idx="254">
                  <c:v>374.57</c:v>
                </c:pt>
                <c:pt idx="255">
                  <c:v>377.1</c:v>
                </c:pt>
                <c:pt idx="256">
                  <c:v>371.98</c:v>
                </c:pt>
                <c:pt idx="257">
                  <c:v>363.37</c:v>
                </c:pt>
                <c:pt idx="258">
                  <c:v>360.03</c:v>
                </c:pt>
                <c:pt idx="259">
                  <c:v>390.29</c:v>
                </c:pt>
                <c:pt idx="260">
                  <c:v>405.52</c:v>
                </c:pt>
                <c:pt idx="261">
                  <c:v>393.33</c:v>
                </c:pt>
                <c:pt idx="262">
                  <c:v>391.14</c:v>
                </c:pt>
                <c:pt idx="263">
                  <c:v>392.18</c:v>
                </c:pt>
                <c:pt idx="264">
                  <c:v>388</c:v>
                </c:pt>
                <c:pt idx="265">
                  <c:v>387.06</c:v>
                </c:pt>
                <c:pt idx="266">
                  <c:v>387.95</c:v>
                </c:pt>
                <c:pt idx="267">
                  <c:v>381.48</c:v>
                </c:pt>
                <c:pt idx="268">
                  <c:v>380.14</c:v>
                </c:pt>
                <c:pt idx="269">
                  <c:v>363.42</c:v>
                </c:pt>
                <c:pt idx="270">
                  <c:v>355.3</c:v>
                </c:pt>
                <c:pt idx="271">
                  <c:v>344.6</c:v>
                </c:pt>
                <c:pt idx="272">
                  <c:v>347.04</c:v>
                </c:pt>
                <c:pt idx="273">
                  <c:v>343.96</c:v>
                </c:pt>
                <c:pt idx="274">
                  <c:v>347.19</c:v>
                </c:pt>
                <c:pt idx="275">
                  <c:v>351.82</c:v>
                </c:pt>
                <c:pt idx="276">
                  <c:v>357.25</c:v>
                </c:pt>
                <c:pt idx="277">
                  <c:v>356.1</c:v>
                </c:pt>
                <c:pt idx="278">
                  <c:v>355.65</c:v>
                </c:pt>
                <c:pt idx="279">
                  <c:v>344.85</c:v>
                </c:pt>
                <c:pt idx="280">
                  <c:v>338.63</c:v>
                </c:pt>
                <c:pt idx="281">
                  <c:v>337.39</c:v>
                </c:pt>
                <c:pt idx="282">
                  <c:v>339.18</c:v>
                </c:pt>
                <c:pt idx="283">
                  <c:v>336.29</c:v>
                </c:pt>
                <c:pt idx="284">
                  <c:v>325.19</c:v>
                </c:pt>
                <c:pt idx="285">
                  <c:v>328.33</c:v>
                </c:pt>
                <c:pt idx="286">
                  <c:v>328.78</c:v>
                </c:pt>
                <c:pt idx="287">
                  <c:v>330.62</c:v>
                </c:pt>
                <c:pt idx="288">
                  <c:v>328.28</c:v>
                </c:pt>
                <c:pt idx="289">
                  <c:v>323.35000000000002</c:v>
                </c:pt>
                <c:pt idx="290">
                  <c:v>323.89999999999998</c:v>
                </c:pt>
                <c:pt idx="291">
                  <c:v>325.14</c:v>
                </c:pt>
                <c:pt idx="292">
                  <c:v>327.04000000000002</c:v>
                </c:pt>
                <c:pt idx="293">
                  <c:v>318.67</c:v>
                </c:pt>
                <c:pt idx="294">
                  <c:v>334.35</c:v>
                </c:pt>
                <c:pt idx="295">
                  <c:v>335.5</c:v>
                </c:pt>
                <c:pt idx="296">
                  <c:v>331.66</c:v>
                </c:pt>
                <c:pt idx="297">
                  <c:v>333.85</c:v>
                </c:pt>
                <c:pt idx="298">
                  <c:v>336.59</c:v>
                </c:pt>
                <c:pt idx="299">
                  <c:v>329.28</c:v>
                </c:pt>
                <c:pt idx="300">
                  <c:v>332.11</c:v>
                </c:pt>
                <c:pt idx="301">
                  <c:v>322.06</c:v>
                </c:pt>
                <c:pt idx="302">
                  <c:v>324.3</c:v>
                </c:pt>
                <c:pt idx="303">
                  <c:v>292.79000000000002</c:v>
                </c:pt>
                <c:pt idx="304">
                  <c:v>280.2</c:v>
                </c:pt>
                <c:pt idx="305">
                  <c:v>280.25</c:v>
                </c:pt>
                <c:pt idx="306">
                  <c:v>274.73</c:v>
                </c:pt>
                <c:pt idx="307">
                  <c:v>266.67</c:v>
                </c:pt>
                <c:pt idx="308">
                  <c:v>272.14</c:v>
                </c:pt>
                <c:pt idx="309">
                  <c:v>269.55</c:v>
                </c:pt>
                <c:pt idx="310">
                  <c:v>256.95999999999998</c:v>
                </c:pt>
                <c:pt idx="311">
                  <c:v>259.55</c:v>
                </c:pt>
                <c:pt idx="312">
                  <c:v>260.89</c:v>
                </c:pt>
                <c:pt idx="313">
                  <c:v>261.44</c:v>
                </c:pt>
                <c:pt idx="314">
                  <c:v>259.64999999999998</c:v>
                </c:pt>
                <c:pt idx="315">
                  <c:v>261.44</c:v>
                </c:pt>
                <c:pt idx="316">
                  <c:v>261.24</c:v>
                </c:pt>
                <c:pt idx="317">
                  <c:v>258.01</c:v>
                </c:pt>
                <c:pt idx="318">
                  <c:v>255.87</c:v>
                </c:pt>
                <c:pt idx="319">
                  <c:v>250.24</c:v>
                </c:pt>
                <c:pt idx="320">
                  <c:v>246.86</c:v>
                </c:pt>
                <c:pt idx="321">
                  <c:v>253.77</c:v>
                </c:pt>
                <c:pt idx="322">
                  <c:v>248.65</c:v>
                </c:pt>
                <c:pt idx="323">
                  <c:v>248.4</c:v>
                </c:pt>
                <c:pt idx="324">
                  <c:v>243.47</c:v>
                </c:pt>
                <c:pt idx="325">
                  <c:v>243.67</c:v>
                </c:pt>
                <c:pt idx="326">
                  <c:v>235.81</c:v>
                </c:pt>
                <c:pt idx="327">
                  <c:v>238.25</c:v>
                </c:pt>
                <c:pt idx="328">
                  <c:v>238</c:v>
                </c:pt>
                <c:pt idx="329">
                  <c:v>237.05</c:v>
                </c:pt>
                <c:pt idx="330">
                  <c:v>233.32</c:v>
                </c:pt>
                <c:pt idx="331">
                  <c:v>235.61</c:v>
                </c:pt>
                <c:pt idx="332">
                  <c:v>237.15</c:v>
                </c:pt>
                <c:pt idx="333">
                  <c:v>246.26</c:v>
                </c:pt>
                <c:pt idx="334">
                  <c:v>250.84</c:v>
                </c:pt>
                <c:pt idx="335">
                  <c:v>251.88</c:v>
                </c:pt>
                <c:pt idx="336">
                  <c:v>255.72</c:v>
                </c:pt>
                <c:pt idx="337">
                  <c:v>253.63</c:v>
                </c:pt>
                <c:pt idx="338">
                  <c:v>252.93</c:v>
                </c:pt>
                <c:pt idx="339">
                  <c:v>253.97</c:v>
                </c:pt>
                <c:pt idx="340">
                  <c:v>252.78</c:v>
                </c:pt>
                <c:pt idx="341">
                  <c:v>252.73</c:v>
                </c:pt>
                <c:pt idx="342">
                  <c:v>248.85</c:v>
                </c:pt>
                <c:pt idx="343">
                  <c:v>257.56</c:v>
                </c:pt>
                <c:pt idx="344">
                  <c:v>256.61</c:v>
                </c:pt>
                <c:pt idx="345">
                  <c:v>255.47</c:v>
                </c:pt>
                <c:pt idx="346">
                  <c:v>262.73</c:v>
                </c:pt>
                <c:pt idx="347">
                  <c:v>261.08999999999997</c:v>
                </c:pt>
                <c:pt idx="348">
                  <c:v>256.86</c:v>
                </c:pt>
                <c:pt idx="349">
                  <c:v>258.55</c:v>
                </c:pt>
                <c:pt idx="350">
                  <c:v>258.64999999999998</c:v>
                </c:pt>
                <c:pt idx="351">
                  <c:v>255.72</c:v>
                </c:pt>
                <c:pt idx="352">
                  <c:v>255.91</c:v>
                </c:pt>
                <c:pt idx="353">
                  <c:v>255.47</c:v>
                </c:pt>
                <c:pt idx="354">
                  <c:v>260.79000000000002</c:v>
                </c:pt>
                <c:pt idx="355">
                  <c:v>264.33</c:v>
                </c:pt>
                <c:pt idx="356">
                  <c:v>262.73</c:v>
                </c:pt>
                <c:pt idx="357">
                  <c:v>263.88</c:v>
                </c:pt>
                <c:pt idx="358">
                  <c:v>263.77999999999997</c:v>
                </c:pt>
                <c:pt idx="359">
                  <c:v>261.49</c:v>
                </c:pt>
                <c:pt idx="360">
                  <c:v>270.64999999999998</c:v>
                </c:pt>
                <c:pt idx="361">
                  <c:v>267.61</c:v>
                </c:pt>
                <c:pt idx="362">
                  <c:v>262.48</c:v>
                </c:pt>
                <c:pt idx="363">
                  <c:v>256.31</c:v>
                </c:pt>
                <c:pt idx="364">
                  <c:v>257.26</c:v>
                </c:pt>
                <c:pt idx="365">
                  <c:v>257.95999999999998</c:v>
                </c:pt>
                <c:pt idx="366">
                  <c:v>254.17</c:v>
                </c:pt>
                <c:pt idx="367">
                  <c:v>243.97</c:v>
                </c:pt>
                <c:pt idx="368">
                  <c:v>246.21</c:v>
                </c:pt>
                <c:pt idx="369">
                  <c:v>245.76</c:v>
                </c:pt>
                <c:pt idx="370">
                  <c:v>243.82</c:v>
                </c:pt>
                <c:pt idx="371">
                  <c:v>244.47</c:v>
                </c:pt>
                <c:pt idx="372">
                  <c:v>248.6</c:v>
                </c:pt>
                <c:pt idx="373">
                  <c:v>244.47</c:v>
                </c:pt>
                <c:pt idx="374">
                  <c:v>242.38</c:v>
                </c:pt>
                <c:pt idx="375">
                  <c:v>238.25</c:v>
                </c:pt>
                <c:pt idx="376">
                  <c:v>229.04</c:v>
                </c:pt>
                <c:pt idx="377">
                  <c:v>231.43</c:v>
                </c:pt>
                <c:pt idx="378">
                  <c:v>233.87</c:v>
                </c:pt>
                <c:pt idx="379">
                  <c:v>230.08</c:v>
                </c:pt>
                <c:pt idx="380">
                  <c:v>235.11</c:v>
                </c:pt>
                <c:pt idx="381">
                  <c:v>236.06</c:v>
                </c:pt>
                <c:pt idx="382">
                  <c:v>233.82</c:v>
                </c:pt>
                <c:pt idx="383">
                  <c:v>232.82</c:v>
                </c:pt>
                <c:pt idx="384">
                  <c:v>231.73</c:v>
                </c:pt>
                <c:pt idx="385">
                  <c:v>234.56</c:v>
                </c:pt>
                <c:pt idx="386">
                  <c:v>234.36</c:v>
                </c:pt>
                <c:pt idx="387">
                  <c:v>234.66</c:v>
                </c:pt>
                <c:pt idx="388">
                  <c:v>243.27</c:v>
                </c:pt>
                <c:pt idx="389">
                  <c:v>235.61</c:v>
                </c:pt>
                <c:pt idx="390">
                  <c:v>233.57</c:v>
                </c:pt>
                <c:pt idx="391">
                  <c:v>219.88</c:v>
                </c:pt>
                <c:pt idx="392">
                  <c:v>220.48</c:v>
                </c:pt>
                <c:pt idx="393">
                  <c:v>218.44</c:v>
                </c:pt>
                <c:pt idx="394">
                  <c:v>216.35</c:v>
                </c:pt>
                <c:pt idx="395">
                  <c:v>216.4</c:v>
                </c:pt>
                <c:pt idx="396">
                  <c:v>217.14</c:v>
                </c:pt>
                <c:pt idx="397">
                  <c:v>218.49</c:v>
                </c:pt>
                <c:pt idx="398">
                  <c:v>220.48</c:v>
                </c:pt>
                <c:pt idx="399">
                  <c:v>222.47</c:v>
                </c:pt>
                <c:pt idx="400">
                  <c:v>220.03</c:v>
                </c:pt>
                <c:pt idx="401">
                  <c:v>220.83</c:v>
                </c:pt>
                <c:pt idx="402">
                  <c:v>225.26</c:v>
                </c:pt>
                <c:pt idx="403">
                  <c:v>224.46</c:v>
                </c:pt>
                <c:pt idx="404">
                  <c:v>223.96</c:v>
                </c:pt>
                <c:pt idx="405">
                  <c:v>226.95</c:v>
                </c:pt>
                <c:pt idx="406">
                  <c:v>228.54</c:v>
                </c:pt>
                <c:pt idx="407">
                  <c:v>220.68</c:v>
                </c:pt>
                <c:pt idx="408">
                  <c:v>219.63</c:v>
                </c:pt>
                <c:pt idx="409">
                  <c:v>220.88</c:v>
                </c:pt>
                <c:pt idx="410">
                  <c:v>220.83</c:v>
                </c:pt>
                <c:pt idx="411">
                  <c:v>217.04</c:v>
                </c:pt>
                <c:pt idx="412">
                  <c:v>218.24</c:v>
                </c:pt>
                <c:pt idx="413">
                  <c:v>217.59</c:v>
                </c:pt>
                <c:pt idx="414">
                  <c:v>217.29</c:v>
                </c:pt>
                <c:pt idx="415">
                  <c:v>220.08</c:v>
                </c:pt>
                <c:pt idx="416">
                  <c:v>223.27</c:v>
                </c:pt>
                <c:pt idx="417">
                  <c:v>223.91</c:v>
                </c:pt>
                <c:pt idx="418">
                  <c:v>222.12</c:v>
                </c:pt>
                <c:pt idx="419">
                  <c:v>221.23</c:v>
                </c:pt>
                <c:pt idx="420">
                  <c:v>219.58</c:v>
                </c:pt>
                <c:pt idx="421">
                  <c:v>223.12</c:v>
                </c:pt>
                <c:pt idx="422">
                  <c:v>220.78</c:v>
                </c:pt>
                <c:pt idx="423">
                  <c:v>219.93</c:v>
                </c:pt>
                <c:pt idx="424">
                  <c:v>220.18</c:v>
                </c:pt>
                <c:pt idx="425">
                  <c:v>219.63</c:v>
                </c:pt>
                <c:pt idx="426">
                  <c:v>217.44</c:v>
                </c:pt>
                <c:pt idx="427">
                  <c:v>213.76</c:v>
                </c:pt>
                <c:pt idx="428">
                  <c:v>216.03</c:v>
                </c:pt>
                <c:pt idx="429">
                  <c:v>212.68</c:v>
                </c:pt>
                <c:pt idx="430">
                  <c:v>212.33</c:v>
                </c:pt>
                <c:pt idx="431">
                  <c:v>210.6</c:v>
                </c:pt>
                <c:pt idx="432">
                  <c:v>213.91</c:v>
                </c:pt>
                <c:pt idx="433">
                  <c:v>214.01</c:v>
                </c:pt>
                <c:pt idx="434">
                  <c:v>209.27</c:v>
                </c:pt>
                <c:pt idx="435">
                  <c:v>207.89</c:v>
                </c:pt>
                <c:pt idx="436">
                  <c:v>204.29</c:v>
                </c:pt>
                <c:pt idx="437">
                  <c:v>204.05</c:v>
                </c:pt>
                <c:pt idx="438">
                  <c:v>203.36</c:v>
                </c:pt>
                <c:pt idx="439">
                  <c:v>203.01</c:v>
                </c:pt>
                <c:pt idx="440">
                  <c:v>201.78</c:v>
                </c:pt>
                <c:pt idx="441">
                  <c:v>204.88</c:v>
                </c:pt>
                <c:pt idx="442">
                  <c:v>208.43</c:v>
                </c:pt>
                <c:pt idx="443">
                  <c:v>205.28</c:v>
                </c:pt>
                <c:pt idx="444">
                  <c:v>204.19</c:v>
                </c:pt>
                <c:pt idx="445">
                  <c:v>203.45</c:v>
                </c:pt>
                <c:pt idx="446">
                  <c:v>201.33</c:v>
                </c:pt>
                <c:pt idx="447">
                  <c:v>200.5</c:v>
                </c:pt>
                <c:pt idx="448">
                  <c:v>199.9</c:v>
                </c:pt>
                <c:pt idx="449">
                  <c:v>197.39</c:v>
                </c:pt>
                <c:pt idx="450">
                  <c:v>201.04</c:v>
                </c:pt>
                <c:pt idx="451">
                  <c:v>200.99</c:v>
                </c:pt>
                <c:pt idx="452">
                  <c:v>198.97</c:v>
                </c:pt>
                <c:pt idx="453">
                  <c:v>198.33</c:v>
                </c:pt>
                <c:pt idx="454">
                  <c:v>195.76</c:v>
                </c:pt>
                <c:pt idx="455">
                  <c:v>195.47</c:v>
                </c:pt>
                <c:pt idx="456">
                  <c:v>194.92</c:v>
                </c:pt>
                <c:pt idx="457">
                  <c:v>193.15</c:v>
                </c:pt>
                <c:pt idx="458">
                  <c:v>193</c:v>
                </c:pt>
                <c:pt idx="459">
                  <c:v>193.69</c:v>
                </c:pt>
                <c:pt idx="460">
                  <c:v>190.78</c:v>
                </c:pt>
                <c:pt idx="461">
                  <c:v>194.53</c:v>
                </c:pt>
                <c:pt idx="462">
                  <c:v>194.23</c:v>
                </c:pt>
                <c:pt idx="463">
                  <c:v>193.59</c:v>
                </c:pt>
                <c:pt idx="464">
                  <c:v>194.38</c:v>
                </c:pt>
                <c:pt idx="465">
                  <c:v>194.82</c:v>
                </c:pt>
                <c:pt idx="466">
                  <c:v>193</c:v>
                </c:pt>
                <c:pt idx="467">
                  <c:v>192.56</c:v>
                </c:pt>
                <c:pt idx="468">
                  <c:v>191.92</c:v>
                </c:pt>
                <c:pt idx="469">
                  <c:v>191.27</c:v>
                </c:pt>
                <c:pt idx="470">
                  <c:v>187.63</c:v>
                </c:pt>
                <c:pt idx="471">
                  <c:v>182.94</c:v>
                </c:pt>
                <c:pt idx="472">
                  <c:v>181.41</c:v>
                </c:pt>
                <c:pt idx="473">
                  <c:v>184.08</c:v>
                </c:pt>
                <c:pt idx="474">
                  <c:v>190.09</c:v>
                </c:pt>
                <c:pt idx="475">
                  <c:v>197.34</c:v>
                </c:pt>
                <c:pt idx="476">
                  <c:v>198.18</c:v>
                </c:pt>
                <c:pt idx="477">
                  <c:v>199.51</c:v>
                </c:pt>
                <c:pt idx="478">
                  <c:v>199.81</c:v>
                </c:pt>
                <c:pt idx="479">
                  <c:v>202.32</c:v>
                </c:pt>
                <c:pt idx="480">
                  <c:v>200.59</c:v>
                </c:pt>
                <c:pt idx="481">
                  <c:v>200.15</c:v>
                </c:pt>
                <c:pt idx="482">
                  <c:v>200.59</c:v>
                </c:pt>
                <c:pt idx="483">
                  <c:v>200.05</c:v>
                </c:pt>
                <c:pt idx="484">
                  <c:v>205.87</c:v>
                </c:pt>
                <c:pt idx="485">
                  <c:v>206.86</c:v>
                </c:pt>
                <c:pt idx="486">
                  <c:v>208.34</c:v>
                </c:pt>
                <c:pt idx="487">
                  <c:v>207.4</c:v>
                </c:pt>
                <c:pt idx="488">
                  <c:v>204.88</c:v>
                </c:pt>
                <c:pt idx="489">
                  <c:v>202.76</c:v>
                </c:pt>
                <c:pt idx="490">
                  <c:v>201.73</c:v>
                </c:pt>
                <c:pt idx="491">
                  <c:v>199.76</c:v>
                </c:pt>
                <c:pt idx="492">
                  <c:v>196.99</c:v>
                </c:pt>
                <c:pt idx="493">
                  <c:v>199.51</c:v>
                </c:pt>
                <c:pt idx="494">
                  <c:v>198.52</c:v>
                </c:pt>
                <c:pt idx="495">
                  <c:v>199.51</c:v>
                </c:pt>
                <c:pt idx="496">
                  <c:v>205.08</c:v>
                </c:pt>
                <c:pt idx="497">
                  <c:v>200.99</c:v>
                </c:pt>
                <c:pt idx="498">
                  <c:v>201.88</c:v>
                </c:pt>
                <c:pt idx="499">
                  <c:v>202.32</c:v>
                </c:pt>
                <c:pt idx="500">
                  <c:v>202.42</c:v>
                </c:pt>
                <c:pt idx="501">
                  <c:v>200.3</c:v>
                </c:pt>
                <c:pt idx="502">
                  <c:v>200.79</c:v>
                </c:pt>
                <c:pt idx="503">
                  <c:v>201.97</c:v>
                </c:pt>
                <c:pt idx="504">
                  <c:v>202.67</c:v>
                </c:pt>
                <c:pt idx="505">
                  <c:v>204.29</c:v>
                </c:pt>
                <c:pt idx="506">
                  <c:v>203.45</c:v>
                </c:pt>
                <c:pt idx="507">
                  <c:v>205.67</c:v>
                </c:pt>
                <c:pt idx="508">
                  <c:v>202.47</c:v>
                </c:pt>
                <c:pt idx="509">
                  <c:v>203.45</c:v>
                </c:pt>
                <c:pt idx="510">
                  <c:v>203.01</c:v>
                </c:pt>
                <c:pt idx="511">
                  <c:v>209.96</c:v>
                </c:pt>
                <c:pt idx="512">
                  <c:v>201.53</c:v>
                </c:pt>
                <c:pt idx="513">
                  <c:v>199.56</c:v>
                </c:pt>
                <c:pt idx="514">
                  <c:v>198.67</c:v>
                </c:pt>
                <c:pt idx="515">
                  <c:v>203.01</c:v>
                </c:pt>
                <c:pt idx="516">
                  <c:v>204.14</c:v>
                </c:pt>
                <c:pt idx="517">
                  <c:v>204.34</c:v>
                </c:pt>
                <c:pt idx="518">
                  <c:v>202.47</c:v>
                </c:pt>
                <c:pt idx="519">
                  <c:v>204.64</c:v>
                </c:pt>
                <c:pt idx="520">
                  <c:v>204.83</c:v>
                </c:pt>
                <c:pt idx="521">
                  <c:v>204.1</c:v>
                </c:pt>
                <c:pt idx="522">
                  <c:v>203.6</c:v>
                </c:pt>
                <c:pt idx="523">
                  <c:v>202.86</c:v>
                </c:pt>
                <c:pt idx="524">
                  <c:v>203.01</c:v>
                </c:pt>
                <c:pt idx="525">
                  <c:v>203.21</c:v>
                </c:pt>
                <c:pt idx="526">
                  <c:v>203.36</c:v>
                </c:pt>
                <c:pt idx="527">
                  <c:v>202.57</c:v>
                </c:pt>
                <c:pt idx="528">
                  <c:v>204.74</c:v>
                </c:pt>
                <c:pt idx="529">
                  <c:v>205.23</c:v>
                </c:pt>
                <c:pt idx="530">
                  <c:v>208.43</c:v>
                </c:pt>
                <c:pt idx="531">
                  <c:v>208.93</c:v>
                </c:pt>
                <c:pt idx="532">
                  <c:v>204.83</c:v>
                </c:pt>
                <c:pt idx="533">
                  <c:v>203.01</c:v>
                </c:pt>
                <c:pt idx="534">
                  <c:v>205.38</c:v>
                </c:pt>
                <c:pt idx="535">
                  <c:v>204.83</c:v>
                </c:pt>
                <c:pt idx="536">
                  <c:v>200.35</c:v>
                </c:pt>
                <c:pt idx="537">
                  <c:v>194.18</c:v>
                </c:pt>
                <c:pt idx="538">
                  <c:v>206.02</c:v>
                </c:pt>
                <c:pt idx="539">
                  <c:v>210.85</c:v>
                </c:pt>
                <c:pt idx="540">
                  <c:v>214.84</c:v>
                </c:pt>
                <c:pt idx="541">
                  <c:v>213.81</c:v>
                </c:pt>
                <c:pt idx="542">
                  <c:v>214.35</c:v>
                </c:pt>
                <c:pt idx="543">
                  <c:v>218.74</c:v>
                </c:pt>
                <c:pt idx="544">
                  <c:v>219.63</c:v>
                </c:pt>
                <c:pt idx="545">
                  <c:v>215.83</c:v>
                </c:pt>
                <c:pt idx="546">
                  <c:v>214.7</c:v>
                </c:pt>
                <c:pt idx="547">
                  <c:v>216.37</c:v>
                </c:pt>
                <c:pt idx="548">
                  <c:v>221.95</c:v>
                </c:pt>
                <c:pt idx="549">
                  <c:v>222.73</c:v>
                </c:pt>
                <c:pt idx="550">
                  <c:v>225.64</c:v>
                </c:pt>
                <c:pt idx="551">
                  <c:v>221.11</c:v>
                </c:pt>
                <c:pt idx="552">
                  <c:v>222.14</c:v>
                </c:pt>
                <c:pt idx="553">
                  <c:v>221.75</c:v>
                </c:pt>
                <c:pt idx="554">
                  <c:v>221.7</c:v>
                </c:pt>
                <c:pt idx="555">
                  <c:v>220.37</c:v>
                </c:pt>
                <c:pt idx="556">
                  <c:v>221.5</c:v>
                </c:pt>
                <c:pt idx="557">
                  <c:v>221.01</c:v>
                </c:pt>
                <c:pt idx="558">
                  <c:v>217.7</c:v>
                </c:pt>
                <c:pt idx="559">
                  <c:v>217.75</c:v>
                </c:pt>
                <c:pt idx="560">
                  <c:v>217.46</c:v>
                </c:pt>
                <c:pt idx="561">
                  <c:v>218.35</c:v>
                </c:pt>
                <c:pt idx="562">
                  <c:v>217.41</c:v>
                </c:pt>
                <c:pt idx="563">
                  <c:v>218.35</c:v>
                </c:pt>
                <c:pt idx="564">
                  <c:v>221.5</c:v>
                </c:pt>
                <c:pt idx="565">
                  <c:v>226.33</c:v>
                </c:pt>
                <c:pt idx="566">
                  <c:v>224.56</c:v>
                </c:pt>
                <c:pt idx="567">
                  <c:v>226.58</c:v>
                </c:pt>
                <c:pt idx="568">
                  <c:v>226.04</c:v>
                </c:pt>
                <c:pt idx="569">
                  <c:v>228.16</c:v>
                </c:pt>
                <c:pt idx="570">
                  <c:v>225.99</c:v>
                </c:pt>
                <c:pt idx="571">
                  <c:v>225.15</c:v>
                </c:pt>
                <c:pt idx="572">
                  <c:v>224.26</c:v>
                </c:pt>
                <c:pt idx="573">
                  <c:v>225.89</c:v>
                </c:pt>
                <c:pt idx="574">
                  <c:v>227.42</c:v>
                </c:pt>
                <c:pt idx="575">
                  <c:v>222.88</c:v>
                </c:pt>
                <c:pt idx="576">
                  <c:v>221.95</c:v>
                </c:pt>
                <c:pt idx="577">
                  <c:v>222.73</c:v>
                </c:pt>
                <c:pt idx="578">
                  <c:v>217.61</c:v>
                </c:pt>
                <c:pt idx="579">
                  <c:v>215.98</c:v>
                </c:pt>
                <c:pt idx="580">
                  <c:v>215.58</c:v>
                </c:pt>
                <c:pt idx="581">
                  <c:v>217.75</c:v>
                </c:pt>
                <c:pt idx="582">
                  <c:v>215.39</c:v>
                </c:pt>
                <c:pt idx="583">
                  <c:v>217.61</c:v>
                </c:pt>
                <c:pt idx="584">
                  <c:v>214.94</c:v>
                </c:pt>
                <c:pt idx="585">
                  <c:v>212.92</c:v>
                </c:pt>
                <c:pt idx="586">
                  <c:v>213.17</c:v>
                </c:pt>
                <c:pt idx="587">
                  <c:v>214.94</c:v>
                </c:pt>
                <c:pt idx="588">
                  <c:v>214.15</c:v>
                </c:pt>
                <c:pt idx="589">
                  <c:v>217.31</c:v>
                </c:pt>
                <c:pt idx="590">
                  <c:v>219.43</c:v>
                </c:pt>
                <c:pt idx="591">
                  <c:v>218.64</c:v>
                </c:pt>
                <c:pt idx="592">
                  <c:v>216.03</c:v>
                </c:pt>
                <c:pt idx="593">
                  <c:v>210.21</c:v>
                </c:pt>
                <c:pt idx="594">
                  <c:v>213.51</c:v>
                </c:pt>
                <c:pt idx="595">
                  <c:v>209.32</c:v>
                </c:pt>
                <c:pt idx="596">
                  <c:v>210.95</c:v>
                </c:pt>
                <c:pt idx="597">
                  <c:v>214.5</c:v>
                </c:pt>
                <c:pt idx="598">
                  <c:v>212.33</c:v>
                </c:pt>
                <c:pt idx="599">
                  <c:v>221.4</c:v>
                </c:pt>
                <c:pt idx="600">
                  <c:v>228.45</c:v>
                </c:pt>
                <c:pt idx="601">
                  <c:v>228.01</c:v>
                </c:pt>
                <c:pt idx="602">
                  <c:v>232</c:v>
                </c:pt>
                <c:pt idx="603">
                  <c:v>229.14</c:v>
                </c:pt>
                <c:pt idx="604">
                  <c:v>233.04</c:v>
                </c:pt>
                <c:pt idx="605">
                  <c:v>242.01</c:v>
                </c:pt>
                <c:pt idx="606">
                  <c:v>238.17</c:v>
                </c:pt>
                <c:pt idx="607">
                  <c:v>237.72</c:v>
                </c:pt>
                <c:pt idx="608">
                  <c:v>239.45</c:v>
                </c:pt>
                <c:pt idx="609">
                  <c:v>239.01</c:v>
                </c:pt>
                <c:pt idx="610">
                  <c:v>241.52</c:v>
                </c:pt>
                <c:pt idx="611">
                  <c:v>243.54</c:v>
                </c:pt>
                <c:pt idx="612">
                  <c:v>243.94</c:v>
                </c:pt>
                <c:pt idx="613">
                  <c:v>233.19</c:v>
                </c:pt>
                <c:pt idx="614">
                  <c:v>231.96</c:v>
                </c:pt>
                <c:pt idx="615">
                  <c:v>233.93</c:v>
                </c:pt>
                <c:pt idx="616">
                  <c:v>233.68</c:v>
                </c:pt>
                <c:pt idx="617">
                  <c:v>229.44</c:v>
                </c:pt>
                <c:pt idx="618">
                  <c:v>231.86</c:v>
                </c:pt>
                <c:pt idx="619">
                  <c:v>226.14</c:v>
                </c:pt>
                <c:pt idx="620">
                  <c:v>226.43</c:v>
                </c:pt>
                <c:pt idx="621">
                  <c:v>228.26</c:v>
                </c:pt>
                <c:pt idx="622">
                  <c:v>221.06</c:v>
                </c:pt>
                <c:pt idx="623">
                  <c:v>229.44</c:v>
                </c:pt>
                <c:pt idx="624">
                  <c:v>234.67</c:v>
                </c:pt>
                <c:pt idx="625">
                  <c:v>234.03</c:v>
                </c:pt>
                <c:pt idx="626">
                  <c:v>232.74</c:v>
                </c:pt>
                <c:pt idx="627">
                  <c:v>229.19</c:v>
                </c:pt>
                <c:pt idx="628">
                  <c:v>226.24</c:v>
                </c:pt>
                <c:pt idx="629">
                  <c:v>225.35</c:v>
                </c:pt>
                <c:pt idx="630">
                  <c:v>225.1</c:v>
                </c:pt>
                <c:pt idx="631">
                  <c:v>228.9</c:v>
                </c:pt>
                <c:pt idx="632">
                  <c:v>224.51</c:v>
                </c:pt>
                <c:pt idx="633">
                  <c:v>229.29</c:v>
                </c:pt>
                <c:pt idx="634">
                  <c:v>229.44</c:v>
                </c:pt>
                <c:pt idx="635">
                  <c:v>227.17</c:v>
                </c:pt>
                <c:pt idx="636">
                  <c:v>218.84</c:v>
                </c:pt>
                <c:pt idx="637">
                  <c:v>215.14</c:v>
                </c:pt>
                <c:pt idx="638">
                  <c:v>214.99</c:v>
                </c:pt>
                <c:pt idx="639">
                  <c:v>223.03</c:v>
                </c:pt>
                <c:pt idx="640">
                  <c:v>229.29</c:v>
                </c:pt>
                <c:pt idx="641">
                  <c:v>227.67</c:v>
                </c:pt>
                <c:pt idx="642">
                  <c:v>226.93</c:v>
                </c:pt>
                <c:pt idx="643">
                  <c:v>224.46</c:v>
                </c:pt>
                <c:pt idx="644">
                  <c:v>224.85</c:v>
                </c:pt>
                <c:pt idx="645">
                  <c:v>224.66</c:v>
                </c:pt>
                <c:pt idx="646">
                  <c:v>221.9</c:v>
                </c:pt>
                <c:pt idx="647">
                  <c:v>218.3</c:v>
                </c:pt>
                <c:pt idx="648">
                  <c:v>217.7</c:v>
                </c:pt>
                <c:pt idx="649">
                  <c:v>218.44</c:v>
                </c:pt>
                <c:pt idx="650">
                  <c:v>217.7</c:v>
                </c:pt>
                <c:pt idx="651">
                  <c:v>217.01</c:v>
                </c:pt>
                <c:pt idx="652">
                  <c:v>211.59</c:v>
                </c:pt>
                <c:pt idx="653">
                  <c:v>211.05</c:v>
                </c:pt>
                <c:pt idx="654">
                  <c:v>209.86</c:v>
                </c:pt>
                <c:pt idx="655">
                  <c:v>208.53</c:v>
                </c:pt>
                <c:pt idx="656">
                  <c:v>204.14</c:v>
                </c:pt>
                <c:pt idx="657">
                  <c:v>199.41</c:v>
                </c:pt>
                <c:pt idx="658">
                  <c:v>204.44</c:v>
                </c:pt>
                <c:pt idx="659">
                  <c:v>205.77</c:v>
                </c:pt>
                <c:pt idx="660">
                  <c:v>205.28</c:v>
                </c:pt>
                <c:pt idx="661">
                  <c:v>205.03</c:v>
                </c:pt>
                <c:pt idx="662">
                  <c:v>200.15</c:v>
                </c:pt>
                <c:pt idx="663">
                  <c:v>198.52</c:v>
                </c:pt>
                <c:pt idx="664">
                  <c:v>201.73</c:v>
                </c:pt>
                <c:pt idx="665">
                  <c:v>192.21</c:v>
                </c:pt>
                <c:pt idx="666">
                  <c:v>207.4</c:v>
                </c:pt>
                <c:pt idx="667">
                  <c:v>206.91</c:v>
                </c:pt>
                <c:pt idx="668">
                  <c:v>215.93</c:v>
                </c:pt>
                <c:pt idx="669">
                  <c:v>215.63</c:v>
                </c:pt>
                <c:pt idx="670">
                  <c:v>214.75</c:v>
                </c:pt>
                <c:pt idx="671">
                  <c:v>225.27</c:v>
                </c:pt>
                <c:pt idx="672">
                  <c:v>228.01</c:v>
                </c:pt>
                <c:pt idx="673">
                  <c:v>227.96</c:v>
                </c:pt>
                <c:pt idx="674">
                  <c:v>229.67</c:v>
                </c:pt>
                <c:pt idx="675">
                  <c:v>227.23</c:v>
                </c:pt>
                <c:pt idx="676">
                  <c:v>226.05</c:v>
                </c:pt>
                <c:pt idx="677">
                  <c:v>229.14</c:v>
                </c:pt>
                <c:pt idx="678">
                  <c:v>227.72</c:v>
                </c:pt>
                <c:pt idx="679">
                  <c:v>230.06</c:v>
                </c:pt>
                <c:pt idx="680">
                  <c:v>228.21</c:v>
                </c:pt>
                <c:pt idx="681">
                  <c:v>219.79</c:v>
                </c:pt>
                <c:pt idx="682">
                  <c:v>216.66</c:v>
                </c:pt>
                <c:pt idx="683">
                  <c:v>216.12</c:v>
                </c:pt>
                <c:pt idx="684">
                  <c:v>222.09</c:v>
                </c:pt>
                <c:pt idx="685">
                  <c:v>224.83</c:v>
                </c:pt>
                <c:pt idx="686">
                  <c:v>228.21</c:v>
                </c:pt>
                <c:pt idx="687">
                  <c:v>223.51</c:v>
                </c:pt>
                <c:pt idx="688">
                  <c:v>232.56</c:v>
                </c:pt>
                <c:pt idx="689">
                  <c:v>235.94</c:v>
                </c:pt>
                <c:pt idx="690">
                  <c:v>221.7</c:v>
                </c:pt>
                <c:pt idx="691">
                  <c:v>217.98</c:v>
                </c:pt>
                <c:pt idx="692">
                  <c:v>214.31</c:v>
                </c:pt>
                <c:pt idx="693">
                  <c:v>221.6</c:v>
                </c:pt>
                <c:pt idx="694">
                  <c:v>217.35</c:v>
                </c:pt>
                <c:pt idx="695">
                  <c:v>225.03</c:v>
                </c:pt>
                <c:pt idx="696">
                  <c:v>239.9</c:v>
                </c:pt>
                <c:pt idx="697">
                  <c:v>242.15</c:v>
                </c:pt>
                <c:pt idx="698">
                  <c:v>239.65</c:v>
                </c:pt>
                <c:pt idx="699">
                  <c:v>243.13</c:v>
                </c:pt>
                <c:pt idx="700">
                  <c:v>237.11</c:v>
                </c:pt>
                <c:pt idx="701">
                  <c:v>242.88</c:v>
                </c:pt>
                <c:pt idx="702">
                  <c:v>242</c:v>
                </c:pt>
                <c:pt idx="703">
                  <c:v>243.47</c:v>
                </c:pt>
                <c:pt idx="704">
                  <c:v>242</c:v>
                </c:pt>
                <c:pt idx="705">
                  <c:v>247.63</c:v>
                </c:pt>
                <c:pt idx="706">
                  <c:v>253.25</c:v>
                </c:pt>
                <c:pt idx="707">
                  <c:v>244.25</c:v>
                </c:pt>
                <c:pt idx="708">
                  <c:v>241.12</c:v>
                </c:pt>
                <c:pt idx="709">
                  <c:v>252.32</c:v>
                </c:pt>
                <c:pt idx="710">
                  <c:v>267.19</c:v>
                </c:pt>
                <c:pt idx="711">
                  <c:v>269.2</c:v>
                </c:pt>
                <c:pt idx="712">
                  <c:v>276.77999999999997</c:v>
                </c:pt>
                <c:pt idx="713">
                  <c:v>272.08999999999997</c:v>
                </c:pt>
                <c:pt idx="714">
                  <c:v>271.79000000000002</c:v>
                </c:pt>
                <c:pt idx="715">
                  <c:v>283.52999999999997</c:v>
                </c:pt>
                <c:pt idx="716">
                  <c:v>267.68</c:v>
                </c:pt>
                <c:pt idx="717">
                  <c:v>246.5</c:v>
                </c:pt>
                <c:pt idx="718">
                  <c:v>240.14</c:v>
                </c:pt>
                <c:pt idx="719">
                  <c:v>233.49</c:v>
                </c:pt>
                <c:pt idx="720">
                  <c:v>236.47</c:v>
                </c:pt>
                <c:pt idx="721">
                  <c:v>233.93</c:v>
                </c:pt>
                <c:pt idx="722">
                  <c:v>234.42</c:v>
                </c:pt>
                <c:pt idx="723">
                  <c:v>236.13</c:v>
                </c:pt>
                <c:pt idx="724">
                  <c:v>234.32</c:v>
                </c:pt>
                <c:pt idx="725">
                  <c:v>229.23</c:v>
                </c:pt>
                <c:pt idx="726">
                  <c:v>226.4</c:v>
                </c:pt>
                <c:pt idx="727">
                  <c:v>223.02</c:v>
                </c:pt>
                <c:pt idx="728">
                  <c:v>226.74</c:v>
                </c:pt>
                <c:pt idx="729">
                  <c:v>225.47</c:v>
                </c:pt>
                <c:pt idx="730">
                  <c:v>222.48</c:v>
                </c:pt>
                <c:pt idx="731">
                  <c:v>226.54</c:v>
                </c:pt>
                <c:pt idx="732">
                  <c:v>228.11</c:v>
                </c:pt>
                <c:pt idx="733">
                  <c:v>227.23</c:v>
                </c:pt>
                <c:pt idx="734">
                  <c:v>224.29</c:v>
                </c:pt>
                <c:pt idx="735">
                  <c:v>222.04</c:v>
                </c:pt>
                <c:pt idx="736">
                  <c:v>211.52</c:v>
                </c:pt>
                <c:pt idx="737">
                  <c:v>216.66</c:v>
                </c:pt>
                <c:pt idx="738">
                  <c:v>221.7</c:v>
                </c:pt>
                <c:pt idx="739">
                  <c:v>220.53</c:v>
                </c:pt>
                <c:pt idx="740">
                  <c:v>218.23</c:v>
                </c:pt>
                <c:pt idx="741">
                  <c:v>215.24</c:v>
                </c:pt>
                <c:pt idx="742">
                  <c:v>199.88</c:v>
                </c:pt>
                <c:pt idx="743">
                  <c:v>216.42</c:v>
                </c:pt>
                <c:pt idx="744">
                  <c:v>217.84</c:v>
                </c:pt>
                <c:pt idx="745">
                  <c:v>220.13</c:v>
                </c:pt>
                <c:pt idx="746">
                  <c:v>220.87</c:v>
                </c:pt>
                <c:pt idx="747">
                  <c:v>222.82</c:v>
                </c:pt>
                <c:pt idx="748">
                  <c:v>226.35</c:v>
                </c:pt>
                <c:pt idx="749">
                  <c:v>225.42</c:v>
                </c:pt>
                <c:pt idx="750">
                  <c:v>215.73</c:v>
                </c:pt>
                <c:pt idx="751">
                  <c:v>227.28</c:v>
                </c:pt>
                <c:pt idx="752">
                  <c:v>236.08</c:v>
                </c:pt>
                <c:pt idx="753">
                  <c:v>232.85</c:v>
                </c:pt>
                <c:pt idx="754">
                  <c:v>229.77</c:v>
                </c:pt>
                <c:pt idx="755">
                  <c:v>246.35</c:v>
                </c:pt>
                <c:pt idx="756">
                  <c:v>248.85</c:v>
                </c:pt>
                <c:pt idx="757">
                  <c:v>247.38</c:v>
                </c:pt>
                <c:pt idx="758">
                  <c:v>245.18</c:v>
                </c:pt>
                <c:pt idx="759">
                  <c:v>244.45</c:v>
                </c:pt>
                <c:pt idx="760">
                  <c:v>240.73</c:v>
                </c:pt>
                <c:pt idx="761">
                  <c:v>238.77</c:v>
                </c:pt>
                <c:pt idx="762">
                  <c:v>235.84</c:v>
                </c:pt>
                <c:pt idx="763">
                  <c:v>233.64</c:v>
                </c:pt>
                <c:pt idx="764">
                  <c:v>224.59</c:v>
                </c:pt>
                <c:pt idx="765">
                  <c:v>236.72</c:v>
                </c:pt>
                <c:pt idx="766">
                  <c:v>243.27</c:v>
                </c:pt>
                <c:pt idx="767">
                  <c:v>243.13</c:v>
                </c:pt>
                <c:pt idx="768">
                  <c:v>233.93</c:v>
                </c:pt>
                <c:pt idx="769">
                  <c:v>242.49</c:v>
                </c:pt>
                <c:pt idx="770">
                  <c:v>239.11</c:v>
                </c:pt>
                <c:pt idx="771">
                  <c:v>240</c:v>
                </c:pt>
                <c:pt idx="772">
                  <c:v>232.61</c:v>
                </c:pt>
                <c:pt idx="773">
                  <c:v>228.06</c:v>
                </c:pt>
                <c:pt idx="774">
                  <c:v>226.74</c:v>
                </c:pt>
                <c:pt idx="775">
                  <c:v>224.83</c:v>
                </c:pt>
                <c:pt idx="776">
                  <c:v>223.51</c:v>
                </c:pt>
                <c:pt idx="777">
                  <c:v>218.67</c:v>
                </c:pt>
                <c:pt idx="778">
                  <c:v>221.41</c:v>
                </c:pt>
                <c:pt idx="779">
                  <c:v>218.57</c:v>
                </c:pt>
                <c:pt idx="780">
                  <c:v>216.17</c:v>
                </c:pt>
                <c:pt idx="781">
                  <c:v>213.63</c:v>
                </c:pt>
                <c:pt idx="782">
                  <c:v>214.7</c:v>
                </c:pt>
                <c:pt idx="783">
                  <c:v>216.81</c:v>
                </c:pt>
                <c:pt idx="784">
                  <c:v>212.65</c:v>
                </c:pt>
                <c:pt idx="785">
                  <c:v>212.11</c:v>
                </c:pt>
                <c:pt idx="786">
                  <c:v>213.33</c:v>
                </c:pt>
                <c:pt idx="787">
                  <c:v>213.29</c:v>
                </c:pt>
                <c:pt idx="788">
                  <c:v>207.32</c:v>
                </c:pt>
                <c:pt idx="789">
                  <c:v>204.58</c:v>
                </c:pt>
                <c:pt idx="790">
                  <c:v>211.13</c:v>
                </c:pt>
                <c:pt idx="791">
                  <c:v>217.1</c:v>
                </c:pt>
                <c:pt idx="792">
                  <c:v>222.92</c:v>
                </c:pt>
                <c:pt idx="793">
                  <c:v>224.1</c:v>
                </c:pt>
                <c:pt idx="794">
                  <c:v>225.27</c:v>
                </c:pt>
                <c:pt idx="795">
                  <c:v>223.07</c:v>
                </c:pt>
                <c:pt idx="796">
                  <c:v>222.78</c:v>
                </c:pt>
                <c:pt idx="797">
                  <c:v>224.44</c:v>
                </c:pt>
                <c:pt idx="798">
                  <c:v>221.55</c:v>
                </c:pt>
                <c:pt idx="799">
                  <c:v>216.07</c:v>
                </c:pt>
                <c:pt idx="800">
                  <c:v>220.72</c:v>
                </c:pt>
                <c:pt idx="801">
                  <c:v>221.5</c:v>
                </c:pt>
                <c:pt idx="802">
                  <c:v>220.33</c:v>
                </c:pt>
                <c:pt idx="803">
                  <c:v>212.11</c:v>
                </c:pt>
                <c:pt idx="804">
                  <c:v>213.92</c:v>
                </c:pt>
                <c:pt idx="805">
                  <c:v>222.43</c:v>
                </c:pt>
                <c:pt idx="806">
                  <c:v>237.55</c:v>
                </c:pt>
                <c:pt idx="807">
                  <c:v>233.39</c:v>
                </c:pt>
                <c:pt idx="808">
                  <c:v>231.83</c:v>
                </c:pt>
                <c:pt idx="809">
                  <c:v>222.73</c:v>
                </c:pt>
                <c:pt idx="810">
                  <c:v>231.97</c:v>
                </c:pt>
                <c:pt idx="811">
                  <c:v>244.5</c:v>
                </c:pt>
                <c:pt idx="812">
                  <c:v>239.21</c:v>
                </c:pt>
                <c:pt idx="813">
                  <c:v>236.42</c:v>
                </c:pt>
                <c:pt idx="814">
                  <c:v>234.66</c:v>
                </c:pt>
                <c:pt idx="815">
                  <c:v>234.57</c:v>
                </c:pt>
                <c:pt idx="816">
                  <c:v>231.87</c:v>
                </c:pt>
                <c:pt idx="817">
                  <c:v>236.67</c:v>
                </c:pt>
                <c:pt idx="818">
                  <c:v>229.48</c:v>
                </c:pt>
                <c:pt idx="819">
                  <c:v>226.35</c:v>
                </c:pt>
                <c:pt idx="820">
                  <c:v>223.85</c:v>
                </c:pt>
                <c:pt idx="821">
                  <c:v>223.56</c:v>
                </c:pt>
                <c:pt idx="822">
                  <c:v>218.13</c:v>
                </c:pt>
                <c:pt idx="823">
                  <c:v>209.67</c:v>
                </c:pt>
                <c:pt idx="824">
                  <c:v>213.29</c:v>
                </c:pt>
                <c:pt idx="825">
                  <c:v>219.4</c:v>
                </c:pt>
                <c:pt idx="826">
                  <c:v>220.43</c:v>
                </c:pt>
                <c:pt idx="827">
                  <c:v>208.98</c:v>
                </c:pt>
                <c:pt idx="828">
                  <c:v>217.2</c:v>
                </c:pt>
                <c:pt idx="829">
                  <c:v>221.26</c:v>
                </c:pt>
                <c:pt idx="830">
                  <c:v>225.37</c:v>
                </c:pt>
                <c:pt idx="831">
                  <c:v>224.78</c:v>
                </c:pt>
                <c:pt idx="832">
                  <c:v>251.74</c:v>
                </c:pt>
                <c:pt idx="833">
                  <c:v>217.79</c:v>
                </c:pt>
                <c:pt idx="834">
                  <c:v>219.35</c:v>
                </c:pt>
                <c:pt idx="835">
                  <c:v>191.57</c:v>
                </c:pt>
                <c:pt idx="836">
                  <c:v>187.36</c:v>
                </c:pt>
                <c:pt idx="837">
                  <c:v>173.03</c:v>
                </c:pt>
                <c:pt idx="838">
                  <c:v>173.91</c:v>
                </c:pt>
                <c:pt idx="839">
                  <c:v>172.15</c:v>
                </c:pt>
                <c:pt idx="840">
                  <c:v>175.52</c:v>
                </c:pt>
                <c:pt idx="841">
                  <c:v>164.95</c:v>
                </c:pt>
                <c:pt idx="842">
                  <c:v>160.21</c:v>
                </c:pt>
                <c:pt idx="843">
                  <c:v>155.32</c:v>
                </c:pt>
                <c:pt idx="844">
                  <c:v>148.32</c:v>
                </c:pt>
                <c:pt idx="845">
                  <c:v>137.02000000000001</c:v>
                </c:pt>
                <c:pt idx="846">
                  <c:v>135.75</c:v>
                </c:pt>
                <c:pt idx="847">
                  <c:v>136.09</c:v>
                </c:pt>
                <c:pt idx="848">
                  <c:v>140.54</c:v>
                </c:pt>
                <c:pt idx="849">
                  <c:v>134.87</c:v>
                </c:pt>
                <c:pt idx="850">
                  <c:v>132.91</c:v>
                </c:pt>
                <c:pt idx="851">
                  <c:v>131.4</c:v>
                </c:pt>
                <c:pt idx="852">
                  <c:v>134.91999999999999</c:v>
                </c:pt>
                <c:pt idx="853">
                  <c:v>137.22</c:v>
                </c:pt>
                <c:pt idx="854">
                  <c:v>137.02000000000001</c:v>
                </c:pt>
                <c:pt idx="855">
                  <c:v>130.12</c:v>
                </c:pt>
                <c:pt idx="856">
                  <c:v>128.22</c:v>
                </c:pt>
                <c:pt idx="857">
                  <c:v>129.88</c:v>
                </c:pt>
                <c:pt idx="858">
                  <c:v>130.37</c:v>
                </c:pt>
                <c:pt idx="859">
                  <c:v>127.24</c:v>
                </c:pt>
                <c:pt idx="860">
                  <c:v>129.34</c:v>
                </c:pt>
                <c:pt idx="861">
                  <c:v>130.96</c:v>
                </c:pt>
                <c:pt idx="862">
                  <c:v>130.71</c:v>
                </c:pt>
                <c:pt idx="863">
                  <c:v>130.52000000000001</c:v>
                </c:pt>
                <c:pt idx="864">
                  <c:v>126.26</c:v>
                </c:pt>
                <c:pt idx="865">
                  <c:v>126.36</c:v>
                </c:pt>
                <c:pt idx="866">
                  <c:v>124.5</c:v>
                </c:pt>
                <c:pt idx="867">
                  <c:v>122.93</c:v>
                </c:pt>
                <c:pt idx="868">
                  <c:v>123.32</c:v>
                </c:pt>
                <c:pt idx="869">
                  <c:v>123.18</c:v>
                </c:pt>
                <c:pt idx="870">
                  <c:v>122.25</c:v>
                </c:pt>
                <c:pt idx="871">
                  <c:v>123.47</c:v>
                </c:pt>
                <c:pt idx="872">
                  <c:v>127.63</c:v>
                </c:pt>
                <c:pt idx="873">
                  <c:v>128.26</c:v>
                </c:pt>
                <c:pt idx="874">
                  <c:v>129.24</c:v>
                </c:pt>
                <c:pt idx="875">
                  <c:v>129.68</c:v>
                </c:pt>
                <c:pt idx="876">
                  <c:v>130.76</c:v>
                </c:pt>
                <c:pt idx="877">
                  <c:v>126.8</c:v>
                </c:pt>
                <c:pt idx="878">
                  <c:v>127.24</c:v>
                </c:pt>
                <c:pt idx="879">
                  <c:v>129.19</c:v>
                </c:pt>
                <c:pt idx="880">
                  <c:v>132.22999999999999</c:v>
                </c:pt>
                <c:pt idx="881">
                  <c:v>131.63999999999999</c:v>
                </c:pt>
                <c:pt idx="882">
                  <c:v>128.80000000000001</c:v>
                </c:pt>
                <c:pt idx="883">
                  <c:v>129.72999999999999</c:v>
                </c:pt>
                <c:pt idx="884">
                  <c:v>130.56</c:v>
                </c:pt>
                <c:pt idx="885">
                  <c:v>122.3</c:v>
                </c:pt>
                <c:pt idx="886">
                  <c:v>120.1</c:v>
                </c:pt>
                <c:pt idx="887">
                  <c:v>117.75</c:v>
                </c:pt>
                <c:pt idx="888">
                  <c:v>118.53</c:v>
                </c:pt>
                <c:pt idx="889">
                  <c:v>119.95</c:v>
                </c:pt>
                <c:pt idx="890">
                  <c:v>120.24</c:v>
                </c:pt>
                <c:pt idx="891">
                  <c:v>121.02</c:v>
                </c:pt>
                <c:pt idx="892">
                  <c:v>119.17</c:v>
                </c:pt>
                <c:pt idx="893">
                  <c:v>123.08</c:v>
                </c:pt>
                <c:pt idx="894">
                  <c:v>121.47</c:v>
                </c:pt>
                <c:pt idx="895">
                  <c:v>121.76</c:v>
                </c:pt>
                <c:pt idx="896">
                  <c:v>121.86</c:v>
                </c:pt>
                <c:pt idx="897">
                  <c:v>121.37</c:v>
                </c:pt>
                <c:pt idx="898">
                  <c:v>121.12</c:v>
                </c:pt>
                <c:pt idx="899">
                  <c:v>121.76</c:v>
                </c:pt>
                <c:pt idx="900">
                  <c:v>120.73</c:v>
                </c:pt>
                <c:pt idx="901">
                  <c:v>121.17</c:v>
                </c:pt>
                <c:pt idx="902">
                  <c:v>120.34</c:v>
                </c:pt>
                <c:pt idx="903">
                  <c:v>123.18</c:v>
                </c:pt>
                <c:pt idx="904">
                  <c:v>118.33</c:v>
                </c:pt>
                <c:pt idx="905">
                  <c:v>118.73</c:v>
                </c:pt>
                <c:pt idx="906">
                  <c:v>119.46</c:v>
                </c:pt>
                <c:pt idx="907">
                  <c:v>120.14</c:v>
                </c:pt>
                <c:pt idx="908">
                  <c:v>119.9</c:v>
                </c:pt>
                <c:pt idx="909">
                  <c:v>118.48</c:v>
                </c:pt>
                <c:pt idx="910">
                  <c:v>116.28</c:v>
                </c:pt>
                <c:pt idx="911">
                  <c:v>118.14</c:v>
                </c:pt>
                <c:pt idx="912">
                  <c:v>118.82</c:v>
                </c:pt>
                <c:pt idx="913">
                  <c:v>120.63</c:v>
                </c:pt>
                <c:pt idx="914">
                  <c:v>118.82</c:v>
                </c:pt>
                <c:pt idx="915">
                  <c:v>121.27</c:v>
                </c:pt>
                <c:pt idx="916">
                  <c:v>121.71</c:v>
                </c:pt>
                <c:pt idx="917">
                  <c:v>118.04</c:v>
                </c:pt>
                <c:pt idx="918">
                  <c:v>119.25</c:v>
                </c:pt>
                <c:pt idx="919">
                  <c:v>121.47</c:v>
                </c:pt>
                <c:pt idx="920">
                  <c:v>123.3</c:v>
                </c:pt>
                <c:pt idx="921">
                  <c:v>120.45</c:v>
                </c:pt>
                <c:pt idx="922">
                  <c:v>113.11</c:v>
                </c:pt>
                <c:pt idx="923">
                  <c:v>109.53</c:v>
                </c:pt>
                <c:pt idx="924">
                  <c:v>104.51</c:v>
                </c:pt>
                <c:pt idx="925">
                  <c:v>104.99</c:v>
                </c:pt>
                <c:pt idx="926">
                  <c:v>104.46</c:v>
                </c:pt>
                <c:pt idx="927">
                  <c:v>101.13</c:v>
                </c:pt>
                <c:pt idx="928">
                  <c:v>102.87</c:v>
                </c:pt>
                <c:pt idx="929">
                  <c:v>101.8</c:v>
                </c:pt>
                <c:pt idx="930">
                  <c:v>102.77</c:v>
                </c:pt>
                <c:pt idx="931">
                  <c:v>102.53</c:v>
                </c:pt>
                <c:pt idx="932">
                  <c:v>103.83</c:v>
                </c:pt>
                <c:pt idx="933">
                  <c:v>103.69</c:v>
                </c:pt>
                <c:pt idx="934">
                  <c:v>101.37</c:v>
                </c:pt>
                <c:pt idx="935">
                  <c:v>99.48</c:v>
                </c:pt>
                <c:pt idx="936">
                  <c:v>100.74</c:v>
                </c:pt>
                <c:pt idx="937">
                  <c:v>101.8</c:v>
                </c:pt>
                <c:pt idx="938">
                  <c:v>99.97</c:v>
                </c:pt>
                <c:pt idx="939">
                  <c:v>98.08</c:v>
                </c:pt>
                <c:pt idx="940">
                  <c:v>103.01</c:v>
                </c:pt>
                <c:pt idx="941">
                  <c:v>105.67</c:v>
                </c:pt>
                <c:pt idx="942">
                  <c:v>106.25</c:v>
                </c:pt>
                <c:pt idx="943">
                  <c:v>99.24</c:v>
                </c:pt>
                <c:pt idx="944">
                  <c:v>99.44</c:v>
                </c:pt>
                <c:pt idx="945">
                  <c:v>98.57</c:v>
                </c:pt>
                <c:pt idx="946">
                  <c:v>97.65</c:v>
                </c:pt>
                <c:pt idx="947">
                  <c:v>96.49</c:v>
                </c:pt>
                <c:pt idx="948">
                  <c:v>95.52</c:v>
                </c:pt>
                <c:pt idx="949">
                  <c:v>94.36</c:v>
                </c:pt>
                <c:pt idx="950">
                  <c:v>94.65</c:v>
                </c:pt>
                <c:pt idx="951">
                  <c:v>94.7</c:v>
                </c:pt>
                <c:pt idx="952">
                  <c:v>93.06</c:v>
                </c:pt>
                <c:pt idx="953">
                  <c:v>92.43</c:v>
                </c:pt>
                <c:pt idx="954">
                  <c:v>91.08</c:v>
                </c:pt>
                <c:pt idx="955">
                  <c:v>90.45</c:v>
                </c:pt>
                <c:pt idx="956">
                  <c:v>90.64</c:v>
                </c:pt>
                <c:pt idx="957">
                  <c:v>93.88</c:v>
                </c:pt>
                <c:pt idx="958">
                  <c:v>90.98</c:v>
                </c:pt>
                <c:pt idx="959">
                  <c:v>92.62</c:v>
                </c:pt>
                <c:pt idx="960">
                  <c:v>89.1</c:v>
                </c:pt>
                <c:pt idx="961">
                  <c:v>100.6</c:v>
                </c:pt>
                <c:pt idx="962">
                  <c:v>101.42</c:v>
                </c:pt>
                <c:pt idx="963">
                  <c:v>100.93</c:v>
                </c:pt>
                <c:pt idx="964">
                  <c:v>101.18</c:v>
                </c:pt>
                <c:pt idx="965">
                  <c:v>99.87</c:v>
                </c:pt>
                <c:pt idx="966">
                  <c:v>101.51</c:v>
                </c:pt>
                <c:pt idx="967">
                  <c:v>99.77</c:v>
                </c:pt>
                <c:pt idx="968">
                  <c:v>100.11</c:v>
                </c:pt>
                <c:pt idx="969">
                  <c:v>99.97</c:v>
                </c:pt>
                <c:pt idx="970">
                  <c:v>95.33</c:v>
                </c:pt>
                <c:pt idx="971">
                  <c:v>97.84</c:v>
                </c:pt>
                <c:pt idx="972">
                  <c:v>101.03</c:v>
                </c:pt>
                <c:pt idx="973">
                  <c:v>101.22</c:v>
                </c:pt>
                <c:pt idx="974">
                  <c:v>100.64</c:v>
                </c:pt>
                <c:pt idx="975">
                  <c:v>97.16</c:v>
                </c:pt>
                <c:pt idx="976">
                  <c:v>99.82</c:v>
                </c:pt>
                <c:pt idx="977">
                  <c:v>106.01</c:v>
                </c:pt>
                <c:pt idx="978">
                  <c:v>107.79</c:v>
                </c:pt>
                <c:pt idx="979">
                  <c:v>109.44</c:v>
                </c:pt>
                <c:pt idx="980">
                  <c:v>103.74</c:v>
                </c:pt>
                <c:pt idx="981">
                  <c:v>103.4</c:v>
                </c:pt>
                <c:pt idx="982">
                  <c:v>105.38</c:v>
                </c:pt>
                <c:pt idx="983">
                  <c:v>103.74</c:v>
                </c:pt>
                <c:pt idx="984">
                  <c:v>105.62</c:v>
                </c:pt>
                <c:pt idx="985">
                  <c:v>101.71</c:v>
                </c:pt>
                <c:pt idx="986">
                  <c:v>96.97</c:v>
                </c:pt>
                <c:pt idx="987">
                  <c:v>94.6</c:v>
                </c:pt>
                <c:pt idx="988">
                  <c:v>91.95</c:v>
                </c:pt>
                <c:pt idx="989">
                  <c:v>92.77</c:v>
                </c:pt>
                <c:pt idx="990">
                  <c:v>90.88</c:v>
                </c:pt>
                <c:pt idx="991">
                  <c:v>88.95</c:v>
                </c:pt>
                <c:pt idx="992">
                  <c:v>87.07</c:v>
                </c:pt>
                <c:pt idx="993">
                  <c:v>88.03</c:v>
                </c:pt>
                <c:pt idx="994">
                  <c:v>89.97</c:v>
                </c:pt>
                <c:pt idx="995">
                  <c:v>88.03</c:v>
                </c:pt>
                <c:pt idx="996">
                  <c:v>87.21</c:v>
                </c:pt>
                <c:pt idx="997">
                  <c:v>83.78</c:v>
                </c:pt>
                <c:pt idx="998">
                  <c:v>84.36</c:v>
                </c:pt>
                <c:pt idx="999">
                  <c:v>84.84</c:v>
                </c:pt>
                <c:pt idx="1000">
                  <c:v>85.13</c:v>
                </c:pt>
                <c:pt idx="1001">
                  <c:v>84.22</c:v>
                </c:pt>
                <c:pt idx="1002">
                  <c:v>86.97</c:v>
                </c:pt>
                <c:pt idx="1003">
                  <c:v>84.51</c:v>
                </c:pt>
                <c:pt idx="1004">
                  <c:v>86.58</c:v>
                </c:pt>
                <c:pt idx="1005">
                  <c:v>81.37</c:v>
                </c:pt>
                <c:pt idx="1006">
                  <c:v>80.790000000000006</c:v>
                </c:pt>
                <c:pt idx="1007">
                  <c:v>77.209999999999994</c:v>
                </c:pt>
                <c:pt idx="1008">
                  <c:v>72.86</c:v>
                </c:pt>
                <c:pt idx="1009">
                  <c:v>74.5</c:v>
                </c:pt>
                <c:pt idx="1010">
                  <c:v>73.39</c:v>
                </c:pt>
                <c:pt idx="1011">
                  <c:v>76.58</c:v>
                </c:pt>
                <c:pt idx="1012">
                  <c:v>76.73</c:v>
                </c:pt>
                <c:pt idx="1013">
                  <c:v>80.209999999999994</c:v>
                </c:pt>
                <c:pt idx="1014">
                  <c:v>81.95</c:v>
                </c:pt>
                <c:pt idx="1015">
                  <c:v>82.52</c:v>
                </c:pt>
                <c:pt idx="1016">
                  <c:v>79.34</c:v>
                </c:pt>
                <c:pt idx="1017">
                  <c:v>82.67</c:v>
                </c:pt>
                <c:pt idx="1018">
                  <c:v>83.06</c:v>
                </c:pt>
                <c:pt idx="1019">
                  <c:v>82.96</c:v>
                </c:pt>
                <c:pt idx="1020">
                  <c:v>83.15</c:v>
                </c:pt>
                <c:pt idx="1021">
                  <c:v>80.5</c:v>
                </c:pt>
                <c:pt idx="1022">
                  <c:v>80.25</c:v>
                </c:pt>
                <c:pt idx="1023">
                  <c:v>79.09</c:v>
                </c:pt>
                <c:pt idx="1024">
                  <c:v>79.67</c:v>
                </c:pt>
                <c:pt idx="1025">
                  <c:v>78.42</c:v>
                </c:pt>
                <c:pt idx="1026">
                  <c:v>76.58</c:v>
                </c:pt>
                <c:pt idx="1027">
                  <c:v>74.75</c:v>
                </c:pt>
                <c:pt idx="1028">
                  <c:v>73.099999999999994</c:v>
                </c:pt>
                <c:pt idx="1029">
                  <c:v>73.25</c:v>
                </c:pt>
                <c:pt idx="1030">
                  <c:v>73.97</c:v>
                </c:pt>
                <c:pt idx="1031">
                  <c:v>74.599999999999994</c:v>
                </c:pt>
                <c:pt idx="1032">
                  <c:v>71.989999999999995</c:v>
                </c:pt>
                <c:pt idx="1033">
                  <c:v>71.650000000000006</c:v>
                </c:pt>
                <c:pt idx="1034">
                  <c:v>69.239999999999995</c:v>
                </c:pt>
                <c:pt idx="1035">
                  <c:v>66.73</c:v>
                </c:pt>
                <c:pt idx="1036">
                  <c:v>73.489999999999995</c:v>
                </c:pt>
                <c:pt idx="1037">
                  <c:v>72.67</c:v>
                </c:pt>
                <c:pt idx="1038">
                  <c:v>73.59</c:v>
                </c:pt>
                <c:pt idx="1039">
                  <c:v>72.62</c:v>
                </c:pt>
                <c:pt idx="1040">
                  <c:v>70.98</c:v>
                </c:pt>
                <c:pt idx="1041">
                  <c:v>70.349999999999994</c:v>
                </c:pt>
                <c:pt idx="1042">
                  <c:v>70.2</c:v>
                </c:pt>
                <c:pt idx="1043">
                  <c:v>70.69</c:v>
                </c:pt>
                <c:pt idx="1044">
                  <c:v>69.58</c:v>
                </c:pt>
                <c:pt idx="1045">
                  <c:v>69.239999999999995</c:v>
                </c:pt>
                <c:pt idx="1046">
                  <c:v>69.239999999999995</c:v>
                </c:pt>
                <c:pt idx="1047">
                  <c:v>66.92</c:v>
                </c:pt>
                <c:pt idx="1048">
                  <c:v>65.66</c:v>
                </c:pt>
                <c:pt idx="1049">
                  <c:v>66.53</c:v>
                </c:pt>
                <c:pt idx="1050">
                  <c:v>62.72</c:v>
                </c:pt>
                <c:pt idx="1051">
                  <c:v>60.25</c:v>
                </c:pt>
                <c:pt idx="1052">
                  <c:v>59.43</c:v>
                </c:pt>
                <c:pt idx="1053">
                  <c:v>57.93</c:v>
                </c:pt>
                <c:pt idx="1054">
                  <c:v>56.87</c:v>
                </c:pt>
                <c:pt idx="1055">
                  <c:v>56.14</c:v>
                </c:pt>
                <c:pt idx="1056">
                  <c:v>57.16</c:v>
                </c:pt>
                <c:pt idx="1057">
                  <c:v>58.56</c:v>
                </c:pt>
                <c:pt idx="1058">
                  <c:v>55.71</c:v>
                </c:pt>
                <c:pt idx="1059">
                  <c:v>54.07</c:v>
                </c:pt>
                <c:pt idx="1060">
                  <c:v>53.39</c:v>
                </c:pt>
                <c:pt idx="1061">
                  <c:v>53.73</c:v>
                </c:pt>
                <c:pt idx="1062">
                  <c:v>55.32</c:v>
                </c:pt>
                <c:pt idx="1063">
                  <c:v>54.79</c:v>
                </c:pt>
                <c:pt idx="1064">
                  <c:v>53.1</c:v>
                </c:pt>
                <c:pt idx="1065">
                  <c:v>52.86</c:v>
                </c:pt>
                <c:pt idx="1066">
                  <c:v>53.49</c:v>
                </c:pt>
                <c:pt idx="1067">
                  <c:v>51.51</c:v>
                </c:pt>
                <c:pt idx="1068">
                  <c:v>51.8</c:v>
                </c:pt>
                <c:pt idx="1069">
                  <c:v>50.88</c:v>
                </c:pt>
                <c:pt idx="1070">
                  <c:v>50.39</c:v>
                </c:pt>
                <c:pt idx="1071">
                  <c:v>50.35</c:v>
                </c:pt>
                <c:pt idx="1072">
                  <c:v>51.31</c:v>
                </c:pt>
                <c:pt idx="1073">
                  <c:v>51.94</c:v>
                </c:pt>
                <c:pt idx="1074">
                  <c:v>52.09</c:v>
                </c:pt>
                <c:pt idx="1075">
                  <c:v>53.39</c:v>
                </c:pt>
                <c:pt idx="1076">
                  <c:v>53.25</c:v>
                </c:pt>
                <c:pt idx="1077">
                  <c:v>52.13</c:v>
                </c:pt>
                <c:pt idx="1078">
                  <c:v>52.91</c:v>
                </c:pt>
                <c:pt idx="1079">
                  <c:v>53.34</c:v>
                </c:pt>
                <c:pt idx="1080">
                  <c:v>52.33</c:v>
                </c:pt>
                <c:pt idx="1081">
                  <c:v>51.12</c:v>
                </c:pt>
                <c:pt idx="1082">
                  <c:v>51.17</c:v>
                </c:pt>
                <c:pt idx="1083">
                  <c:v>52.23</c:v>
                </c:pt>
                <c:pt idx="1084">
                  <c:v>51.07</c:v>
                </c:pt>
                <c:pt idx="1085">
                  <c:v>52.62</c:v>
                </c:pt>
                <c:pt idx="1086">
                  <c:v>53.15</c:v>
                </c:pt>
                <c:pt idx="1087">
                  <c:v>54.26</c:v>
                </c:pt>
                <c:pt idx="1088">
                  <c:v>52.76</c:v>
                </c:pt>
                <c:pt idx="1089">
                  <c:v>52.04</c:v>
                </c:pt>
                <c:pt idx="1090">
                  <c:v>52.62</c:v>
                </c:pt>
                <c:pt idx="1091">
                  <c:v>51.51</c:v>
                </c:pt>
                <c:pt idx="1092">
                  <c:v>52.13</c:v>
                </c:pt>
                <c:pt idx="1093">
                  <c:v>52.33</c:v>
                </c:pt>
                <c:pt idx="1094">
                  <c:v>51.31</c:v>
                </c:pt>
                <c:pt idx="1095">
                  <c:v>48.75</c:v>
                </c:pt>
                <c:pt idx="1096">
                  <c:v>51.65</c:v>
                </c:pt>
                <c:pt idx="1097">
                  <c:v>49.72</c:v>
                </c:pt>
                <c:pt idx="1098">
                  <c:v>51.22</c:v>
                </c:pt>
                <c:pt idx="1099">
                  <c:v>54.31</c:v>
                </c:pt>
                <c:pt idx="1100">
                  <c:v>54.84</c:v>
                </c:pt>
                <c:pt idx="1101">
                  <c:v>54.89</c:v>
                </c:pt>
                <c:pt idx="1102">
                  <c:v>55.81</c:v>
                </c:pt>
                <c:pt idx="1103">
                  <c:v>55.18</c:v>
                </c:pt>
                <c:pt idx="1104">
                  <c:v>54.79</c:v>
                </c:pt>
                <c:pt idx="1105">
                  <c:v>53.58</c:v>
                </c:pt>
                <c:pt idx="1106">
                  <c:v>53.78</c:v>
                </c:pt>
                <c:pt idx="1107">
                  <c:v>53.34</c:v>
                </c:pt>
                <c:pt idx="1108">
                  <c:v>55.47</c:v>
                </c:pt>
                <c:pt idx="1109">
                  <c:v>56.92</c:v>
                </c:pt>
                <c:pt idx="1110">
                  <c:v>58.66</c:v>
                </c:pt>
                <c:pt idx="1111">
                  <c:v>58.9</c:v>
                </c:pt>
                <c:pt idx="1112">
                  <c:v>57.5</c:v>
                </c:pt>
                <c:pt idx="1113">
                  <c:v>56.77</c:v>
                </c:pt>
                <c:pt idx="1114">
                  <c:v>59.14</c:v>
                </c:pt>
                <c:pt idx="1115">
                  <c:v>59.53</c:v>
                </c:pt>
                <c:pt idx="1116">
                  <c:v>60.54</c:v>
                </c:pt>
                <c:pt idx="1117">
                  <c:v>57.98</c:v>
                </c:pt>
                <c:pt idx="1118">
                  <c:v>58.85</c:v>
                </c:pt>
                <c:pt idx="1119">
                  <c:v>59.86</c:v>
                </c:pt>
                <c:pt idx="1120">
                  <c:v>59.33</c:v>
                </c:pt>
                <c:pt idx="1121">
                  <c:v>54.79</c:v>
                </c:pt>
                <c:pt idx="1122">
                  <c:v>53.78</c:v>
                </c:pt>
                <c:pt idx="1123">
                  <c:v>54.16</c:v>
                </c:pt>
                <c:pt idx="1124">
                  <c:v>53.1</c:v>
                </c:pt>
                <c:pt idx="1125">
                  <c:v>54.21</c:v>
                </c:pt>
                <c:pt idx="1126">
                  <c:v>51.17</c:v>
                </c:pt>
                <c:pt idx="1127">
                  <c:v>50.15</c:v>
                </c:pt>
                <c:pt idx="1128">
                  <c:v>49.72</c:v>
                </c:pt>
                <c:pt idx="1129">
                  <c:v>48.03</c:v>
                </c:pt>
                <c:pt idx="1130">
                  <c:v>47.74</c:v>
                </c:pt>
                <c:pt idx="1131">
                  <c:v>47.3</c:v>
                </c:pt>
                <c:pt idx="1132">
                  <c:v>48.03</c:v>
                </c:pt>
                <c:pt idx="1133">
                  <c:v>47.11</c:v>
                </c:pt>
                <c:pt idx="1134">
                  <c:v>47.06</c:v>
                </c:pt>
                <c:pt idx="1135">
                  <c:v>46.38</c:v>
                </c:pt>
                <c:pt idx="1136">
                  <c:v>48.08</c:v>
                </c:pt>
                <c:pt idx="1137">
                  <c:v>47.5</c:v>
                </c:pt>
                <c:pt idx="1138">
                  <c:v>47.83</c:v>
                </c:pt>
                <c:pt idx="1139">
                  <c:v>47.25</c:v>
                </c:pt>
                <c:pt idx="1140">
                  <c:v>48.32</c:v>
                </c:pt>
                <c:pt idx="1141">
                  <c:v>48.37</c:v>
                </c:pt>
                <c:pt idx="1142">
                  <c:v>47.21</c:v>
                </c:pt>
                <c:pt idx="1143">
                  <c:v>47.4</c:v>
                </c:pt>
                <c:pt idx="1144">
                  <c:v>47.64</c:v>
                </c:pt>
                <c:pt idx="1145">
                  <c:v>45.13</c:v>
                </c:pt>
                <c:pt idx="1146">
                  <c:v>45.56</c:v>
                </c:pt>
                <c:pt idx="1147">
                  <c:v>46.53</c:v>
                </c:pt>
                <c:pt idx="1148">
                  <c:v>46.48</c:v>
                </c:pt>
                <c:pt idx="1149">
                  <c:v>47.09</c:v>
                </c:pt>
                <c:pt idx="1150">
                  <c:v>49.15</c:v>
                </c:pt>
                <c:pt idx="1151">
                  <c:v>48.87</c:v>
                </c:pt>
                <c:pt idx="1152">
                  <c:v>47.6</c:v>
                </c:pt>
                <c:pt idx="1153">
                  <c:v>47.14</c:v>
                </c:pt>
                <c:pt idx="1154">
                  <c:v>46.71</c:v>
                </c:pt>
                <c:pt idx="1155">
                  <c:v>46.62</c:v>
                </c:pt>
                <c:pt idx="1156">
                  <c:v>43.16</c:v>
                </c:pt>
                <c:pt idx="1157">
                  <c:v>41.99</c:v>
                </c:pt>
                <c:pt idx="1158">
                  <c:v>41.99</c:v>
                </c:pt>
                <c:pt idx="1159">
                  <c:v>43.39</c:v>
                </c:pt>
                <c:pt idx="1160">
                  <c:v>41.19</c:v>
                </c:pt>
                <c:pt idx="1161">
                  <c:v>40.49</c:v>
                </c:pt>
                <c:pt idx="1162">
                  <c:v>41.61</c:v>
                </c:pt>
                <c:pt idx="1163">
                  <c:v>40.86</c:v>
                </c:pt>
                <c:pt idx="1164">
                  <c:v>40.44</c:v>
                </c:pt>
                <c:pt idx="1165">
                  <c:v>40.21</c:v>
                </c:pt>
                <c:pt idx="1166">
                  <c:v>38.619999999999997</c:v>
                </c:pt>
                <c:pt idx="1167">
                  <c:v>38.43</c:v>
                </c:pt>
                <c:pt idx="1168">
                  <c:v>39.69</c:v>
                </c:pt>
                <c:pt idx="1169">
                  <c:v>39.04</c:v>
                </c:pt>
                <c:pt idx="1170">
                  <c:v>38.57</c:v>
                </c:pt>
                <c:pt idx="1171">
                  <c:v>40.07</c:v>
                </c:pt>
                <c:pt idx="1172">
                  <c:v>40.020000000000003</c:v>
                </c:pt>
                <c:pt idx="1173">
                  <c:v>39.93</c:v>
                </c:pt>
                <c:pt idx="1174">
                  <c:v>41.1</c:v>
                </c:pt>
                <c:pt idx="1175">
                  <c:v>39.79</c:v>
                </c:pt>
                <c:pt idx="1176">
                  <c:v>39.04</c:v>
                </c:pt>
                <c:pt idx="1177">
                  <c:v>39.83</c:v>
                </c:pt>
                <c:pt idx="1178">
                  <c:v>36.93</c:v>
                </c:pt>
                <c:pt idx="1179">
                  <c:v>34.22</c:v>
                </c:pt>
                <c:pt idx="1180">
                  <c:v>34.54</c:v>
                </c:pt>
                <c:pt idx="1181">
                  <c:v>33.47</c:v>
                </c:pt>
                <c:pt idx="1182">
                  <c:v>33.47</c:v>
                </c:pt>
                <c:pt idx="1183">
                  <c:v>31.6</c:v>
                </c:pt>
                <c:pt idx="1184">
                  <c:v>30.75</c:v>
                </c:pt>
                <c:pt idx="1185">
                  <c:v>31.13</c:v>
                </c:pt>
                <c:pt idx="1186">
                  <c:v>30.38</c:v>
                </c:pt>
                <c:pt idx="1187">
                  <c:v>29.3</c:v>
                </c:pt>
                <c:pt idx="1188">
                  <c:v>29.4</c:v>
                </c:pt>
                <c:pt idx="1189">
                  <c:v>28.93</c:v>
                </c:pt>
                <c:pt idx="1190">
                  <c:v>28.37</c:v>
                </c:pt>
                <c:pt idx="1191">
                  <c:v>26.59</c:v>
                </c:pt>
                <c:pt idx="1192">
                  <c:v>25.56</c:v>
                </c:pt>
                <c:pt idx="1193">
                  <c:v>26.68</c:v>
                </c:pt>
                <c:pt idx="1194">
                  <c:v>27.15</c:v>
                </c:pt>
                <c:pt idx="1195">
                  <c:v>27.15</c:v>
                </c:pt>
                <c:pt idx="1196">
                  <c:v>28.55</c:v>
                </c:pt>
                <c:pt idx="1197">
                  <c:v>28.18</c:v>
                </c:pt>
                <c:pt idx="1198">
                  <c:v>29.68</c:v>
                </c:pt>
                <c:pt idx="1199">
                  <c:v>29.11</c:v>
                </c:pt>
                <c:pt idx="1200">
                  <c:v>28.74</c:v>
                </c:pt>
                <c:pt idx="1201">
                  <c:v>29.07</c:v>
                </c:pt>
                <c:pt idx="1202">
                  <c:v>29.07</c:v>
                </c:pt>
                <c:pt idx="1203">
                  <c:v>30.61</c:v>
                </c:pt>
                <c:pt idx="1204">
                  <c:v>30.33</c:v>
                </c:pt>
                <c:pt idx="1205">
                  <c:v>30.38</c:v>
                </c:pt>
                <c:pt idx="1206">
                  <c:v>31.41</c:v>
                </c:pt>
                <c:pt idx="1207">
                  <c:v>32.200000000000003</c:v>
                </c:pt>
                <c:pt idx="1208">
                  <c:v>32.479999999999997</c:v>
                </c:pt>
                <c:pt idx="1209">
                  <c:v>32.81</c:v>
                </c:pt>
                <c:pt idx="1210">
                  <c:v>33.61</c:v>
                </c:pt>
                <c:pt idx="1211">
                  <c:v>34.17</c:v>
                </c:pt>
                <c:pt idx="1212">
                  <c:v>33.369999999999997</c:v>
                </c:pt>
                <c:pt idx="1213">
                  <c:v>31.5</c:v>
                </c:pt>
                <c:pt idx="1214">
                  <c:v>28.23</c:v>
                </c:pt>
                <c:pt idx="1215">
                  <c:v>29.54</c:v>
                </c:pt>
                <c:pt idx="1216">
                  <c:v>30.75</c:v>
                </c:pt>
                <c:pt idx="1217">
                  <c:v>30.24</c:v>
                </c:pt>
                <c:pt idx="1218">
                  <c:v>31.78</c:v>
                </c:pt>
                <c:pt idx="1219">
                  <c:v>32.950000000000003</c:v>
                </c:pt>
                <c:pt idx="1220">
                  <c:v>32.770000000000003</c:v>
                </c:pt>
                <c:pt idx="1221">
                  <c:v>32.200000000000003</c:v>
                </c:pt>
                <c:pt idx="1222">
                  <c:v>30.8</c:v>
                </c:pt>
                <c:pt idx="1223">
                  <c:v>34.36</c:v>
                </c:pt>
                <c:pt idx="1224">
                  <c:v>32.020000000000003</c:v>
                </c:pt>
                <c:pt idx="1225">
                  <c:v>32.86</c:v>
                </c:pt>
                <c:pt idx="1226">
                  <c:v>36.46</c:v>
                </c:pt>
                <c:pt idx="1227">
                  <c:v>37.869999999999997</c:v>
                </c:pt>
                <c:pt idx="1228">
                  <c:v>39.46</c:v>
                </c:pt>
                <c:pt idx="1229">
                  <c:v>37.770000000000003</c:v>
                </c:pt>
                <c:pt idx="1230">
                  <c:v>35.479999999999997</c:v>
                </c:pt>
                <c:pt idx="1231">
                  <c:v>37.21</c:v>
                </c:pt>
                <c:pt idx="1232">
                  <c:v>40.299999999999997</c:v>
                </c:pt>
                <c:pt idx="1233">
                  <c:v>41.43</c:v>
                </c:pt>
                <c:pt idx="1234">
                  <c:v>41.89</c:v>
                </c:pt>
                <c:pt idx="1235">
                  <c:v>41.57</c:v>
                </c:pt>
                <c:pt idx="1236">
                  <c:v>41</c:v>
                </c:pt>
                <c:pt idx="1237">
                  <c:v>43.72</c:v>
                </c:pt>
                <c:pt idx="1238">
                  <c:v>46.15</c:v>
                </c:pt>
                <c:pt idx="1239">
                  <c:v>46.2</c:v>
                </c:pt>
                <c:pt idx="1240">
                  <c:v>48.4</c:v>
                </c:pt>
              </c:numCache>
            </c:numRef>
          </c:val>
          <c:smooth val="0"/>
          <c:extLst>
            <c:ext xmlns:c16="http://schemas.microsoft.com/office/drawing/2014/chart" uri="{C3380CC4-5D6E-409C-BE32-E72D297353CC}">
              <c16:uniqueId val="{00000000-152B-4274-A963-55E8C146C89F}"/>
            </c:ext>
          </c:extLst>
        </c:ser>
        <c:dLbls>
          <c:showLegendKey val="0"/>
          <c:showVal val="0"/>
          <c:showCatName val="0"/>
          <c:showSerName val="0"/>
          <c:showPercent val="0"/>
          <c:showBubbleSize val="0"/>
        </c:dLbls>
        <c:smooth val="0"/>
        <c:axId val="343889600"/>
        <c:axId val="343890080"/>
      </c:lineChart>
      <c:catAx>
        <c:axId val="343889600"/>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12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0080"/>
        <c:crosses val="autoZero"/>
        <c:auto val="1"/>
        <c:lblAlgn val="ctr"/>
        <c:lblOffset val="100"/>
        <c:noMultiLvlLbl val="0"/>
      </c:catAx>
      <c:valAx>
        <c:axId val="343890080"/>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8960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[1]Sheet4!$E$4</c:f>
              <c:strCache>
                <c:ptCount val="1"/>
                <c:pt idx="0">
                  <c:v>Volume</c:v>
                </c:pt>
              </c:strCache>
            </c:strRef>
          </c:tx>
          <c:spPr>
            <a:solidFill>
              <a:srgbClr val="215398"/>
            </a:solidFill>
            <a:ln>
              <a:noFill/>
            </a:ln>
            <a:effectLst/>
          </c:spPr>
          <c:cat>
            <c:numRef>
              <c:f>[1]Sheet4!$D$5:$D$1245</c:f>
              <c:numCache>
                <c:formatCode>General</c:formatCode>
                <c:ptCount val="1241"/>
                <c:pt idx="0">
                  <c:v>45713</c:v>
                </c:pt>
                <c:pt idx="1">
                  <c:v>45712</c:v>
                </c:pt>
                <c:pt idx="2">
                  <c:v>45709</c:v>
                </c:pt>
                <c:pt idx="3">
                  <c:v>45708</c:v>
                </c:pt>
                <c:pt idx="4">
                  <c:v>45707</c:v>
                </c:pt>
                <c:pt idx="5">
                  <c:v>45706</c:v>
                </c:pt>
                <c:pt idx="6">
                  <c:v>45705</c:v>
                </c:pt>
                <c:pt idx="7">
                  <c:v>45702</c:v>
                </c:pt>
                <c:pt idx="8">
                  <c:v>45701</c:v>
                </c:pt>
                <c:pt idx="9">
                  <c:v>45700</c:v>
                </c:pt>
                <c:pt idx="10">
                  <c:v>45699</c:v>
                </c:pt>
                <c:pt idx="11">
                  <c:v>45698</c:v>
                </c:pt>
                <c:pt idx="12">
                  <c:v>45695</c:v>
                </c:pt>
                <c:pt idx="13">
                  <c:v>45694</c:v>
                </c:pt>
                <c:pt idx="14">
                  <c:v>45693</c:v>
                </c:pt>
                <c:pt idx="15">
                  <c:v>45692</c:v>
                </c:pt>
                <c:pt idx="16">
                  <c:v>45691</c:v>
                </c:pt>
                <c:pt idx="17">
                  <c:v>45689</c:v>
                </c:pt>
                <c:pt idx="18">
                  <c:v>45688</c:v>
                </c:pt>
                <c:pt idx="19">
                  <c:v>45687</c:v>
                </c:pt>
                <c:pt idx="20">
                  <c:v>45686</c:v>
                </c:pt>
                <c:pt idx="21">
                  <c:v>45685</c:v>
                </c:pt>
                <c:pt idx="22">
                  <c:v>45684</c:v>
                </c:pt>
                <c:pt idx="23">
                  <c:v>45681</c:v>
                </c:pt>
                <c:pt idx="24">
                  <c:v>45680</c:v>
                </c:pt>
                <c:pt idx="25">
                  <c:v>45679</c:v>
                </c:pt>
                <c:pt idx="26">
                  <c:v>45678</c:v>
                </c:pt>
                <c:pt idx="27">
                  <c:v>45677</c:v>
                </c:pt>
                <c:pt idx="28">
                  <c:v>45674</c:v>
                </c:pt>
                <c:pt idx="29">
                  <c:v>45673</c:v>
                </c:pt>
                <c:pt idx="30">
                  <c:v>45672</c:v>
                </c:pt>
                <c:pt idx="31">
                  <c:v>45671</c:v>
                </c:pt>
                <c:pt idx="32">
                  <c:v>45670</c:v>
                </c:pt>
                <c:pt idx="33">
                  <c:v>45667</c:v>
                </c:pt>
                <c:pt idx="34">
                  <c:v>45666</c:v>
                </c:pt>
                <c:pt idx="35">
                  <c:v>45665</c:v>
                </c:pt>
                <c:pt idx="36">
                  <c:v>45664</c:v>
                </c:pt>
                <c:pt idx="37">
                  <c:v>45663</c:v>
                </c:pt>
                <c:pt idx="38">
                  <c:v>45660</c:v>
                </c:pt>
                <c:pt idx="39">
                  <c:v>45659</c:v>
                </c:pt>
                <c:pt idx="40">
                  <c:v>45658</c:v>
                </c:pt>
                <c:pt idx="41">
                  <c:v>45657</c:v>
                </c:pt>
                <c:pt idx="42">
                  <c:v>45656</c:v>
                </c:pt>
                <c:pt idx="43">
                  <c:v>45653</c:v>
                </c:pt>
                <c:pt idx="44">
                  <c:v>45652</c:v>
                </c:pt>
                <c:pt idx="45">
                  <c:v>45650</c:v>
                </c:pt>
                <c:pt idx="46">
                  <c:v>45649</c:v>
                </c:pt>
                <c:pt idx="47">
                  <c:v>45646</c:v>
                </c:pt>
                <c:pt idx="48">
                  <c:v>45645</c:v>
                </c:pt>
                <c:pt idx="49">
                  <c:v>45644</c:v>
                </c:pt>
                <c:pt idx="50">
                  <c:v>45643</c:v>
                </c:pt>
                <c:pt idx="51">
                  <c:v>45642</c:v>
                </c:pt>
                <c:pt idx="52">
                  <c:v>45639</c:v>
                </c:pt>
                <c:pt idx="53">
                  <c:v>45638</c:v>
                </c:pt>
                <c:pt idx="54">
                  <c:v>45637</c:v>
                </c:pt>
                <c:pt idx="55">
                  <c:v>45636</c:v>
                </c:pt>
                <c:pt idx="56">
                  <c:v>45635</c:v>
                </c:pt>
                <c:pt idx="57">
                  <c:v>45632</c:v>
                </c:pt>
                <c:pt idx="58">
                  <c:v>45631</c:v>
                </c:pt>
                <c:pt idx="59">
                  <c:v>45630</c:v>
                </c:pt>
                <c:pt idx="60">
                  <c:v>45629</c:v>
                </c:pt>
                <c:pt idx="61">
                  <c:v>45628</c:v>
                </c:pt>
                <c:pt idx="62">
                  <c:v>45625</c:v>
                </c:pt>
                <c:pt idx="63">
                  <c:v>45624</c:v>
                </c:pt>
                <c:pt idx="64">
                  <c:v>45623</c:v>
                </c:pt>
                <c:pt idx="65">
                  <c:v>45622</c:v>
                </c:pt>
                <c:pt idx="66">
                  <c:v>45621</c:v>
                </c:pt>
                <c:pt idx="67">
                  <c:v>45618</c:v>
                </c:pt>
                <c:pt idx="68">
                  <c:v>45617</c:v>
                </c:pt>
                <c:pt idx="69">
                  <c:v>45615</c:v>
                </c:pt>
                <c:pt idx="70">
                  <c:v>45614</c:v>
                </c:pt>
                <c:pt idx="71">
                  <c:v>45610</c:v>
                </c:pt>
                <c:pt idx="72">
                  <c:v>45609</c:v>
                </c:pt>
                <c:pt idx="73">
                  <c:v>45608</c:v>
                </c:pt>
                <c:pt idx="74">
                  <c:v>45607</c:v>
                </c:pt>
                <c:pt idx="75">
                  <c:v>45604</c:v>
                </c:pt>
                <c:pt idx="76">
                  <c:v>45603</c:v>
                </c:pt>
                <c:pt idx="77">
                  <c:v>45602</c:v>
                </c:pt>
                <c:pt idx="78">
                  <c:v>45601</c:v>
                </c:pt>
                <c:pt idx="79">
                  <c:v>45600</c:v>
                </c:pt>
                <c:pt idx="80">
                  <c:v>45597</c:v>
                </c:pt>
                <c:pt idx="81">
                  <c:v>45596</c:v>
                </c:pt>
                <c:pt idx="82">
                  <c:v>45595</c:v>
                </c:pt>
                <c:pt idx="83">
                  <c:v>45594</c:v>
                </c:pt>
                <c:pt idx="84">
                  <c:v>45593</c:v>
                </c:pt>
                <c:pt idx="85">
                  <c:v>45590</c:v>
                </c:pt>
                <c:pt idx="86">
                  <c:v>45589</c:v>
                </c:pt>
                <c:pt idx="87">
                  <c:v>45588</c:v>
                </c:pt>
                <c:pt idx="88">
                  <c:v>45587</c:v>
                </c:pt>
                <c:pt idx="89">
                  <c:v>45586</c:v>
                </c:pt>
                <c:pt idx="90">
                  <c:v>45583</c:v>
                </c:pt>
                <c:pt idx="91">
                  <c:v>45582</c:v>
                </c:pt>
                <c:pt idx="92">
                  <c:v>45581</c:v>
                </c:pt>
                <c:pt idx="93">
                  <c:v>45580</c:v>
                </c:pt>
                <c:pt idx="94">
                  <c:v>45579</c:v>
                </c:pt>
                <c:pt idx="95">
                  <c:v>45576</c:v>
                </c:pt>
                <c:pt idx="96">
                  <c:v>45575</c:v>
                </c:pt>
                <c:pt idx="97">
                  <c:v>45574</c:v>
                </c:pt>
                <c:pt idx="98">
                  <c:v>45573</c:v>
                </c:pt>
                <c:pt idx="99">
                  <c:v>45572</c:v>
                </c:pt>
                <c:pt idx="100">
                  <c:v>45569</c:v>
                </c:pt>
                <c:pt idx="101">
                  <c:v>45568</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45537</c:v>
                </c:pt>
                <c:pt idx="124">
                  <c:v>45534</c:v>
                </c:pt>
                <c:pt idx="125">
                  <c:v>45533</c:v>
                </c:pt>
                <c:pt idx="126">
                  <c:v>45532</c:v>
                </c:pt>
                <c:pt idx="127">
                  <c:v>45531</c:v>
                </c:pt>
                <c:pt idx="128">
                  <c:v>45530</c:v>
                </c:pt>
                <c:pt idx="129">
                  <c:v>45527</c:v>
                </c:pt>
                <c:pt idx="130">
                  <c:v>45526</c:v>
                </c:pt>
                <c:pt idx="131">
                  <c:v>45525</c:v>
                </c:pt>
                <c:pt idx="132">
                  <c:v>45524</c:v>
                </c:pt>
                <c:pt idx="133">
                  <c:v>45523</c:v>
                </c:pt>
                <c:pt idx="134">
                  <c:v>45520</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45489</c:v>
                </c:pt>
                <c:pt idx="156">
                  <c:v>45488</c:v>
                </c:pt>
                <c:pt idx="157">
                  <c:v>45485</c:v>
                </c:pt>
                <c:pt idx="158">
                  <c:v>45484</c:v>
                </c:pt>
                <c:pt idx="159">
                  <c:v>45483</c:v>
                </c:pt>
                <c:pt idx="160">
                  <c:v>45482</c:v>
                </c:pt>
                <c:pt idx="161">
                  <c:v>45481</c:v>
                </c:pt>
                <c:pt idx="162">
                  <c:v>45478</c:v>
                </c:pt>
                <c:pt idx="163">
                  <c:v>45477</c:v>
                </c:pt>
                <c:pt idx="164">
                  <c:v>45476</c:v>
                </c:pt>
                <c:pt idx="165">
                  <c:v>45475</c:v>
                </c:pt>
                <c:pt idx="166">
                  <c:v>45474</c:v>
                </c:pt>
                <c:pt idx="167">
                  <c:v>45471</c:v>
                </c:pt>
                <c:pt idx="168">
                  <c:v>45470</c:v>
                </c:pt>
                <c:pt idx="169">
                  <c:v>45469</c:v>
                </c:pt>
                <c:pt idx="170">
                  <c:v>45468</c:v>
                </c:pt>
                <c:pt idx="171">
                  <c:v>45467</c:v>
                </c:pt>
                <c:pt idx="172">
                  <c:v>45464</c:v>
                </c:pt>
                <c:pt idx="173">
                  <c:v>45463</c:v>
                </c:pt>
                <c:pt idx="174">
                  <c:v>45462</c:v>
                </c:pt>
                <c:pt idx="175">
                  <c:v>45461</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45439</c:v>
                </c:pt>
                <c:pt idx="191">
                  <c:v>45436</c:v>
                </c:pt>
                <c:pt idx="192">
                  <c:v>45435</c:v>
                </c:pt>
                <c:pt idx="193">
                  <c:v>45434</c:v>
                </c:pt>
                <c:pt idx="194">
                  <c:v>45433</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45412</c:v>
                </c:pt>
                <c:pt idx="208">
                  <c:v>45411</c:v>
                </c:pt>
                <c:pt idx="209">
                  <c:v>45408</c:v>
                </c:pt>
                <c:pt idx="210">
                  <c:v>45407</c:v>
                </c:pt>
                <c:pt idx="211">
                  <c:v>45406</c:v>
                </c:pt>
                <c:pt idx="212">
                  <c:v>45405</c:v>
                </c:pt>
                <c:pt idx="213">
                  <c:v>45404</c:v>
                </c:pt>
                <c:pt idx="214">
                  <c:v>45401</c:v>
                </c:pt>
                <c:pt idx="215">
                  <c:v>45400</c:v>
                </c:pt>
                <c:pt idx="216">
                  <c:v>45398</c:v>
                </c:pt>
                <c:pt idx="217">
                  <c:v>45397</c:v>
                </c:pt>
                <c:pt idx="218">
                  <c:v>45394</c:v>
                </c:pt>
                <c:pt idx="219">
                  <c:v>45392</c:v>
                </c:pt>
                <c:pt idx="220">
                  <c:v>45391</c:v>
                </c:pt>
                <c:pt idx="221">
                  <c:v>45390</c:v>
                </c:pt>
                <c:pt idx="222">
                  <c:v>45387</c:v>
                </c:pt>
                <c:pt idx="223">
                  <c:v>45386</c:v>
                </c:pt>
                <c:pt idx="224">
                  <c:v>45385</c:v>
                </c:pt>
                <c:pt idx="225">
                  <c:v>45384</c:v>
                </c:pt>
                <c:pt idx="226">
                  <c:v>45383</c:v>
                </c:pt>
                <c:pt idx="227">
                  <c:v>45379</c:v>
                </c:pt>
                <c:pt idx="228">
                  <c:v>45378</c:v>
                </c:pt>
                <c:pt idx="229">
                  <c:v>45377</c:v>
                </c:pt>
                <c:pt idx="230">
                  <c:v>45373</c:v>
                </c:pt>
                <c:pt idx="231">
                  <c:v>45372</c:v>
                </c:pt>
                <c:pt idx="232">
                  <c:v>45371</c:v>
                </c:pt>
                <c:pt idx="233">
                  <c:v>45370</c:v>
                </c:pt>
                <c:pt idx="234">
                  <c:v>45369</c:v>
                </c:pt>
                <c:pt idx="235">
                  <c:v>45366</c:v>
                </c:pt>
                <c:pt idx="236">
                  <c:v>45365</c:v>
                </c:pt>
                <c:pt idx="237">
                  <c:v>45364</c:v>
                </c:pt>
                <c:pt idx="238">
                  <c:v>45363</c:v>
                </c:pt>
                <c:pt idx="239">
                  <c:v>45362</c:v>
                </c:pt>
                <c:pt idx="240">
                  <c:v>45358</c:v>
                </c:pt>
                <c:pt idx="241">
                  <c:v>45357</c:v>
                </c:pt>
                <c:pt idx="242">
                  <c:v>45356</c:v>
                </c:pt>
                <c:pt idx="243">
                  <c:v>45355</c:v>
                </c:pt>
                <c:pt idx="244">
                  <c:v>45352</c:v>
                </c:pt>
                <c:pt idx="245">
                  <c:v>45351</c:v>
                </c:pt>
                <c:pt idx="246">
                  <c:v>45350</c:v>
                </c:pt>
                <c:pt idx="247">
                  <c:v>45349</c:v>
                </c:pt>
                <c:pt idx="248">
                  <c:v>45348</c:v>
                </c:pt>
                <c:pt idx="249">
                  <c:v>45345</c:v>
                </c:pt>
                <c:pt idx="250">
                  <c:v>45344</c:v>
                </c:pt>
                <c:pt idx="251">
                  <c:v>45343</c:v>
                </c:pt>
                <c:pt idx="252">
                  <c:v>45342</c:v>
                </c:pt>
                <c:pt idx="253">
                  <c:v>45341</c:v>
                </c:pt>
                <c:pt idx="254">
                  <c:v>45338</c:v>
                </c:pt>
                <c:pt idx="255">
                  <c:v>45337</c:v>
                </c:pt>
                <c:pt idx="256">
                  <c:v>45336</c:v>
                </c:pt>
                <c:pt idx="257">
                  <c:v>45335</c:v>
                </c:pt>
                <c:pt idx="258">
                  <c:v>45334</c:v>
                </c:pt>
                <c:pt idx="259">
                  <c:v>45331</c:v>
                </c:pt>
                <c:pt idx="260">
                  <c:v>45330</c:v>
                </c:pt>
                <c:pt idx="261">
                  <c:v>45329</c:v>
                </c:pt>
                <c:pt idx="262">
                  <c:v>45328</c:v>
                </c:pt>
                <c:pt idx="263">
                  <c:v>45327</c:v>
                </c:pt>
                <c:pt idx="264">
                  <c:v>45324</c:v>
                </c:pt>
                <c:pt idx="265">
                  <c:v>45323</c:v>
                </c:pt>
                <c:pt idx="266">
                  <c:v>45322</c:v>
                </c:pt>
                <c:pt idx="267">
                  <c:v>45321</c:v>
                </c:pt>
                <c:pt idx="268">
                  <c:v>45320</c:v>
                </c:pt>
                <c:pt idx="269">
                  <c:v>45316</c:v>
                </c:pt>
                <c:pt idx="270">
                  <c:v>45315</c:v>
                </c:pt>
                <c:pt idx="271">
                  <c:v>45314</c:v>
                </c:pt>
                <c:pt idx="272">
                  <c:v>45310</c:v>
                </c:pt>
                <c:pt idx="273">
                  <c:v>45309</c:v>
                </c:pt>
                <c:pt idx="274">
                  <c:v>45308</c:v>
                </c:pt>
                <c:pt idx="275">
                  <c:v>45307</c:v>
                </c:pt>
                <c:pt idx="276">
                  <c:v>45306</c:v>
                </c:pt>
                <c:pt idx="277">
                  <c:v>45303</c:v>
                </c:pt>
                <c:pt idx="278">
                  <c:v>45302</c:v>
                </c:pt>
                <c:pt idx="279">
                  <c:v>45301</c:v>
                </c:pt>
                <c:pt idx="280">
                  <c:v>45300</c:v>
                </c:pt>
                <c:pt idx="281">
                  <c:v>45299</c:v>
                </c:pt>
                <c:pt idx="282">
                  <c:v>45296</c:v>
                </c:pt>
                <c:pt idx="283">
                  <c:v>45295</c:v>
                </c:pt>
                <c:pt idx="284">
                  <c:v>45294</c:v>
                </c:pt>
                <c:pt idx="285">
                  <c:v>45293</c:v>
                </c:pt>
                <c:pt idx="286">
                  <c:v>45292</c:v>
                </c:pt>
                <c:pt idx="287">
                  <c:v>45289</c:v>
                </c:pt>
                <c:pt idx="288">
                  <c:v>45288</c:v>
                </c:pt>
                <c:pt idx="289">
                  <c:v>45287</c:v>
                </c:pt>
                <c:pt idx="290">
                  <c:v>45286</c:v>
                </c:pt>
                <c:pt idx="291">
                  <c:v>45282</c:v>
                </c:pt>
                <c:pt idx="292">
                  <c:v>45281</c:v>
                </c:pt>
                <c:pt idx="293">
                  <c:v>45280</c:v>
                </c:pt>
                <c:pt idx="294">
                  <c:v>45279</c:v>
                </c:pt>
                <c:pt idx="295">
                  <c:v>45278</c:v>
                </c:pt>
                <c:pt idx="296">
                  <c:v>45275</c:v>
                </c:pt>
                <c:pt idx="297">
                  <c:v>45274</c:v>
                </c:pt>
                <c:pt idx="298">
                  <c:v>45273</c:v>
                </c:pt>
                <c:pt idx="299">
                  <c:v>45272</c:v>
                </c:pt>
                <c:pt idx="300">
                  <c:v>45271</c:v>
                </c:pt>
                <c:pt idx="301">
                  <c:v>45268</c:v>
                </c:pt>
                <c:pt idx="302">
                  <c:v>45267</c:v>
                </c:pt>
                <c:pt idx="303">
                  <c:v>45266</c:v>
                </c:pt>
                <c:pt idx="304">
                  <c:v>45265</c:v>
                </c:pt>
                <c:pt idx="305">
                  <c:v>45264</c:v>
                </c:pt>
                <c:pt idx="306">
                  <c:v>45261</c:v>
                </c:pt>
                <c:pt idx="307">
                  <c:v>45260</c:v>
                </c:pt>
                <c:pt idx="308">
                  <c:v>45259</c:v>
                </c:pt>
                <c:pt idx="309">
                  <c:v>45258</c:v>
                </c:pt>
                <c:pt idx="310">
                  <c:v>45254</c:v>
                </c:pt>
                <c:pt idx="311">
                  <c:v>45253</c:v>
                </c:pt>
                <c:pt idx="312">
                  <c:v>45252</c:v>
                </c:pt>
                <c:pt idx="313">
                  <c:v>45251</c:v>
                </c:pt>
                <c:pt idx="314">
                  <c:v>45250</c:v>
                </c:pt>
                <c:pt idx="315">
                  <c:v>45247</c:v>
                </c:pt>
                <c:pt idx="316">
                  <c:v>45246</c:v>
                </c:pt>
                <c:pt idx="317">
                  <c:v>45245</c:v>
                </c:pt>
                <c:pt idx="318">
                  <c:v>45243</c:v>
                </c:pt>
                <c:pt idx="319">
                  <c:v>45240</c:v>
                </c:pt>
                <c:pt idx="320">
                  <c:v>45239</c:v>
                </c:pt>
                <c:pt idx="321">
                  <c:v>45238</c:v>
                </c:pt>
                <c:pt idx="322">
                  <c:v>45237</c:v>
                </c:pt>
                <c:pt idx="323">
                  <c:v>45236</c:v>
                </c:pt>
                <c:pt idx="324">
                  <c:v>45233</c:v>
                </c:pt>
                <c:pt idx="325">
                  <c:v>45232</c:v>
                </c:pt>
                <c:pt idx="326">
                  <c:v>45231</c:v>
                </c:pt>
                <c:pt idx="327">
                  <c:v>45230</c:v>
                </c:pt>
                <c:pt idx="328">
                  <c:v>45229</c:v>
                </c:pt>
                <c:pt idx="329">
                  <c:v>45226</c:v>
                </c:pt>
                <c:pt idx="330">
                  <c:v>45225</c:v>
                </c:pt>
                <c:pt idx="331">
                  <c:v>45224</c:v>
                </c:pt>
                <c:pt idx="332">
                  <c:v>45222</c:v>
                </c:pt>
                <c:pt idx="333">
                  <c:v>45219</c:v>
                </c:pt>
                <c:pt idx="334">
                  <c:v>45218</c:v>
                </c:pt>
                <c:pt idx="335">
                  <c:v>45217</c:v>
                </c:pt>
                <c:pt idx="336">
                  <c:v>45216</c:v>
                </c:pt>
                <c:pt idx="337">
                  <c:v>45215</c:v>
                </c:pt>
                <c:pt idx="338">
                  <c:v>45212</c:v>
                </c:pt>
                <c:pt idx="339">
                  <c:v>45211</c:v>
                </c:pt>
                <c:pt idx="340">
                  <c:v>45210</c:v>
                </c:pt>
                <c:pt idx="341">
                  <c:v>45209</c:v>
                </c:pt>
                <c:pt idx="342">
                  <c:v>45208</c:v>
                </c:pt>
                <c:pt idx="343">
                  <c:v>45205</c:v>
                </c:pt>
                <c:pt idx="344">
                  <c:v>45204</c:v>
                </c:pt>
                <c:pt idx="345">
                  <c:v>45203</c:v>
                </c:pt>
                <c:pt idx="346">
                  <c:v>45202</c:v>
                </c:pt>
                <c:pt idx="347">
                  <c:v>45198</c:v>
                </c:pt>
                <c:pt idx="348">
                  <c:v>45197</c:v>
                </c:pt>
                <c:pt idx="349">
                  <c:v>45196</c:v>
                </c:pt>
                <c:pt idx="350">
                  <c:v>45195</c:v>
                </c:pt>
                <c:pt idx="351">
                  <c:v>45194</c:v>
                </c:pt>
                <c:pt idx="352">
                  <c:v>45191</c:v>
                </c:pt>
                <c:pt idx="353">
                  <c:v>45190</c:v>
                </c:pt>
                <c:pt idx="354">
                  <c:v>45189</c:v>
                </c:pt>
                <c:pt idx="355">
                  <c:v>45187</c:v>
                </c:pt>
                <c:pt idx="356">
                  <c:v>45184</c:v>
                </c:pt>
                <c:pt idx="357">
                  <c:v>45183</c:v>
                </c:pt>
                <c:pt idx="358">
                  <c:v>45182</c:v>
                </c:pt>
                <c:pt idx="359">
                  <c:v>45181</c:v>
                </c:pt>
                <c:pt idx="360">
                  <c:v>45180</c:v>
                </c:pt>
                <c:pt idx="361">
                  <c:v>45177</c:v>
                </c:pt>
                <c:pt idx="362">
                  <c:v>45176</c:v>
                </c:pt>
                <c:pt idx="363">
                  <c:v>45175</c:v>
                </c:pt>
                <c:pt idx="364">
                  <c:v>45174</c:v>
                </c:pt>
                <c:pt idx="365">
                  <c:v>45173</c:v>
                </c:pt>
                <c:pt idx="366">
                  <c:v>45170</c:v>
                </c:pt>
                <c:pt idx="367">
                  <c:v>45169</c:v>
                </c:pt>
                <c:pt idx="368">
                  <c:v>45168</c:v>
                </c:pt>
                <c:pt idx="369">
                  <c:v>45167</c:v>
                </c:pt>
                <c:pt idx="370">
                  <c:v>45166</c:v>
                </c:pt>
                <c:pt idx="371">
                  <c:v>45163</c:v>
                </c:pt>
                <c:pt idx="372">
                  <c:v>45162</c:v>
                </c:pt>
                <c:pt idx="373">
                  <c:v>45161</c:v>
                </c:pt>
                <c:pt idx="374">
                  <c:v>45160</c:v>
                </c:pt>
                <c:pt idx="375">
                  <c:v>45159</c:v>
                </c:pt>
                <c:pt idx="376">
                  <c:v>45156</c:v>
                </c:pt>
                <c:pt idx="377">
                  <c:v>45155</c:v>
                </c:pt>
                <c:pt idx="378">
                  <c:v>45154</c:v>
                </c:pt>
                <c:pt idx="379">
                  <c:v>45152</c:v>
                </c:pt>
                <c:pt idx="380">
                  <c:v>45149</c:v>
                </c:pt>
                <c:pt idx="381">
                  <c:v>45148</c:v>
                </c:pt>
                <c:pt idx="382">
                  <c:v>45147</c:v>
                </c:pt>
                <c:pt idx="383">
                  <c:v>45146</c:v>
                </c:pt>
                <c:pt idx="384">
                  <c:v>45145</c:v>
                </c:pt>
                <c:pt idx="385">
                  <c:v>45142</c:v>
                </c:pt>
                <c:pt idx="386">
                  <c:v>45141</c:v>
                </c:pt>
                <c:pt idx="387">
                  <c:v>45140</c:v>
                </c:pt>
                <c:pt idx="388">
                  <c:v>45139</c:v>
                </c:pt>
                <c:pt idx="389">
                  <c:v>45138</c:v>
                </c:pt>
                <c:pt idx="390">
                  <c:v>45135</c:v>
                </c:pt>
                <c:pt idx="391">
                  <c:v>45134</c:v>
                </c:pt>
                <c:pt idx="392">
                  <c:v>45133</c:v>
                </c:pt>
                <c:pt idx="393">
                  <c:v>45132</c:v>
                </c:pt>
                <c:pt idx="394">
                  <c:v>45131</c:v>
                </c:pt>
                <c:pt idx="395">
                  <c:v>45128</c:v>
                </c:pt>
                <c:pt idx="396">
                  <c:v>45127</c:v>
                </c:pt>
                <c:pt idx="397">
                  <c:v>45126</c:v>
                </c:pt>
                <c:pt idx="398">
                  <c:v>45125</c:v>
                </c:pt>
                <c:pt idx="399">
                  <c:v>45124</c:v>
                </c:pt>
                <c:pt idx="400">
                  <c:v>45121</c:v>
                </c:pt>
                <c:pt idx="401">
                  <c:v>45120</c:v>
                </c:pt>
                <c:pt idx="402">
                  <c:v>45119</c:v>
                </c:pt>
                <c:pt idx="403">
                  <c:v>45118</c:v>
                </c:pt>
                <c:pt idx="404">
                  <c:v>45117</c:v>
                </c:pt>
                <c:pt idx="405">
                  <c:v>45114</c:v>
                </c:pt>
                <c:pt idx="406">
                  <c:v>45113</c:v>
                </c:pt>
                <c:pt idx="407">
                  <c:v>45112</c:v>
                </c:pt>
                <c:pt idx="408">
                  <c:v>45111</c:v>
                </c:pt>
                <c:pt idx="409">
                  <c:v>45110</c:v>
                </c:pt>
                <c:pt idx="410">
                  <c:v>45107</c:v>
                </c:pt>
                <c:pt idx="411">
                  <c:v>45105</c:v>
                </c:pt>
                <c:pt idx="412">
                  <c:v>45104</c:v>
                </c:pt>
                <c:pt idx="413">
                  <c:v>45103</c:v>
                </c:pt>
                <c:pt idx="414">
                  <c:v>45100</c:v>
                </c:pt>
                <c:pt idx="415">
                  <c:v>45099</c:v>
                </c:pt>
                <c:pt idx="416">
                  <c:v>45098</c:v>
                </c:pt>
                <c:pt idx="417">
                  <c:v>45097</c:v>
                </c:pt>
                <c:pt idx="418">
                  <c:v>45096</c:v>
                </c:pt>
                <c:pt idx="419">
                  <c:v>45093</c:v>
                </c:pt>
                <c:pt idx="420">
                  <c:v>45092</c:v>
                </c:pt>
                <c:pt idx="421">
                  <c:v>45091</c:v>
                </c:pt>
                <c:pt idx="422">
                  <c:v>45090</c:v>
                </c:pt>
                <c:pt idx="423">
                  <c:v>45089</c:v>
                </c:pt>
                <c:pt idx="424">
                  <c:v>45086</c:v>
                </c:pt>
                <c:pt idx="425">
                  <c:v>45085</c:v>
                </c:pt>
                <c:pt idx="426">
                  <c:v>45084</c:v>
                </c:pt>
                <c:pt idx="427">
                  <c:v>45083</c:v>
                </c:pt>
                <c:pt idx="428">
                  <c:v>45082</c:v>
                </c:pt>
                <c:pt idx="429">
                  <c:v>45079</c:v>
                </c:pt>
                <c:pt idx="430">
                  <c:v>45078</c:v>
                </c:pt>
                <c:pt idx="431">
                  <c:v>45077</c:v>
                </c:pt>
                <c:pt idx="432">
                  <c:v>45076</c:v>
                </c:pt>
                <c:pt idx="433">
                  <c:v>45075</c:v>
                </c:pt>
                <c:pt idx="434">
                  <c:v>45072</c:v>
                </c:pt>
                <c:pt idx="435">
                  <c:v>45071</c:v>
                </c:pt>
                <c:pt idx="436">
                  <c:v>45070</c:v>
                </c:pt>
                <c:pt idx="437">
                  <c:v>45069</c:v>
                </c:pt>
                <c:pt idx="438">
                  <c:v>45068</c:v>
                </c:pt>
                <c:pt idx="439">
                  <c:v>45065</c:v>
                </c:pt>
                <c:pt idx="440">
                  <c:v>45064</c:v>
                </c:pt>
                <c:pt idx="441">
                  <c:v>45063</c:v>
                </c:pt>
                <c:pt idx="442">
                  <c:v>45062</c:v>
                </c:pt>
                <c:pt idx="443">
                  <c:v>45061</c:v>
                </c:pt>
                <c:pt idx="444">
                  <c:v>45058</c:v>
                </c:pt>
                <c:pt idx="445">
                  <c:v>45057</c:v>
                </c:pt>
                <c:pt idx="446">
                  <c:v>45056</c:v>
                </c:pt>
                <c:pt idx="447">
                  <c:v>45055</c:v>
                </c:pt>
                <c:pt idx="448">
                  <c:v>45054</c:v>
                </c:pt>
                <c:pt idx="449">
                  <c:v>45051</c:v>
                </c:pt>
                <c:pt idx="450">
                  <c:v>45050</c:v>
                </c:pt>
                <c:pt idx="451">
                  <c:v>45049</c:v>
                </c:pt>
                <c:pt idx="452">
                  <c:v>45048</c:v>
                </c:pt>
                <c:pt idx="453">
                  <c:v>45044</c:v>
                </c:pt>
                <c:pt idx="454">
                  <c:v>45043</c:v>
                </c:pt>
                <c:pt idx="455">
                  <c:v>45042</c:v>
                </c:pt>
                <c:pt idx="456">
                  <c:v>45041</c:v>
                </c:pt>
                <c:pt idx="457">
                  <c:v>45040</c:v>
                </c:pt>
                <c:pt idx="458">
                  <c:v>45037</c:v>
                </c:pt>
                <c:pt idx="459">
                  <c:v>45036</c:v>
                </c:pt>
                <c:pt idx="460">
                  <c:v>45035</c:v>
                </c:pt>
                <c:pt idx="461">
                  <c:v>45034</c:v>
                </c:pt>
                <c:pt idx="462">
                  <c:v>45033</c:v>
                </c:pt>
                <c:pt idx="463">
                  <c:v>45029</c:v>
                </c:pt>
                <c:pt idx="464">
                  <c:v>45028</c:v>
                </c:pt>
                <c:pt idx="465">
                  <c:v>45027</c:v>
                </c:pt>
                <c:pt idx="466">
                  <c:v>45026</c:v>
                </c:pt>
                <c:pt idx="467">
                  <c:v>45022</c:v>
                </c:pt>
                <c:pt idx="468">
                  <c:v>45021</c:v>
                </c:pt>
                <c:pt idx="469">
                  <c:v>45019</c:v>
                </c:pt>
                <c:pt idx="470">
                  <c:v>45016</c:v>
                </c:pt>
                <c:pt idx="471">
                  <c:v>45014</c:v>
                </c:pt>
                <c:pt idx="472">
                  <c:v>45013</c:v>
                </c:pt>
                <c:pt idx="473">
                  <c:v>45012</c:v>
                </c:pt>
                <c:pt idx="474">
                  <c:v>45009</c:v>
                </c:pt>
                <c:pt idx="475">
                  <c:v>45008</c:v>
                </c:pt>
                <c:pt idx="476">
                  <c:v>45007</c:v>
                </c:pt>
                <c:pt idx="477">
                  <c:v>45006</c:v>
                </c:pt>
                <c:pt idx="478">
                  <c:v>45005</c:v>
                </c:pt>
                <c:pt idx="479">
                  <c:v>45002</c:v>
                </c:pt>
                <c:pt idx="480">
                  <c:v>45001</c:v>
                </c:pt>
                <c:pt idx="481">
                  <c:v>45000</c:v>
                </c:pt>
                <c:pt idx="482">
                  <c:v>44999</c:v>
                </c:pt>
                <c:pt idx="483">
                  <c:v>44998</c:v>
                </c:pt>
                <c:pt idx="484">
                  <c:v>44995</c:v>
                </c:pt>
                <c:pt idx="485">
                  <c:v>44994</c:v>
                </c:pt>
                <c:pt idx="486">
                  <c:v>44993</c:v>
                </c:pt>
                <c:pt idx="487">
                  <c:v>44991</c:v>
                </c:pt>
                <c:pt idx="488">
                  <c:v>44988</c:v>
                </c:pt>
                <c:pt idx="489">
                  <c:v>44987</c:v>
                </c:pt>
                <c:pt idx="490">
                  <c:v>44986</c:v>
                </c:pt>
                <c:pt idx="491">
                  <c:v>44985</c:v>
                </c:pt>
                <c:pt idx="492">
                  <c:v>44984</c:v>
                </c:pt>
                <c:pt idx="493">
                  <c:v>44981</c:v>
                </c:pt>
                <c:pt idx="494">
                  <c:v>44980</c:v>
                </c:pt>
                <c:pt idx="495">
                  <c:v>44979</c:v>
                </c:pt>
                <c:pt idx="496">
                  <c:v>44978</c:v>
                </c:pt>
                <c:pt idx="497">
                  <c:v>44977</c:v>
                </c:pt>
                <c:pt idx="498">
                  <c:v>44974</c:v>
                </c:pt>
                <c:pt idx="499">
                  <c:v>44973</c:v>
                </c:pt>
                <c:pt idx="500">
                  <c:v>44972</c:v>
                </c:pt>
                <c:pt idx="501">
                  <c:v>44971</c:v>
                </c:pt>
                <c:pt idx="502">
                  <c:v>44970</c:v>
                </c:pt>
                <c:pt idx="503">
                  <c:v>44967</c:v>
                </c:pt>
                <c:pt idx="504">
                  <c:v>44966</c:v>
                </c:pt>
                <c:pt idx="505">
                  <c:v>44965</c:v>
                </c:pt>
                <c:pt idx="506">
                  <c:v>44964</c:v>
                </c:pt>
                <c:pt idx="507">
                  <c:v>44963</c:v>
                </c:pt>
                <c:pt idx="508">
                  <c:v>44960</c:v>
                </c:pt>
                <c:pt idx="509">
                  <c:v>44959</c:v>
                </c:pt>
                <c:pt idx="510">
                  <c:v>44958</c:v>
                </c:pt>
                <c:pt idx="511">
                  <c:v>44957</c:v>
                </c:pt>
                <c:pt idx="512">
                  <c:v>44956</c:v>
                </c:pt>
                <c:pt idx="513">
                  <c:v>44953</c:v>
                </c:pt>
                <c:pt idx="514">
                  <c:v>44951</c:v>
                </c:pt>
                <c:pt idx="515">
                  <c:v>44950</c:v>
                </c:pt>
                <c:pt idx="516">
                  <c:v>44949</c:v>
                </c:pt>
                <c:pt idx="517">
                  <c:v>44946</c:v>
                </c:pt>
                <c:pt idx="518">
                  <c:v>44945</c:v>
                </c:pt>
                <c:pt idx="519">
                  <c:v>44944</c:v>
                </c:pt>
                <c:pt idx="520">
                  <c:v>44943</c:v>
                </c:pt>
                <c:pt idx="521">
                  <c:v>44942</c:v>
                </c:pt>
                <c:pt idx="522">
                  <c:v>44939</c:v>
                </c:pt>
                <c:pt idx="523">
                  <c:v>44938</c:v>
                </c:pt>
                <c:pt idx="524">
                  <c:v>44937</c:v>
                </c:pt>
                <c:pt idx="525">
                  <c:v>44936</c:v>
                </c:pt>
                <c:pt idx="526">
                  <c:v>44935</c:v>
                </c:pt>
                <c:pt idx="527">
                  <c:v>44932</c:v>
                </c:pt>
                <c:pt idx="528">
                  <c:v>44931</c:v>
                </c:pt>
                <c:pt idx="529">
                  <c:v>44930</c:v>
                </c:pt>
                <c:pt idx="530">
                  <c:v>44929</c:v>
                </c:pt>
                <c:pt idx="531">
                  <c:v>44928</c:v>
                </c:pt>
                <c:pt idx="532">
                  <c:v>44925</c:v>
                </c:pt>
                <c:pt idx="533">
                  <c:v>44924</c:v>
                </c:pt>
                <c:pt idx="534">
                  <c:v>44923</c:v>
                </c:pt>
                <c:pt idx="535">
                  <c:v>44922</c:v>
                </c:pt>
                <c:pt idx="536">
                  <c:v>44921</c:v>
                </c:pt>
                <c:pt idx="537">
                  <c:v>44918</c:v>
                </c:pt>
                <c:pt idx="538">
                  <c:v>44917</c:v>
                </c:pt>
                <c:pt idx="539">
                  <c:v>44916</c:v>
                </c:pt>
                <c:pt idx="540">
                  <c:v>44915</c:v>
                </c:pt>
                <c:pt idx="541">
                  <c:v>44914</c:v>
                </c:pt>
                <c:pt idx="542">
                  <c:v>44911</c:v>
                </c:pt>
                <c:pt idx="543">
                  <c:v>44910</c:v>
                </c:pt>
                <c:pt idx="544">
                  <c:v>44909</c:v>
                </c:pt>
                <c:pt idx="545">
                  <c:v>44908</c:v>
                </c:pt>
                <c:pt idx="546">
                  <c:v>44907</c:v>
                </c:pt>
                <c:pt idx="547">
                  <c:v>44904</c:v>
                </c:pt>
                <c:pt idx="548">
                  <c:v>44903</c:v>
                </c:pt>
                <c:pt idx="549">
                  <c:v>44902</c:v>
                </c:pt>
                <c:pt idx="550">
                  <c:v>44901</c:v>
                </c:pt>
                <c:pt idx="551">
                  <c:v>44900</c:v>
                </c:pt>
                <c:pt idx="552">
                  <c:v>44897</c:v>
                </c:pt>
                <c:pt idx="553">
                  <c:v>44896</c:v>
                </c:pt>
                <c:pt idx="554">
                  <c:v>44895</c:v>
                </c:pt>
                <c:pt idx="555">
                  <c:v>44894</c:v>
                </c:pt>
                <c:pt idx="556">
                  <c:v>44893</c:v>
                </c:pt>
                <c:pt idx="557">
                  <c:v>44890</c:v>
                </c:pt>
                <c:pt idx="558">
                  <c:v>44889</c:v>
                </c:pt>
                <c:pt idx="559">
                  <c:v>44888</c:v>
                </c:pt>
                <c:pt idx="560">
                  <c:v>44887</c:v>
                </c:pt>
                <c:pt idx="561">
                  <c:v>44886</c:v>
                </c:pt>
                <c:pt idx="562">
                  <c:v>44883</c:v>
                </c:pt>
                <c:pt idx="563">
                  <c:v>44882</c:v>
                </c:pt>
                <c:pt idx="564">
                  <c:v>44881</c:v>
                </c:pt>
                <c:pt idx="565">
                  <c:v>44880</c:v>
                </c:pt>
                <c:pt idx="566">
                  <c:v>44879</c:v>
                </c:pt>
                <c:pt idx="567">
                  <c:v>44876</c:v>
                </c:pt>
                <c:pt idx="568">
                  <c:v>44875</c:v>
                </c:pt>
                <c:pt idx="569">
                  <c:v>44874</c:v>
                </c:pt>
                <c:pt idx="570">
                  <c:v>44872</c:v>
                </c:pt>
                <c:pt idx="571">
                  <c:v>44869</c:v>
                </c:pt>
                <c:pt idx="572">
                  <c:v>44868</c:v>
                </c:pt>
                <c:pt idx="573">
                  <c:v>44867</c:v>
                </c:pt>
                <c:pt idx="574">
                  <c:v>44866</c:v>
                </c:pt>
                <c:pt idx="575">
                  <c:v>44865</c:v>
                </c:pt>
                <c:pt idx="576">
                  <c:v>44862</c:v>
                </c:pt>
                <c:pt idx="577">
                  <c:v>44861</c:v>
                </c:pt>
                <c:pt idx="578">
                  <c:v>44859</c:v>
                </c:pt>
                <c:pt idx="579">
                  <c:v>44858</c:v>
                </c:pt>
                <c:pt idx="580">
                  <c:v>44855</c:v>
                </c:pt>
                <c:pt idx="581">
                  <c:v>44854</c:v>
                </c:pt>
                <c:pt idx="582">
                  <c:v>44853</c:v>
                </c:pt>
                <c:pt idx="583">
                  <c:v>44852</c:v>
                </c:pt>
                <c:pt idx="584">
                  <c:v>44851</c:v>
                </c:pt>
                <c:pt idx="585">
                  <c:v>44848</c:v>
                </c:pt>
                <c:pt idx="586">
                  <c:v>44847</c:v>
                </c:pt>
                <c:pt idx="587">
                  <c:v>44846</c:v>
                </c:pt>
                <c:pt idx="588">
                  <c:v>44845</c:v>
                </c:pt>
                <c:pt idx="589">
                  <c:v>44844</c:v>
                </c:pt>
                <c:pt idx="590">
                  <c:v>44841</c:v>
                </c:pt>
                <c:pt idx="591">
                  <c:v>44840</c:v>
                </c:pt>
                <c:pt idx="592">
                  <c:v>44838</c:v>
                </c:pt>
                <c:pt idx="593">
                  <c:v>44837</c:v>
                </c:pt>
                <c:pt idx="594">
                  <c:v>44834</c:v>
                </c:pt>
                <c:pt idx="595">
                  <c:v>44833</c:v>
                </c:pt>
                <c:pt idx="596">
                  <c:v>44832</c:v>
                </c:pt>
                <c:pt idx="597">
                  <c:v>44831</c:v>
                </c:pt>
                <c:pt idx="598">
                  <c:v>44830</c:v>
                </c:pt>
                <c:pt idx="599">
                  <c:v>44827</c:v>
                </c:pt>
                <c:pt idx="600">
                  <c:v>44826</c:v>
                </c:pt>
                <c:pt idx="601">
                  <c:v>44825</c:v>
                </c:pt>
                <c:pt idx="602">
                  <c:v>44824</c:v>
                </c:pt>
                <c:pt idx="603">
                  <c:v>44823</c:v>
                </c:pt>
                <c:pt idx="604">
                  <c:v>44820</c:v>
                </c:pt>
                <c:pt idx="605">
                  <c:v>44819</c:v>
                </c:pt>
                <c:pt idx="606">
                  <c:v>44818</c:v>
                </c:pt>
                <c:pt idx="607">
                  <c:v>44817</c:v>
                </c:pt>
                <c:pt idx="608">
                  <c:v>44816</c:v>
                </c:pt>
                <c:pt idx="609">
                  <c:v>44813</c:v>
                </c:pt>
                <c:pt idx="610">
                  <c:v>44812</c:v>
                </c:pt>
                <c:pt idx="611">
                  <c:v>44811</c:v>
                </c:pt>
                <c:pt idx="612">
                  <c:v>44810</c:v>
                </c:pt>
                <c:pt idx="613">
                  <c:v>44809</c:v>
                </c:pt>
                <c:pt idx="614">
                  <c:v>44806</c:v>
                </c:pt>
                <c:pt idx="615">
                  <c:v>44805</c:v>
                </c:pt>
                <c:pt idx="616">
                  <c:v>44803</c:v>
                </c:pt>
                <c:pt idx="617">
                  <c:v>44802</c:v>
                </c:pt>
                <c:pt idx="618">
                  <c:v>44799</c:v>
                </c:pt>
                <c:pt idx="619">
                  <c:v>44798</c:v>
                </c:pt>
                <c:pt idx="620">
                  <c:v>44797</c:v>
                </c:pt>
                <c:pt idx="621">
                  <c:v>44796</c:v>
                </c:pt>
                <c:pt idx="622">
                  <c:v>44795</c:v>
                </c:pt>
                <c:pt idx="623">
                  <c:v>44792</c:v>
                </c:pt>
                <c:pt idx="624">
                  <c:v>44791</c:v>
                </c:pt>
                <c:pt idx="625">
                  <c:v>44790</c:v>
                </c:pt>
                <c:pt idx="626">
                  <c:v>44789</c:v>
                </c:pt>
                <c:pt idx="627">
                  <c:v>44785</c:v>
                </c:pt>
                <c:pt idx="628">
                  <c:v>44784</c:v>
                </c:pt>
                <c:pt idx="629">
                  <c:v>44783</c:v>
                </c:pt>
                <c:pt idx="630">
                  <c:v>44781</c:v>
                </c:pt>
                <c:pt idx="631">
                  <c:v>44778</c:v>
                </c:pt>
                <c:pt idx="632">
                  <c:v>44777</c:v>
                </c:pt>
                <c:pt idx="633">
                  <c:v>44776</c:v>
                </c:pt>
                <c:pt idx="634">
                  <c:v>44775</c:v>
                </c:pt>
                <c:pt idx="635">
                  <c:v>44774</c:v>
                </c:pt>
                <c:pt idx="636">
                  <c:v>44771</c:v>
                </c:pt>
                <c:pt idx="637">
                  <c:v>44770</c:v>
                </c:pt>
                <c:pt idx="638">
                  <c:v>44769</c:v>
                </c:pt>
                <c:pt idx="639">
                  <c:v>44768</c:v>
                </c:pt>
                <c:pt idx="640">
                  <c:v>44767</c:v>
                </c:pt>
                <c:pt idx="641">
                  <c:v>44764</c:v>
                </c:pt>
                <c:pt idx="642">
                  <c:v>44763</c:v>
                </c:pt>
                <c:pt idx="643">
                  <c:v>44762</c:v>
                </c:pt>
                <c:pt idx="644">
                  <c:v>44761</c:v>
                </c:pt>
                <c:pt idx="645">
                  <c:v>44760</c:v>
                </c:pt>
                <c:pt idx="646">
                  <c:v>44757</c:v>
                </c:pt>
                <c:pt idx="647">
                  <c:v>44756</c:v>
                </c:pt>
                <c:pt idx="648">
                  <c:v>44755</c:v>
                </c:pt>
                <c:pt idx="649">
                  <c:v>44754</c:v>
                </c:pt>
                <c:pt idx="650">
                  <c:v>44753</c:v>
                </c:pt>
                <c:pt idx="651">
                  <c:v>44750</c:v>
                </c:pt>
                <c:pt idx="652">
                  <c:v>44749</c:v>
                </c:pt>
                <c:pt idx="653">
                  <c:v>44748</c:v>
                </c:pt>
                <c:pt idx="654">
                  <c:v>44747</c:v>
                </c:pt>
                <c:pt idx="655">
                  <c:v>44746</c:v>
                </c:pt>
                <c:pt idx="656">
                  <c:v>44743</c:v>
                </c:pt>
                <c:pt idx="657">
                  <c:v>44742</c:v>
                </c:pt>
                <c:pt idx="658">
                  <c:v>44741</c:v>
                </c:pt>
                <c:pt idx="659">
                  <c:v>44740</c:v>
                </c:pt>
                <c:pt idx="660">
                  <c:v>44739</c:v>
                </c:pt>
                <c:pt idx="661">
                  <c:v>44736</c:v>
                </c:pt>
                <c:pt idx="662">
                  <c:v>44735</c:v>
                </c:pt>
                <c:pt idx="663">
                  <c:v>44734</c:v>
                </c:pt>
                <c:pt idx="664">
                  <c:v>44733</c:v>
                </c:pt>
                <c:pt idx="665">
                  <c:v>44732</c:v>
                </c:pt>
                <c:pt idx="666">
                  <c:v>44729</c:v>
                </c:pt>
                <c:pt idx="667">
                  <c:v>44728</c:v>
                </c:pt>
                <c:pt idx="668">
                  <c:v>44727</c:v>
                </c:pt>
                <c:pt idx="669">
                  <c:v>44726</c:v>
                </c:pt>
                <c:pt idx="670">
                  <c:v>44725</c:v>
                </c:pt>
                <c:pt idx="671">
                  <c:v>44722</c:v>
                </c:pt>
                <c:pt idx="672">
                  <c:v>44721</c:v>
                </c:pt>
                <c:pt idx="673">
                  <c:v>44720</c:v>
                </c:pt>
                <c:pt idx="674">
                  <c:v>44719</c:v>
                </c:pt>
                <c:pt idx="675">
                  <c:v>44718</c:v>
                </c:pt>
                <c:pt idx="676">
                  <c:v>44715</c:v>
                </c:pt>
                <c:pt idx="677">
                  <c:v>44714</c:v>
                </c:pt>
                <c:pt idx="678">
                  <c:v>44713</c:v>
                </c:pt>
                <c:pt idx="679">
                  <c:v>44712</c:v>
                </c:pt>
                <c:pt idx="680">
                  <c:v>44711</c:v>
                </c:pt>
                <c:pt idx="681">
                  <c:v>44708</c:v>
                </c:pt>
                <c:pt idx="682">
                  <c:v>44707</c:v>
                </c:pt>
                <c:pt idx="683">
                  <c:v>44706</c:v>
                </c:pt>
                <c:pt idx="684">
                  <c:v>44705</c:v>
                </c:pt>
                <c:pt idx="685">
                  <c:v>44704</c:v>
                </c:pt>
                <c:pt idx="686">
                  <c:v>44701</c:v>
                </c:pt>
                <c:pt idx="687">
                  <c:v>44700</c:v>
                </c:pt>
                <c:pt idx="688">
                  <c:v>44699</c:v>
                </c:pt>
                <c:pt idx="689">
                  <c:v>44698</c:v>
                </c:pt>
                <c:pt idx="690">
                  <c:v>44697</c:v>
                </c:pt>
                <c:pt idx="691">
                  <c:v>44694</c:v>
                </c:pt>
                <c:pt idx="692">
                  <c:v>44693</c:v>
                </c:pt>
                <c:pt idx="693">
                  <c:v>44692</c:v>
                </c:pt>
                <c:pt idx="694">
                  <c:v>44691</c:v>
                </c:pt>
                <c:pt idx="695">
                  <c:v>44690</c:v>
                </c:pt>
                <c:pt idx="696">
                  <c:v>44687</c:v>
                </c:pt>
                <c:pt idx="697">
                  <c:v>44686</c:v>
                </c:pt>
                <c:pt idx="698">
                  <c:v>44685</c:v>
                </c:pt>
                <c:pt idx="699">
                  <c:v>44683</c:v>
                </c:pt>
                <c:pt idx="700">
                  <c:v>44680</c:v>
                </c:pt>
                <c:pt idx="701">
                  <c:v>44679</c:v>
                </c:pt>
                <c:pt idx="702">
                  <c:v>44678</c:v>
                </c:pt>
                <c:pt idx="703">
                  <c:v>44677</c:v>
                </c:pt>
                <c:pt idx="704">
                  <c:v>44676</c:v>
                </c:pt>
                <c:pt idx="705">
                  <c:v>44673</c:v>
                </c:pt>
                <c:pt idx="706">
                  <c:v>44672</c:v>
                </c:pt>
                <c:pt idx="707">
                  <c:v>44671</c:v>
                </c:pt>
                <c:pt idx="708">
                  <c:v>44670</c:v>
                </c:pt>
                <c:pt idx="709">
                  <c:v>44669</c:v>
                </c:pt>
                <c:pt idx="710">
                  <c:v>44664</c:v>
                </c:pt>
                <c:pt idx="711">
                  <c:v>44663</c:v>
                </c:pt>
                <c:pt idx="712">
                  <c:v>44662</c:v>
                </c:pt>
                <c:pt idx="713">
                  <c:v>44659</c:v>
                </c:pt>
                <c:pt idx="714">
                  <c:v>44658</c:v>
                </c:pt>
                <c:pt idx="715">
                  <c:v>44657</c:v>
                </c:pt>
                <c:pt idx="716">
                  <c:v>44656</c:v>
                </c:pt>
                <c:pt idx="717">
                  <c:v>44655</c:v>
                </c:pt>
                <c:pt idx="718">
                  <c:v>44652</c:v>
                </c:pt>
                <c:pt idx="719">
                  <c:v>44651</c:v>
                </c:pt>
                <c:pt idx="720">
                  <c:v>44650</c:v>
                </c:pt>
                <c:pt idx="721">
                  <c:v>44649</c:v>
                </c:pt>
                <c:pt idx="722">
                  <c:v>44648</c:v>
                </c:pt>
                <c:pt idx="723">
                  <c:v>44645</c:v>
                </c:pt>
                <c:pt idx="724">
                  <c:v>44644</c:v>
                </c:pt>
                <c:pt idx="725">
                  <c:v>44643</c:v>
                </c:pt>
                <c:pt idx="726">
                  <c:v>44642</c:v>
                </c:pt>
                <c:pt idx="727">
                  <c:v>44641</c:v>
                </c:pt>
                <c:pt idx="728">
                  <c:v>44637</c:v>
                </c:pt>
                <c:pt idx="729">
                  <c:v>44636</c:v>
                </c:pt>
                <c:pt idx="730">
                  <c:v>44635</c:v>
                </c:pt>
                <c:pt idx="731">
                  <c:v>44634</c:v>
                </c:pt>
                <c:pt idx="732">
                  <c:v>44631</c:v>
                </c:pt>
                <c:pt idx="733">
                  <c:v>44630</c:v>
                </c:pt>
                <c:pt idx="734">
                  <c:v>44629</c:v>
                </c:pt>
                <c:pt idx="735">
                  <c:v>44628</c:v>
                </c:pt>
                <c:pt idx="736">
                  <c:v>44627</c:v>
                </c:pt>
                <c:pt idx="737">
                  <c:v>44624</c:v>
                </c:pt>
                <c:pt idx="738">
                  <c:v>44623</c:v>
                </c:pt>
                <c:pt idx="739">
                  <c:v>44622</c:v>
                </c:pt>
                <c:pt idx="740">
                  <c:v>44620</c:v>
                </c:pt>
                <c:pt idx="741">
                  <c:v>44617</c:v>
                </c:pt>
                <c:pt idx="742">
                  <c:v>44616</c:v>
                </c:pt>
                <c:pt idx="743">
                  <c:v>44615</c:v>
                </c:pt>
                <c:pt idx="744">
                  <c:v>44614</c:v>
                </c:pt>
                <c:pt idx="745">
                  <c:v>44613</c:v>
                </c:pt>
                <c:pt idx="746">
                  <c:v>44610</c:v>
                </c:pt>
                <c:pt idx="747">
                  <c:v>44609</c:v>
                </c:pt>
                <c:pt idx="748">
                  <c:v>44608</c:v>
                </c:pt>
                <c:pt idx="749">
                  <c:v>44607</c:v>
                </c:pt>
                <c:pt idx="750">
                  <c:v>44606</c:v>
                </c:pt>
                <c:pt idx="751">
                  <c:v>44603</c:v>
                </c:pt>
                <c:pt idx="752">
                  <c:v>44602</c:v>
                </c:pt>
                <c:pt idx="753">
                  <c:v>44601</c:v>
                </c:pt>
                <c:pt idx="754">
                  <c:v>44600</c:v>
                </c:pt>
                <c:pt idx="755">
                  <c:v>44599</c:v>
                </c:pt>
                <c:pt idx="756">
                  <c:v>44596</c:v>
                </c:pt>
                <c:pt idx="757">
                  <c:v>44595</c:v>
                </c:pt>
                <c:pt idx="758">
                  <c:v>44594</c:v>
                </c:pt>
                <c:pt idx="759">
                  <c:v>44593</c:v>
                </c:pt>
                <c:pt idx="760">
                  <c:v>44592</c:v>
                </c:pt>
                <c:pt idx="761">
                  <c:v>44589</c:v>
                </c:pt>
                <c:pt idx="762">
                  <c:v>44588</c:v>
                </c:pt>
                <c:pt idx="763">
                  <c:v>44586</c:v>
                </c:pt>
                <c:pt idx="764">
                  <c:v>44585</c:v>
                </c:pt>
                <c:pt idx="765">
                  <c:v>44582</c:v>
                </c:pt>
                <c:pt idx="766">
                  <c:v>44581</c:v>
                </c:pt>
                <c:pt idx="767">
                  <c:v>44580</c:v>
                </c:pt>
                <c:pt idx="768">
                  <c:v>44579</c:v>
                </c:pt>
                <c:pt idx="769">
                  <c:v>44578</c:v>
                </c:pt>
                <c:pt idx="770">
                  <c:v>44575</c:v>
                </c:pt>
                <c:pt idx="771">
                  <c:v>44574</c:v>
                </c:pt>
                <c:pt idx="772">
                  <c:v>44573</c:v>
                </c:pt>
                <c:pt idx="773">
                  <c:v>44572</c:v>
                </c:pt>
                <c:pt idx="774">
                  <c:v>44571</c:v>
                </c:pt>
                <c:pt idx="775">
                  <c:v>44568</c:v>
                </c:pt>
                <c:pt idx="776">
                  <c:v>44567</c:v>
                </c:pt>
                <c:pt idx="777">
                  <c:v>44566</c:v>
                </c:pt>
                <c:pt idx="778">
                  <c:v>44565</c:v>
                </c:pt>
                <c:pt idx="779">
                  <c:v>44564</c:v>
                </c:pt>
                <c:pt idx="780">
                  <c:v>44561</c:v>
                </c:pt>
                <c:pt idx="781">
                  <c:v>44560</c:v>
                </c:pt>
                <c:pt idx="782">
                  <c:v>44559</c:v>
                </c:pt>
                <c:pt idx="783">
                  <c:v>44558</c:v>
                </c:pt>
                <c:pt idx="784">
                  <c:v>44557</c:v>
                </c:pt>
                <c:pt idx="785">
                  <c:v>44554</c:v>
                </c:pt>
                <c:pt idx="786">
                  <c:v>44553</c:v>
                </c:pt>
                <c:pt idx="787">
                  <c:v>44552</c:v>
                </c:pt>
                <c:pt idx="788">
                  <c:v>44551</c:v>
                </c:pt>
                <c:pt idx="789">
                  <c:v>44550</c:v>
                </c:pt>
                <c:pt idx="790">
                  <c:v>44547</c:v>
                </c:pt>
                <c:pt idx="791">
                  <c:v>44546</c:v>
                </c:pt>
                <c:pt idx="792">
                  <c:v>44545</c:v>
                </c:pt>
                <c:pt idx="793">
                  <c:v>44544</c:v>
                </c:pt>
                <c:pt idx="794">
                  <c:v>44543</c:v>
                </c:pt>
                <c:pt idx="795">
                  <c:v>44540</c:v>
                </c:pt>
                <c:pt idx="796">
                  <c:v>44539</c:v>
                </c:pt>
                <c:pt idx="797">
                  <c:v>44538</c:v>
                </c:pt>
                <c:pt idx="798">
                  <c:v>44537</c:v>
                </c:pt>
                <c:pt idx="799">
                  <c:v>44536</c:v>
                </c:pt>
                <c:pt idx="800">
                  <c:v>44533</c:v>
                </c:pt>
                <c:pt idx="801">
                  <c:v>44532</c:v>
                </c:pt>
                <c:pt idx="802">
                  <c:v>44531</c:v>
                </c:pt>
                <c:pt idx="803">
                  <c:v>44530</c:v>
                </c:pt>
                <c:pt idx="804">
                  <c:v>44529</c:v>
                </c:pt>
                <c:pt idx="805">
                  <c:v>44526</c:v>
                </c:pt>
                <c:pt idx="806">
                  <c:v>44525</c:v>
                </c:pt>
                <c:pt idx="807">
                  <c:v>44524</c:v>
                </c:pt>
                <c:pt idx="808">
                  <c:v>44523</c:v>
                </c:pt>
                <c:pt idx="809">
                  <c:v>44522</c:v>
                </c:pt>
                <c:pt idx="810">
                  <c:v>44518</c:v>
                </c:pt>
                <c:pt idx="811">
                  <c:v>44517</c:v>
                </c:pt>
                <c:pt idx="812">
                  <c:v>44516</c:v>
                </c:pt>
                <c:pt idx="813">
                  <c:v>44515</c:v>
                </c:pt>
                <c:pt idx="814">
                  <c:v>44512</c:v>
                </c:pt>
                <c:pt idx="815">
                  <c:v>44511</c:v>
                </c:pt>
                <c:pt idx="816">
                  <c:v>44510</c:v>
                </c:pt>
                <c:pt idx="817">
                  <c:v>44509</c:v>
                </c:pt>
                <c:pt idx="818">
                  <c:v>44508</c:v>
                </c:pt>
                <c:pt idx="819">
                  <c:v>44504</c:v>
                </c:pt>
                <c:pt idx="820">
                  <c:v>44503</c:v>
                </c:pt>
                <c:pt idx="821">
                  <c:v>44502</c:v>
                </c:pt>
                <c:pt idx="822">
                  <c:v>44501</c:v>
                </c:pt>
                <c:pt idx="823">
                  <c:v>44498</c:v>
                </c:pt>
                <c:pt idx="824">
                  <c:v>44497</c:v>
                </c:pt>
                <c:pt idx="825">
                  <c:v>44496</c:v>
                </c:pt>
                <c:pt idx="826">
                  <c:v>44495</c:v>
                </c:pt>
                <c:pt idx="827">
                  <c:v>44494</c:v>
                </c:pt>
                <c:pt idx="828">
                  <c:v>44491</c:v>
                </c:pt>
                <c:pt idx="829">
                  <c:v>44490</c:v>
                </c:pt>
                <c:pt idx="830">
                  <c:v>44489</c:v>
                </c:pt>
                <c:pt idx="831">
                  <c:v>44488</c:v>
                </c:pt>
                <c:pt idx="832">
                  <c:v>44487</c:v>
                </c:pt>
                <c:pt idx="833">
                  <c:v>44483</c:v>
                </c:pt>
                <c:pt idx="834">
                  <c:v>44482</c:v>
                </c:pt>
                <c:pt idx="835">
                  <c:v>44481</c:v>
                </c:pt>
                <c:pt idx="836">
                  <c:v>44480</c:v>
                </c:pt>
                <c:pt idx="837">
                  <c:v>44477</c:v>
                </c:pt>
                <c:pt idx="838">
                  <c:v>44476</c:v>
                </c:pt>
                <c:pt idx="839">
                  <c:v>44475</c:v>
                </c:pt>
                <c:pt idx="840">
                  <c:v>44474</c:v>
                </c:pt>
                <c:pt idx="841">
                  <c:v>44473</c:v>
                </c:pt>
                <c:pt idx="842">
                  <c:v>44470</c:v>
                </c:pt>
                <c:pt idx="843">
                  <c:v>44469</c:v>
                </c:pt>
                <c:pt idx="844">
                  <c:v>44468</c:v>
                </c:pt>
                <c:pt idx="845">
                  <c:v>44467</c:v>
                </c:pt>
                <c:pt idx="846">
                  <c:v>44466</c:v>
                </c:pt>
                <c:pt idx="847">
                  <c:v>44463</c:v>
                </c:pt>
                <c:pt idx="848">
                  <c:v>44462</c:v>
                </c:pt>
                <c:pt idx="849">
                  <c:v>44461</c:v>
                </c:pt>
                <c:pt idx="850">
                  <c:v>44460</c:v>
                </c:pt>
                <c:pt idx="851">
                  <c:v>44459</c:v>
                </c:pt>
                <c:pt idx="852">
                  <c:v>44456</c:v>
                </c:pt>
                <c:pt idx="853">
                  <c:v>44455</c:v>
                </c:pt>
                <c:pt idx="854">
                  <c:v>44454</c:v>
                </c:pt>
                <c:pt idx="855">
                  <c:v>44453</c:v>
                </c:pt>
                <c:pt idx="856">
                  <c:v>44452</c:v>
                </c:pt>
                <c:pt idx="857">
                  <c:v>44448</c:v>
                </c:pt>
                <c:pt idx="858">
                  <c:v>44447</c:v>
                </c:pt>
                <c:pt idx="859">
                  <c:v>44446</c:v>
                </c:pt>
                <c:pt idx="860">
                  <c:v>44445</c:v>
                </c:pt>
                <c:pt idx="861">
                  <c:v>44442</c:v>
                </c:pt>
                <c:pt idx="862">
                  <c:v>44441</c:v>
                </c:pt>
                <c:pt idx="863">
                  <c:v>44440</c:v>
                </c:pt>
                <c:pt idx="864">
                  <c:v>44439</c:v>
                </c:pt>
                <c:pt idx="865">
                  <c:v>44438</c:v>
                </c:pt>
                <c:pt idx="866">
                  <c:v>44435</c:v>
                </c:pt>
                <c:pt idx="867">
                  <c:v>44434</c:v>
                </c:pt>
                <c:pt idx="868">
                  <c:v>44433</c:v>
                </c:pt>
                <c:pt idx="869">
                  <c:v>44432</c:v>
                </c:pt>
                <c:pt idx="870">
                  <c:v>44431</c:v>
                </c:pt>
                <c:pt idx="871">
                  <c:v>44428</c:v>
                </c:pt>
                <c:pt idx="872">
                  <c:v>44426</c:v>
                </c:pt>
                <c:pt idx="873">
                  <c:v>44425</c:v>
                </c:pt>
                <c:pt idx="874">
                  <c:v>44424</c:v>
                </c:pt>
                <c:pt idx="875">
                  <c:v>44421</c:v>
                </c:pt>
                <c:pt idx="876">
                  <c:v>44420</c:v>
                </c:pt>
                <c:pt idx="877">
                  <c:v>44419</c:v>
                </c:pt>
                <c:pt idx="878">
                  <c:v>44418</c:v>
                </c:pt>
                <c:pt idx="879">
                  <c:v>44417</c:v>
                </c:pt>
                <c:pt idx="880">
                  <c:v>44414</c:v>
                </c:pt>
                <c:pt idx="881">
                  <c:v>44413</c:v>
                </c:pt>
                <c:pt idx="882">
                  <c:v>44412</c:v>
                </c:pt>
                <c:pt idx="883">
                  <c:v>44411</c:v>
                </c:pt>
                <c:pt idx="884">
                  <c:v>44410</c:v>
                </c:pt>
                <c:pt idx="885">
                  <c:v>44407</c:v>
                </c:pt>
                <c:pt idx="886">
                  <c:v>44406</c:v>
                </c:pt>
                <c:pt idx="887">
                  <c:v>44405</c:v>
                </c:pt>
                <c:pt idx="888">
                  <c:v>44404</c:v>
                </c:pt>
                <c:pt idx="889">
                  <c:v>44403</c:v>
                </c:pt>
                <c:pt idx="890">
                  <c:v>44400</c:v>
                </c:pt>
                <c:pt idx="891">
                  <c:v>44399</c:v>
                </c:pt>
                <c:pt idx="892">
                  <c:v>44397</c:v>
                </c:pt>
                <c:pt idx="893">
                  <c:v>44396</c:v>
                </c:pt>
                <c:pt idx="894">
                  <c:v>44393</c:v>
                </c:pt>
                <c:pt idx="895">
                  <c:v>44392</c:v>
                </c:pt>
                <c:pt idx="896">
                  <c:v>44391</c:v>
                </c:pt>
                <c:pt idx="897">
                  <c:v>44390</c:v>
                </c:pt>
                <c:pt idx="898">
                  <c:v>44389</c:v>
                </c:pt>
                <c:pt idx="899">
                  <c:v>44386</c:v>
                </c:pt>
                <c:pt idx="900">
                  <c:v>44385</c:v>
                </c:pt>
                <c:pt idx="901">
                  <c:v>44384</c:v>
                </c:pt>
                <c:pt idx="902">
                  <c:v>44383</c:v>
                </c:pt>
                <c:pt idx="903">
                  <c:v>44382</c:v>
                </c:pt>
                <c:pt idx="904">
                  <c:v>44379</c:v>
                </c:pt>
                <c:pt idx="905">
                  <c:v>44378</c:v>
                </c:pt>
                <c:pt idx="906">
                  <c:v>44377</c:v>
                </c:pt>
                <c:pt idx="907">
                  <c:v>44376</c:v>
                </c:pt>
                <c:pt idx="908">
                  <c:v>44375</c:v>
                </c:pt>
                <c:pt idx="909">
                  <c:v>44372</c:v>
                </c:pt>
                <c:pt idx="910">
                  <c:v>44371</c:v>
                </c:pt>
                <c:pt idx="911">
                  <c:v>44370</c:v>
                </c:pt>
                <c:pt idx="912">
                  <c:v>44369</c:v>
                </c:pt>
                <c:pt idx="913">
                  <c:v>44368</c:v>
                </c:pt>
                <c:pt idx="914">
                  <c:v>44365</c:v>
                </c:pt>
                <c:pt idx="915">
                  <c:v>44364</c:v>
                </c:pt>
                <c:pt idx="916">
                  <c:v>44363</c:v>
                </c:pt>
                <c:pt idx="917">
                  <c:v>44362</c:v>
                </c:pt>
                <c:pt idx="918">
                  <c:v>44361</c:v>
                </c:pt>
                <c:pt idx="919">
                  <c:v>44358</c:v>
                </c:pt>
                <c:pt idx="920">
                  <c:v>44357</c:v>
                </c:pt>
                <c:pt idx="921">
                  <c:v>44356</c:v>
                </c:pt>
                <c:pt idx="922">
                  <c:v>44355</c:v>
                </c:pt>
                <c:pt idx="923">
                  <c:v>44354</c:v>
                </c:pt>
                <c:pt idx="924">
                  <c:v>44351</c:v>
                </c:pt>
                <c:pt idx="925">
                  <c:v>44350</c:v>
                </c:pt>
                <c:pt idx="926">
                  <c:v>44349</c:v>
                </c:pt>
                <c:pt idx="927">
                  <c:v>44348</c:v>
                </c:pt>
                <c:pt idx="928">
                  <c:v>44347</c:v>
                </c:pt>
                <c:pt idx="929">
                  <c:v>44344</c:v>
                </c:pt>
                <c:pt idx="930">
                  <c:v>44343</c:v>
                </c:pt>
                <c:pt idx="931">
                  <c:v>44342</c:v>
                </c:pt>
                <c:pt idx="932">
                  <c:v>44341</c:v>
                </c:pt>
                <c:pt idx="933">
                  <c:v>44340</c:v>
                </c:pt>
                <c:pt idx="934">
                  <c:v>44337</c:v>
                </c:pt>
                <c:pt idx="935">
                  <c:v>44336</c:v>
                </c:pt>
                <c:pt idx="936">
                  <c:v>44335</c:v>
                </c:pt>
                <c:pt idx="937">
                  <c:v>44334</c:v>
                </c:pt>
                <c:pt idx="938">
                  <c:v>44333</c:v>
                </c:pt>
                <c:pt idx="939">
                  <c:v>44330</c:v>
                </c:pt>
                <c:pt idx="940">
                  <c:v>44328</c:v>
                </c:pt>
                <c:pt idx="941">
                  <c:v>44327</c:v>
                </c:pt>
                <c:pt idx="942">
                  <c:v>44326</c:v>
                </c:pt>
                <c:pt idx="943">
                  <c:v>44323</c:v>
                </c:pt>
                <c:pt idx="944">
                  <c:v>44322</c:v>
                </c:pt>
                <c:pt idx="945">
                  <c:v>44321</c:v>
                </c:pt>
                <c:pt idx="946">
                  <c:v>44320</c:v>
                </c:pt>
                <c:pt idx="947">
                  <c:v>44319</c:v>
                </c:pt>
                <c:pt idx="948">
                  <c:v>44316</c:v>
                </c:pt>
                <c:pt idx="949">
                  <c:v>44315</c:v>
                </c:pt>
                <c:pt idx="950">
                  <c:v>44314</c:v>
                </c:pt>
                <c:pt idx="951">
                  <c:v>44313</c:v>
                </c:pt>
                <c:pt idx="952">
                  <c:v>44312</c:v>
                </c:pt>
                <c:pt idx="953">
                  <c:v>44309</c:v>
                </c:pt>
                <c:pt idx="954">
                  <c:v>44308</c:v>
                </c:pt>
                <c:pt idx="955">
                  <c:v>44306</c:v>
                </c:pt>
                <c:pt idx="956">
                  <c:v>44305</c:v>
                </c:pt>
                <c:pt idx="957">
                  <c:v>44302</c:v>
                </c:pt>
                <c:pt idx="958">
                  <c:v>44301</c:v>
                </c:pt>
                <c:pt idx="959">
                  <c:v>44299</c:v>
                </c:pt>
                <c:pt idx="960">
                  <c:v>44298</c:v>
                </c:pt>
                <c:pt idx="961">
                  <c:v>44295</c:v>
                </c:pt>
                <c:pt idx="962">
                  <c:v>44294</c:v>
                </c:pt>
                <c:pt idx="963">
                  <c:v>44293</c:v>
                </c:pt>
                <c:pt idx="964">
                  <c:v>44292</c:v>
                </c:pt>
                <c:pt idx="965">
                  <c:v>44291</c:v>
                </c:pt>
                <c:pt idx="966">
                  <c:v>44287</c:v>
                </c:pt>
                <c:pt idx="967">
                  <c:v>44286</c:v>
                </c:pt>
                <c:pt idx="968">
                  <c:v>44285</c:v>
                </c:pt>
                <c:pt idx="969">
                  <c:v>44281</c:v>
                </c:pt>
                <c:pt idx="970">
                  <c:v>44280</c:v>
                </c:pt>
                <c:pt idx="971">
                  <c:v>44279</c:v>
                </c:pt>
                <c:pt idx="972">
                  <c:v>44278</c:v>
                </c:pt>
                <c:pt idx="973">
                  <c:v>44277</c:v>
                </c:pt>
                <c:pt idx="974">
                  <c:v>44274</c:v>
                </c:pt>
                <c:pt idx="975">
                  <c:v>44273</c:v>
                </c:pt>
                <c:pt idx="976">
                  <c:v>44272</c:v>
                </c:pt>
                <c:pt idx="977">
                  <c:v>44271</c:v>
                </c:pt>
                <c:pt idx="978">
                  <c:v>44270</c:v>
                </c:pt>
                <c:pt idx="979">
                  <c:v>44267</c:v>
                </c:pt>
                <c:pt idx="980">
                  <c:v>44265</c:v>
                </c:pt>
                <c:pt idx="981">
                  <c:v>44264</c:v>
                </c:pt>
                <c:pt idx="982">
                  <c:v>44263</c:v>
                </c:pt>
                <c:pt idx="983">
                  <c:v>44260</c:v>
                </c:pt>
                <c:pt idx="984">
                  <c:v>44259</c:v>
                </c:pt>
                <c:pt idx="985">
                  <c:v>44258</c:v>
                </c:pt>
                <c:pt idx="986">
                  <c:v>44257</c:v>
                </c:pt>
                <c:pt idx="987">
                  <c:v>44256</c:v>
                </c:pt>
                <c:pt idx="988">
                  <c:v>44253</c:v>
                </c:pt>
                <c:pt idx="989">
                  <c:v>44252</c:v>
                </c:pt>
                <c:pt idx="990">
                  <c:v>44251</c:v>
                </c:pt>
                <c:pt idx="991">
                  <c:v>44250</c:v>
                </c:pt>
                <c:pt idx="992">
                  <c:v>44249</c:v>
                </c:pt>
                <c:pt idx="993">
                  <c:v>44246</c:v>
                </c:pt>
                <c:pt idx="994">
                  <c:v>44245</c:v>
                </c:pt>
                <c:pt idx="995">
                  <c:v>44244</c:v>
                </c:pt>
                <c:pt idx="996">
                  <c:v>44243</c:v>
                </c:pt>
                <c:pt idx="997">
                  <c:v>44242</c:v>
                </c:pt>
                <c:pt idx="998">
                  <c:v>44239</c:v>
                </c:pt>
                <c:pt idx="999">
                  <c:v>44238</c:v>
                </c:pt>
                <c:pt idx="1000">
                  <c:v>44237</c:v>
                </c:pt>
                <c:pt idx="1001">
                  <c:v>44236</c:v>
                </c:pt>
                <c:pt idx="1002">
                  <c:v>44235</c:v>
                </c:pt>
                <c:pt idx="1003">
                  <c:v>44232</c:v>
                </c:pt>
                <c:pt idx="1004">
                  <c:v>44231</c:v>
                </c:pt>
                <c:pt idx="1005">
                  <c:v>44230</c:v>
                </c:pt>
                <c:pt idx="1006">
                  <c:v>44229</c:v>
                </c:pt>
                <c:pt idx="1007">
                  <c:v>44228</c:v>
                </c:pt>
                <c:pt idx="1008">
                  <c:v>44225</c:v>
                </c:pt>
                <c:pt idx="1009">
                  <c:v>44224</c:v>
                </c:pt>
                <c:pt idx="1010">
                  <c:v>44223</c:v>
                </c:pt>
                <c:pt idx="1011">
                  <c:v>44221</c:v>
                </c:pt>
                <c:pt idx="1012">
                  <c:v>44218</c:v>
                </c:pt>
                <c:pt idx="1013">
                  <c:v>44217</c:v>
                </c:pt>
                <c:pt idx="1014">
                  <c:v>44216</c:v>
                </c:pt>
                <c:pt idx="1015">
                  <c:v>44215</c:v>
                </c:pt>
                <c:pt idx="1016">
                  <c:v>44214</c:v>
                </c:pt>
                <c:pt idx="1017">
                  <c:v>44211</c:v>
                </c:pt>
                <c:pt idx="1018">
                  <c:v>44210</c:v>
                </c:pt>
                <c:pt idx="1019">
                  <c:v>44209</c:v>
                </c:pt>
                <c:pt idx="1020">
                  <c:v>44208</c:v>
                </c:pt>
                <c:pt idx="1021">
                  <c:v>44207</c:v>
                </c:pt>
                <c:pt idx="1022">
                  <c:v>44204</c:v>
                </c:pt>
                <c:pt idx="1023">
                  <c:v>44203</c:v>
                </c:pt>
                <c:pt idx="1024">
                  <c:v>44202</c:v>
                </c:pt>
                <c:pt idx="1025">
                  <c:v>44201</c:v>
                </c:pt>
                <c:pt idx="1026">
                  <c:v>44200</c:v>
                </c:pt>
                <c:pt idx="1027">
                  <c:v>44197</c:v>
                </c:pt>
                <c:pt idx="1028">
                  <c:v>44196</c:v>
                </c:pt>
                <c:pt idx="1029">
                  <c:v>44195</c:v>
                </c:pt>
                <c:pt idx="1030">
                  <c:v>44194</c:v>
                </c:pt>
                <c:pt idx="1031">
                  <c:v>44193</c:v>
                </c:pt>
                <c:pt idx="1032">
                  <c:v>44189</c:v>
                </c:pt>
                <c:pt idx="1033">
                  <c:v>44188</c:v>
                </c:pt>
                <c:pt idx="1034">
                  <c:v>44187</c:v>
                </c:pt>
                <c:pt idx="1035">
                  <c:v>44186</c:v>
                </c:pt>
                <c:pt idx="1036">
                  <c:v>44183</c:v>
                </c:pt>
                <c:pt idx="1037">
                  <c:v>44182</c:v>
                </c:pt>
                <c:pt idx="1038">
                  <c:v>44181</c:v>
                </c:pt>
                <c:pt idx="1039">
                  <c:v>44180</c:v>
                </c:pt>
                <c:pt idx="1040">
                  <c:v>44179</c:v>
                </c:pt>
                <c:pt idx="1041">
                  <c:v>44176</c:v>
                </c:pt>
                <c:pt idx="1042">
                  <c:v>44175</c:v>
                </c:pt>
                <c:pt idx="1043">
                  <c:v>44174</c:v>
                </c:pt>
                <c:pt idx="1044">
                  <c:v>44173</c:v>
                </c:pt>
                <c:pt idx="1045">
                  <c:v>44172</c:v>
                </c:pt>
                <c:pt idx="1046">
                  <c:v>44169</c:v>
                </c:pt>
                <c:pt idx="1047">
                  <c:v>44168</c:v>
                </c:pt>
                <c:pt idx="1048">
                  <c:v>44167</c:v>
                </c:pt>
                <c:pt idx="1049">
                  <c:v>44166</c:v>
                </c:pt>
                <c:pt idx="1050">
                  <c:v>44162</c:v>
                </c:pt>
                <c:pt idx="1051">
                  <c:v>44161</c:v>
                </c:pt>
                <c:pt idx="1052">
                  <c:v>44160</c:v>
                </c:pt>
                <c:pt idx="1053">
                  <c:v>44159</c:v>
                </c:pt>
                <c:pt idx="1054">
                  <c:v>44158</c:v>
                </c:pt>
                <c:pt idx="1055">
                  <c:v>44155</c:v>
                </c:pt>
                <c:pt idx="1056">
                  <c:v>44154</c:v>
                </c:pt>
                <c:pt idx="1057">
                  <c:v>44153</c:v>
                </c:pt>
                <c:pt idx="1058">
                  <c:v>44152</c:v>
                </c:pt>
                <c:pt idx="1059">
                  <c:v>44149</c:v>
                </c:pt>
                <c:pt idx="1060">
                  <c:v>44148</c:v>
                </c:pt>
                <c:pt idx="1061">
                  <c:v>44147</c:v>
                </c:pt>
                <c:pt idx="1062">
                  <c:v>44146</c:v>
                </c:pt>
                <c:pt idx="1063">
                  <c:v>44145</c:v>
                </c:pt>
                <c:pt idx="1064">
                  <c:v>44144</c:v>
                </c:pt>
                <c:pt idx="1065">
                  <c:v>44141</c:v>
                </c:pt>
                <c:pt idx="1066">
                  <c:v>44140</c:v>
                </c:pt>
                <c:pt idx="1067">
                  <c:v>44139</c:v>
                </c:pt>
                <c:pt idx="1068">
                  <c:v>44138</c:v>
                </c:pt>
                <c:pt idx="1069">
                  <c:v>44137</c:v>
                </c:pt>
                <c:pt idx="1070">
                  <c:v>44134</c:v>
                </c:pt>
                <c:pt idx="1071">
                  <c:v>44133</c:v>
                </c:pt>
                <c:pt idx="1072">
                  <c:v>44132</c:v>
                </c:pt>
                <c:pt idx="1073">
                  <c:v>44131</c:v>
                </c:pt>
                <c:pt idx="1074">
                  <c:v>44130</c:v>
                </c:pt>
                <c:pt idx="1075">
                  <c:v>44127</c:v>
                </c:pt>
                <c:pt idx="1076">
                  <c:v>44126</c:v>
                </c:pt>
                <c:pt idx="1077">
                  <c:v>44125</c:v>
                </c:pt>
                <c:pt idx="1078">
                  <c:v>44124</c:v>
                </c:pt>
                <c:pt idx="1079">
                  <c:v>44123</c:v>
                </c:pt>
                <c:pt idx="1080">
                  <c:v>44120</c:v>
                </c:pt>
                <c:pt idx="1081">
                  <c:v>44119</c:v>
                </c:pt>
                <c:pt idx="1082">
                  <c:v>44118</c:v>
                </c:pt>
                <c:pt idx="1083">
                  <c:v>44117</c:v>
                </c:pt>
                <c:pt idx="1084">
                  <c:v>44116</c:v>
                </c:pt>
                <c:pt idx="1085">
                  <c:v>44113</c:v>
                </c:pt>
                <c:pt idx="1086">
                  <c:v>44112</c:v>
                </c:pt>
                <c:pt idx="1087">
                  <c:v>44111</c:v>
                </c:pt>
                <c:pt idx="1088">
                  <c:v>44110</c:v>
                </c:pt>
                <c:pt idx="1089">
                  <c:v>44109</c:v>
                </c:pt>
                <c:pt idx="1090">
                  <c:v>44105</c:v>
                </c:pt>
                <c:pt idx="1091">
                  <c:v>44104</c:v>
                </c:pt>
                <c:pt idx="1092">
                  <c:v>44103</c:v>
                </c:pt>
                <c:pt idx="1093">
                  <c:v>44102</c:v>
                </c:pt>
                <c:pt idx="1094">
                  <c:v>44099</c:v>
                </c:pt>
                <c:pt idx="1095">
                  <c:v>44098</c:v>
                </c:pt>
                <c:pt idx="1096">
                  <c:v>44097</c:v>
                </c:pt>
                <c:pt idx="1097">
                  <c:v>44096</c:v>
                </c:pt>
                <c:pt idx="1098">
                  <c:v>44095</c:v>
                </c:pt>
                <c:pt idx="1099">
                  <c:v>44092</c:v>
                </c:pt>
                <c:pt idx="1100">
                  <c:v>44091</c:v>
                </c:pt>
                <c:pt idx="1101">
                  <c:v>44090</c:v>
                </c:pt>
                <c:pt idx="1102">
                  <c:v>44089</c:v>
                </c:pt>
                <c:pt idx="1103">
                  <c:v>44088</c:v>
                </c:pt>
                <c:pt idx="1104">
                  <c:v>44085</c:v>
                </c:pt>
                <c:pt idx="1105">
                  <c:v>44084</c:v>
                </c:pt>
                <c:pt idx="1106">
                  <c:v>44083</c:v>
                </c:pt>
                <c:pt idx="1107">
                  <c:v>44082</c:v>
                </c:pt>
                <c:pt idx="1108">
                  <c:v>44081</c:v>
                </c:pt>
                <c:pt idx="1109">
                  <c:v>44078</c:v>
                </c:pt>
                <c:pt idx="1110">
                  <c:v>44077</c:v>
                </c:pt>
                <c:pt idx="1111">
                  <c:v>44076</c:v>
                </c:pt>
                <c:pt idx="1112">
                  <c:v>44075</c:v>
                </c:pt>
                <c:pt idx="1113">
                  <c:v>44074</c:v>
                </c:pt>
                <c:pt idx="1114">
                  <c:v>44071</c:v>
                </c:pt>
                <c:pt idx="1115">
                  <c:v>44070</c:v>
                </c:pt>
                <c:pt idx="1116">
                  <c:v>44069</c:v>
                </c:pt>
                <c:pt idx="1117">
                  <c:v>44068</c:v>
                </c:pt>
                <c:pt idx="1118">
                  <c:v>44067</c:v>
                </c:pt>
                <c:pt idx="1119">
                  <c:v>44064</c:v>
                </c:pt>
                <c:pt idx="1120">
                  <c:v>44063</c:v>
                </c:pt>
                <c:pt idx="1121">
                  <c:v>44062</c:v>
                </c:pt>
                <c:pt idx="1122">
                  <c:v>44061</c:v>
                </c:pt>
                <c:pt idx="1123">
                  <c:v>44060</c:v>
                </c:pt>
                <c:pt idx="1124">
                  <c:v>44057</c:v>
                </c:pt>
                <c:pt idx="1125">
                  <c:v>44056</c:v>
                </c:pt>
                <c:pt idx="1126">
                  <c:v>44055</c:v>
                </c:pt>
                <c:pt idx="1127">
                  <c:v>44054</c:v>
                </c:pt>
                <c:pt idx="1128">
                  <c:v>44053</c:v>
                </c:pt>
                <c:pt idx="1129">
                  <c:v>44050</c:v>
                </c:pt>
                <c:pt idx="1130">
                  <c:v>44049</c:v>
                </c:pt>
                <c:pt idx="1131">
                  <c:v>44048</c:v>
                </c:pt>
                <c:pt idx="1132">
                  <c:v>44047</c:v>
                </c:pt>
                <c:pt idx="1133">
                  <c:v>44046</c:v>
                </c:pt>
                <c:pt idx="1134">
                  <c:v>44043</c:v>
                </c:pt>
                <c:pt idx="1135">
                  <c:v>44042</c:v>
                </c:pt>
                <c:pt idx="1136">
                  <c:v>44041</c:v>
                </c:pt>
                <c:pt idx="1137">
                  <c:v>44040</c:v>
                </c:pt>
                <c:pt idx="1138">
                  <c:v>44039</c:v>
                </c:pt>
                <c:pt idx="1139">
                  <c:v>44036</c:v>
                </c:pt>
                <c:pt idx="1140">
                  <c:v>44035</c:v>
                </c:pt>
                <c:pt idx="1141">
                  <c:v>44034</c:v>
                </c:pt>
                <c:pt idx="1142">
                  <c:v>44033</c:v>
                </c:pt>
                <c:pt idx="1143">
                  <c:v>44032</c:v>
                </c:pt>
                <c:pt idx="1144">
                  <c:v>44029</c:v>
                </c:pt>
                <c:pt idx="1145">
                  <c:v>44028</c:v>
                </c:pt>
                <c:pt idx="1146">
                  <c:v>44027</c:v>
                </c:pt>
                <c:pt idx="1147">
                  <c:v>44026</c:v>
                </c:pt>
                <c:pt idx="1148">
                  <c:v>44025</c:v>
                </c:pt>
                <c:pt idx="1149">
                  <c:v>44022</c:v>
                </c:pt>
                <c:pt idx="1150">
                  <c:v>44021</c:v>
                </c:pt>
                <c:pt idx="1151">
                  <c:v>44020</c:v>
                </c:pt>
                <c:pt idx="1152">
                  <c:v>44019</c:v>
                </c:pt>
                <c:pt idx="1153">
                  <c:v>44018</c:v>
                </c:pt>
                <c:pt idx="1154">
                  <c:v>44015</c:v>
                </c:pt>
                <c:pt idx="1155">
                  <c:v>44014</c:v>
                </c:pt>
                <c:pt idx="1156">
                  <c:v>44013</c:v>
                </c:pt>
                <c:pt idx="1157">
                  <c:v>44012</c:v>
                </c:pt>
                <c:pt idx="1158">
                  <c:v>44011</c:v>
                </c:pt>
                <c:pt idx="1159">
                  <c:v>44008</c:v>
                </c:pt>
                <c:pt idx="1160">
                  <c:v>44007</c:v>
                </c:pt>
                <c:pt idx="1161">
                  <c:v>44006</c:v>
                </c:pt>
                <c:pt idx="1162">
                  <c:v>44005</c:v>
                </c:pt>
                <c:pt idx="1163">
                  <c:v>44004</c:v>
                </c:pt>
                <c:pt idx="1164">
                  <c:v>44001</c:v>
                </c:pt>
                <c:pt idx="1165">
                  <c:v>44000</c:v>
                </c:pt>
                <c:pt idx="1166">
                  <c:v>43999</c:v>
                </c:pt>
                <c:pt idx="1167">
                  <c:v>43998</c:v>
                </c:pt>
                <c:pt idx="1168">
                  <c:v>43997</c:v>
                </c:pt>
                <c:pt idx="1169">
                  <c:v>43994</c:v>
                </c:pt>
                <c:pt idx="1170">
                  <c:v>43993</c:v>
                </c:pt>
                <c:pt idx="1171">
                  <c:v>43992</c:v>
                </c:pt>
                <c:pt idx="1172">
                  <c:v>43991</c:v>
                </c:pt>
                <c:pt idx="1173">
                  <c:v>43990</c:v>
                </c:pt>
                <c:pt idx="1174">
                  <c:v>43987</c:v>
                </c:pt>
                <c:pt idx="1175">
                  <c:v>43986</c:v>
                </c:pt>
                <c:pt idx="1176">
                  <c:v>43985</c:v>
                </c:pt>
                <c:pt idx="1177">
                  <c:v>43984</c:v>
                </c:pt>
                <c:pt idx="1178">
                  <c:v>43983</c:v>
                </c:pt>
                <c:pt idx="1179">
                  <c:v>43980</c:v>
                </c:pt>
                <c:pt idx="1180">
                  <c:v>43979</c:v>
                </c:pt>
                <c:pt idx="1181">
                  <c:v>43978</c:v>
                </c:pt>
                <c:pt idx="1182">
                  <c:v>43977</c:v>
                </c:pt>
                <c:pt idx="1183">
                  <c:v>43973</c:v>
                </c:pt>
                <c:pt idx="1184">
                  <c:v>43972</c:v>
                </c:pt>
                <c:pt idx="1185">
                  <c:v>43971</c:v>
                </c:pt>
                <c:pt idx="1186">
                  <c:v>43970</c:v>
                </c:pt>
                <c:pt idx="1187">
                  <c:v>43969</c:v>
                </c:pt>
                <c:pt idx="1188">
                  <c:v>43966</c:v>
                </c:pt>
                <c:pt idx="1189">
                  <c:v>43965</c:v>
                </c:pt>
                <c:pt idx="1190">
                  <c:v>43964</c:v>
                </c:pt>
                <c:pt idx="1191">
                  <c:v>43963</c:v>
                </c:pt>
                <c:pt idx="1192">
                  <c:v>43962</c:v>
                </c:pt>
                <c:pt idx="1193">
                  <c:v>43959</c:v>
                </c:pt>
                <c:pt idx="1194">
                  <c:v>43958</c:v>
                </c:pt>
                <c:pt idx="1195">
                  <c:v>43957</c:v>
                </c:pt>
                <c:pt idx="1196">
                  <c:v>43956</c:v>
                </c:pt>
                <c:pt idx="1197">
                  <c:v>43955</c:v>
                </c:pt>
                <c:pt idx="1198">
                  <c:v>43951</c:v>
                </c:pt>
                <c:pt idx="1199">
                  <c:v>43950</c:v>
                </c:pt>
                <c:pt idx="1200">
                  <c:v>43949</c:v>
                </c:pt>
                <c:pt idx="1201">
                  <c:v>43948</c:v>
                </c:pt>
                <c:pt idx="1202">
                  <c:v>43945</c:v>
                </c:pt>
                <c:pt idx="1203">
                  <c:v>43944</c:v>
                </c:pt>
                <c:pt idx="1204">
                  <c:v>43943</c:v>
                </c:pt>
                <c:pt idx="1205">
                  <c:v>43942</c:v>
                </c:pt>
                <c:pt idx="1206">
                  <c:v>43941</c:v>
                </c:pt>
                <c:pt idx="1207">
                  <c:v>43938</c:v>
                </c:pt>
                <c:pt idx="1208">
                  <c:v>43937</c:v>
                </c:pt>
                <c:pt idx="1209">
                  <c:v>43936</c:v>
                </c:pt>
                <c:pt idx="1210">
                  <c:v>43934</c:v>
                </c:pt>
                <c:pt idx="1211">
                  <c:v>43930</c:v>
                </c:pt>
                <c:pt idx="1212">
                  <c:v>43929</c:v>
                </c:pt>
                <c:pt idx="1213">
                  <c:v>43928</c:v>
                </c:pt>
                <c:pt idx="1214">
                  <c:v>43924</c:v>
                </c:pt>
                <c:pt idx="1215">
                  <c:v>43922</c:v>
                </c:pt>
                <c:pt idx="1216">
                  <c:v>43921</c:v>
                </c:pt>
                <c:pt idx="1217">
                  <c:v>43920</c:v>
                </c:pt>
                <c:pt idx="1218">
                  <c:v>43917</c:v>
                </c:pt>
                <c:pt idx="1219">
                  <c:v>43916</c:v>
                </c:pt>
                <c:pt idx="1220">
                  <c:v>43915</c:v>
                </c:pt>
                <c:pt idx="1221">
                  <c:v>43914</c:v>
                </c:pt>
                <c:pt idx="1222">
                  <c:v>43913</c:v>
                </c:pt>
                <c:pt idx="1223">
                  <c:v>43910</c:v>
                </c:pt>
                <c:pt idx="1224">
                  <c:v>43909</c:v>
                </c:pt>
                <c:pt idx="1225">
                  <c:v>43908</c:v>
                </c:pt>
                <c:pt idx="1226">
                  <c:v>43907</c:v>
                </c:pt>
                <c:pt idx="1227">
                  <c:v>43906</c:v>
                </c:pt>
                <c:pt idx="1228">
                  <c:v>43903</c:v>
                </c:pt>
                <c:pt idx="1229">
                  <c:v>43902</c:v>
                </c:pt>
                <c:pt idx="1230">
                  <c:v>43901</c:v>
                </c:pt>
                <c:pt idx="1231">
                  <c:v>43899</c:v>
                </c:pt>
                <c:pt idx="1232">
                  <c:v>43896</c:v>
                </c:pt>
                <c:pt idx="1233">
                  <c:v>43895</c:v>
                </c:pt>
                <c:pt idx="1234">
                  <c:v>43894</c:v>
                </c:pt>
                <c:pt idx="1235">
                  <c:v>43893</c:v>
                </c:pt>
                <c:pt idx="1236">
                  <c:v>43892</c:v>
                </c:pt>
                <c:pt idx="1237">
                  <c:v>43889</c:v>
                </c:pt>
                <c:pt idx="1238">
                  <c:v>43888</c:v>
                </c:pt>
                <c:pt idx="1239">
                  <c:v>43887</c:v>
                </c:pt>
                <c:pt idx="1240">
                  <c:v>43886</c:v>
                </c:pt>
              </c:numCache>
            </c:numRef>
          </c:cat>
          <c:val>
            <c:numRef>
              <c:f>[1]Sheet4!$E$5:$E$1245</c:f>
              <c:numCache>
                <c:formatCode>General</c:formatCode>
                <c:ptCount val="1241"/>
                <c:pt idx="0">
                  <c:v>4.0657230000000002</c:v>
                </c:pt>
                <c:pt idx="1">
                  <c:v>3.7583899999999999</c:v>
                </c:pt>
                <c:pt idx="2">
                  <c:v>6.1199009999999996</c:v>
                </c:pt>
                <c:pt idx="3">
                  <c:v>10.098769000000001</c:v>
                </c:pt>
                <c:pt idx="4">
                  <c:v>6.0835410000000003</c:v>
                </c:pt>
                <c:pt idx="5">
                  <c:v>6.5381309999999999</c:v>
                </c:pt>
                <c:pt idx="6">
                  <c:v>7.217327</c:v>
                </c:pt>
                <c:pt idx="7">
                  <c:v>8.5767539999999993</c:v>
                </c:pt>
                <c:pt idx="8">
                  <c:v>5.8160400000000001</c:v>
                </c:pt>
                <c:pt idx="9">
                  <c:v>7.8355240000000004</c:v>
                </c:pt>
                <c:pt idx="10">
                  <c:v>4.6208260000000001</c:v>
                </c:pt>
                <c:pt idx="11">
                  <c:v>5.1244149999999999</c:v>
                </c:pt>
                <c:pt idx="12">
                  <c:v>5.4692790000000002</c:v>
                </c:pt>
                <c:pt idx="13">
                  <c:v>7.5621130000000001</c:v>
                </c:pt>
                <c:pt idx="14">
                  <c:v>16.453177</c:v>
                </c:pt>
                <c:pt idx="15">
                  <c:v>7.6337080000000004</c:v>
                </c:pt>
                <c:pt idx="16">
                  <c:v>8.3462460000000007</c:v>
                </c:pt>
                <c:pt idx="17">
                  <c:v>14.485333000000001</c:v>
                </c:pt>
                <c:pt idx="18">
                  <c:v>7.0265069999999996</c:v>
                </c:pt>
                <c:pt idx="19">
                  <c:v>7.3044539999999998</c:v>
                </c:pt>
                <c:pt idx="20">
                  <c:v>6.7079370000000003</c:v>
                </c:pt>
                <c:pt idx="21">
                  <c:v>9.1897749999999991</c:v>
                </c:pt>
                <c:pt idx="22">
                  <c:v>6.5623509999999996</c:v>
                </c:pt>
                <c:pt idx="23">
                  <c:v>7.96652</c:v>
                </c:pt>
                <c:pt idx="24">
                  <c:v>4.8867320000000003</c:v>
                </c:pt>
                <c:pt idx="25">
                  <c:v>5.9522120000000003</c:v>
                </c:pt>
                <c:pt idx="26">
                  <c:v>5.074789</c:v>
                </c:pt>
                <c:pt idx="27">
                  <c:v>3.436674</c:v>
                </c:pt>
                <c:pt idx="28">
                  <c:v>5.5049539999999997</c:v>
                </c:pt>
                <c:pt idx="29">
                  <c:v>5.8888959999999999</c:v>
                </c:pt>
                <c:pt idx="30">
                  <c:v>11.046132999999999</c:v>
                </c:pt>
                <c:pt idx="31">
                  <c:v>11.846097</c:v>
                </c:pt>
                <c:pt idx="32">
                  <c:v>11.236511999999999</c:v>
                </c:pt>
                <c:pt idx="33">
                  <c:v>9.5794040000000003</c:v>
                </c:pt>
                <c:pt idx="34">
                  <c:v>6.4237169999999999</c:v>
                </c:pt>
                <c:pt idx="35">
                  <c:v>8.1832069999999995</c:v>
                </c:pt>
                <c:pt idx="36">
                  <c:v>7.2891190000000003</c:v>
                </c:pt>
                <c:pt idx="37">
                  <c:v>11.688108</c:v>
                </c:pt>
                <c:pt idx="38">
                  <c:v>8.2545839999999995</c:v>
                </c:pt>
                <c:pt idx="39">
                  <c:v>11.24431</c:v>
                </c:pt>
                <c:pt idx="40">
                  <c:v>4.4047080000000003</c:v>
                </c:pt>
                <c:pt idx="41">
                  <c:v>9.6852239999999998</c:v>
                </c:pt>
                <c:pt idx="42">
                  <c:v>29.023595</c:v>
                </c:pt>
                <c:pt idx="43">
                  <c:v>5.9833080000000001</c:v>
                </c:pt>
                <c:pt idx="44">
                  <c:v>8.6227710000000002</c:v>
                </c:pt>
                <c:pt idx="45">
                  <c:v>6.7622039999999997</c:v>
                </c:pt>
                <c:pt idx="46">
                  <c:v>9.0520630000000004</c:v>
                </c:pt>
                <c:pt idx="47">
                  <c:v>10.205219</c:v>
                </c:pt>
                <c:pt idx="48">
                  <c:v>7.2423520000000003</c:v>
                </c:pt>
                <c:pt idx="49">
                  <c:v>6.3135380000000003</c:v>
                </c:pt>
                <c:pt idx="50">
                  <c:v>6.4509030000000003</c:v>
                </c:pt>
                <c:pt idx="51">
                  <c:v>4.2441880000000003</c:v>
                </c:pt>
                <c:pt idx="52">
                  <c:v>8.0322239999999994</c:v>
                </c:pt>
                <c:pt idx="53">
                  <c:v>6.0491859999999997</c:v>
                </c:pt>
                <c:pt idx="54">
                  <c:v>5.8156040000000004</c:v>
                </c:pt>
                <c:pt idx="55">
                  <c:v>9.8542850000000008</c:v>
                </c:pt>
                <c:pt idx="56">
                  <c:v>13.417161</c:v>
                </c:pt>
                <c:pt idx="57">
                  <c:v>17.372298000000001</c:v>
                </c:pt>
                <c:pt idx="58">
                  <c:v>10.798097</c:v>
                </c:pt>
                <c:pt idx="59">
                  <c:v>6.1951499999999999</c:v>
                </c:pt>
                <c:pt idx="60">
                  <c:v>14.366296</c:v>
                </c:pt>
                <c:pt idx="61">
                  <c:v>8.156409</c:v>
                </c:pt>
                <c:pt idx="62">
                  <c:v>8.4786590000000004</c:v>
                </c:pt>
                <c:pt idx="63">
                  <c:v>9.8504769999999997</c:v>
                </c:pt>
                <c:pt idx="64">
                  <c:v>7.8693970000000002</c:v>
                </c:pt>
                <c:pt idx="65">
                  <c:v>7.2863239999999996</c:v>
                </c:pt>
                <c:pt idx="66">
                  <c:v>20.232579999999999</c:v>
                </c:pt>
                <c:pt idx="67">
                  <c:v>11.165181</c:v>
                </c:pt>
                <c:pt idx="68">
                  <c:v>13.362385</c:v>
                </c:pt>
                <c:pt idx="69">
                  <c:v>8.8696249999999992</c:v>
                </c:pt>
                <c:pt idx="70">
                  <c:v>10.703937</c:v>
                </c:pt>
                <c:pt idx="71">
                  <c:v>11.063591000000001</c:v>
                </c:pt>
                <c:pt idx="72">
                  <c:v>13.327465999999999</c:v>
                </c:pt>
                <c:pt idx="73">
                  <c:v>11.039936000000001</c:v>
                </c:pt>
                <c:pt idx="74">
                  <c:v>8.2782289999999996</c:v>
                </c:pt>
                <c:pt idx="75">
                  <c:v>9.328678</c:v>
                </c:pt>
                <c:pt idx="76">
                  <c:v>9.8204419999999999</c:v>
                </c:pt>
                <c:pt idx="77">
                  <c:v>12.638381000000001</c:v>
                </c:pt>
                <c:pt idx="78">
                  <c:v>8.8898229999999998</c:v>
                </c:pt>
                <c:pt idx="79">
                  <c:v>13.264369</c:v>
                </c:pt>
                <c:pt idx="80">
                  <c:v>4.3879710000000003</c:v>
                </c:pt>
                <c:pt idx="81">
                  <c:v>29.693038999999999</c:v>
                </c:pt>
                <c:pt idx="82">
                  <c:v>9.6997859999999996</c:v>
                </c:pt>
                <c:pt idx="83">
                  <c:v>9.5207320000000006</c:v>
                </c:pt>
                <c:pt idx="84">
                  <c:v>8.7912140000000001</c:v>
                </c:pt>
                <c:pt idx="85">
                  <c:v>16.754459000000001</c:v>
                </c:pt>
                <c:pt idx="86">
                  <c:v>7.75162</c:v>
                </c:pt>
                <c:pt idx="87">
                  <c:v>11.696327</c:v>
                </c:pt>
                <c:pt idx="88">
                  <c:v>12.887529000000001</c:v>
                </c:pt>
                <c:pt idx="89">
                  <c:v>13.387706</c:v>
                </c:pt>
                <c:pt idx="90">
                  <c:v>11.045862</c:v>
                </c:pt>
                <c:pt idx="91">
                  <c:v>10.204584000000001</c:v>
                </c:pt>
                <c:pt idx="92">
                  <c:v>8.5747699999999991</c:v>
                </c:pt>
                <c:pt idx="93">
                  <c:v>11.987909999999999</c:v>
                </c:pt>
                <c:pt idx="94">
                  <c:v>8.5524609999999992</c:v>
                </c:pt>
                <c:pt idx="95">
                  <c:v>8.0068850000000005</c:v>
                </c:pt>
                <c:pt idx="96">
                  <c:v>20.626505000000002</c:v>
                </c:pt>
                <c:pt idx="97">
                  <c:v>16.274750000000001</c:v>
                </c:pt>
                <c:pt idx="98">
                  <c:v>20.65156</c:v>
                </c:pt>
                <c:pt idx="99">
                  <c:v>19.893771000000001</c:v>
                </c:pt>
                <c:pt idx="100">
                  <c:v>13.337664999999999</c:v>
                </c:pt>
                <c:pt idx="101">
                  <c:v>14.971905</c:v>
                </c:pt>
                <c:pt idx="102">
                  <c:v>15.141589</c:v>
                </c:pt>
                <c:pt idx="103">
                  <c:v>15.75652</c:v>
                </c:pt>
                <c:pt idx="104">
                  <c:v>32.121777000000002</c:v>
                </c:pt>
                <c:pt idx="105">
                  <c:v>20.074439999999999</c:v>
                </c:pt>
                <c:pt idx="106">
                  <c:v>15.948993</c:v>
                </c:pt>
                <c:pt idx="107">
                  <c:v>40.263592000000003</c:v>
                </c:pt>
                <c:pt idx="108">
                  <c:v>26.480471000000001</c:v>
                </c:pt>
                <c:pt idx="109">
                  <c:v>11.83731</c:v>
                </c:pt>
                <c:pt idx="110">
                  <c:v>12.721422</c:v>
                </c:pt>
                <c:pt idx="111">
                  <c:v>7.0147389999999996</c:v>
                </c:pt>
                <c:pt idx="112">
                  <c:v>10.744634</c:v>
                </c:pt>
                <c:pt idx="113">
                  <c:v>8.8506199999999993</c:v>
                </c:pt>
                <c:pt idx="114">
                  <c:v>13.341086000000001</c:v>
                </c:pt>
                <c:pt idx="115">
                  <c:v>8.7294409999999996</c:v>
                </c:pt>
                <c:pt idx="116">
                  <c:v>20.189436000000001</c:v>
                </c:pt>
                <c:pt idx="117">
                  <c:v>39.706164000000001</c:v>
                </c:pt>
                <c:pt idx="118">
                  <c:v>6.5903720000000003</c:v>
                </c:pt>
                <c:pt idx="119">
                  <c:v>10.236248</c:v>
                </c:pt>
                <c:pt idx="120">
                  <c:v>8.1673039999999997</c:v>
                </c:pt>
                <c:pt idx="121">
                  <c:v>14.761837999999999</c:v>
                </c:pt>
                <c:pt idx="122">
                  <c:v>9.7124790000000001</c:v>
                </c:pt>
                <c:pt idx="123">
                  <c:v>9.4008240000000001</c:v>
                </c:pt>
                <c:pt idx="124">
                  <c:v>12.866588999999999</c:v>
                </c:pt>
                <c:pt idx="125">
                  <c:v>9.9422569999999997</c:v>
                </c:pt>
                <c:pt idx="126">
                  <c:v>18.213329000000002</c:v>
                </c:pt>
                <c:pt idx="127">
                  <c:v>11.895337</c:v>
                </c:pt>
                <c:pt idx="128">
                  <c:v>6.7942619999999998</c:v>
                </c:pt>
                <c:pt idx="129">
                  <c:v>5.6477240000000002</c:v>
                </c:pt>
                <c:pt idx="130">
                  <c:v>4.5190429999999999</c:v>
                </c:pt>
                <c:pt idx="131">
                  <c:v>10.587</c:v>
                </c:pt>
                <c:pt idx="132">
                  <c:v>7.9518800000000001</c:v>
                </c:pt>
                <c:pt idx="133">
                  <c:v>8.1871510000000001</c:v>
                </c:pt>
                <c:pt idx="134">
                  <c:v>8.2732679999999998</c:v>
                </c:pt>
                <c:pt idx="135">
                  <c:v>11.672941</c:v>
                </c:pt>
                <c:pt idx="136">
                  <c:v>13.650935</c:v>
                </c:pt>
                <c:pt idx="137">
                  <c:v>14.448957</c:v>
                </c:pt>
                <c:pt idx="138">
                  <c:v>13.056991</c:v>
                </c:pt>
                <c:pt idx="139">
                  <c:v>25.148624999999999</c:v>
                </c:pt>
                <c:pt idx="140">
                  <c:v>29.078703999999998</c:v>
                </c:pt>
                <c:pt idx="141">
                  <c:v>19.245377999999999</c:v>
                </c:pt>
                <c:pt idx="142">
                  <c:v>28.371364</c:v>
                </c:pt>
                <c:pt idx="143">
                  <c:v>27.534299000000001</c:v>
                </c:pt>
                <c:pt idx="144">
                  <c:v>34.019551999999997</c:v>
                </c:pt>
                <c:pt idx="145">
                  <c:v>21.227713999999999</c:v>
                </c:pt>
                <c:pt idx="146">
                  <c:v>11.262582</c:v>
                </c:pt>
                <c:pt idx="147">
                  <c:v>13.720072999999999</c:v>
                </c:pt>
                <c:pt idx="148">
                  <c:v>33.285673000000003</c:v>
                </c:pt>
                <c:pt idx="149">
                  <c:v>12.474703999999999</c:v>
                </c:pt>
                <c:pt idx="150">
                  <c:v>9.4557649999999995</c:v>
                </c:pt>
                <c:pt idx="151">
                  <c:v>17.985869999999998</c:v>
                </c:pt>
                <c:pt idx="152">
                  <c:v>9.4378930000000008</c:v>
                </c:pt>
                <c:pt idx="153">
                  <c:v>16.560718000000001</c:v>
                </c:pt>
                <c:pt idx="154">
                  <c:v>12.053566</c:v>
                </c:pt>
                <c:pt idx="155">
                  <c:v>10.724684999999999</c:v>
                </c:pt>
                <c:pt idx="156">
                  <c:v>6.598992</c:v>
                </c:pt>
                <c:pt idx="157">
                  <c:v>6.8262890000000001</c:v>
                </c:pt>
                <c:pt idx="158">
                  <c:v>8.5530939999999998</c:v>
                </c:pt>
                <c:pt idx="159">
                  <c:v>8.7457130000000003</c:v>
                </c:pt>
                <c:pt idx="160">
                  <c:v>6.076549</c:v>
                </c:pt>
                <c:pt idx="161">
                  <c:v>9.1547560000000008</c:v>
                </c:pt>
                <c:pt idx="162">
                  <c:v>8.7089949999999998</c:v>
                </c:pt>
                <c:pt idx="163">
                  <c:v>10.686705</c:v>
                </c:pt>
                <c:pt idx="164">
                  <c:v>9.2011509999999994</c:v>
                </c:pt>
                <c:pt idx="165">
                  <c:v>7.5119400000000001</c:v>
                </c:pt>
                <c:pt idx="166">
                  <c:v>8.0206420000000005</c:v>
                </c:pt>
                <c:pt idx="167">
                  <c:v>11.339346000000001</c:v>
                </c:pt>
                <c:pt idx="168">
                  <c:v>18.716207000000001</c:v>
                </c:pt>
                <c:pt idx="169">
                  <c:v>9.3239789999999996</c:v>
                </c:pt>
                <c:pt idx="170">
                  <c:v>7.1406280000000004</c:v>
                </c:pt>
                <c:pt idx="171">
                  <c:v>7.8782880000000004</c:v>
                </c:pt>
                <c:pt idx="172">
                  <c:v>16.109190000000002</c:v>
                </c:pt>
                <c:pt idx="173">
                  <c:v>8.0587949999999999</c:v>
                </c:pt>
                <c:pt idx="174">
                  <c:v>8.9812729999999998</c:v>
                </c:pt>
                <c:pt idx="175">
                  <c:v>6.5229439999999999</c:v>
                </c:pt>
                <c:pt idx="176">
                  <c:v>7.8584459999999998</c:v>
                </c:pt>
                <c:pt idx="177">
                  <c:v>12.208021</c:v>
                </c:pt>
                <c:pt idx="178">
                  <c:v>7.0664069999999999</c:v>
                </c:pt>
                <c:pt idx="179">
                  <c:v>9.8020630000000004</c:v>
                </c:pt>
                <c:pt idx="180">
                  <c:v>20.554459999999999</c:v>
                </c:pt>
                <c:pt idx="181">
                  <c:v>15.039562</c:v>
                </c:pt>
                <c:pt idx="182">
                  <c:v>13.644902999999999</c:v>
                </c:pt>
                <c:pt idx="183">
                  <c:v>25.587085999999999</c:v>
                </c:pt>
                <c:pt idx="184">
                  <c:v>58.989328</c:v>
                </c:pt>
                <c:pt idx="185">
                  <c:v>25.03312</c:v>
                </c:pt>
                <c:pt idx="186">
                  <c:v>15.285970000000001</c:v>
                </c:pt>
                <c:pt idx="187">
                  <c:v>9.059666</c:v>
                </c:pt>
                <c:pt idx="188">
                  <c:v>7.2418459999999998</c:v>
                </c:pt>
                <c:pt idx="189">
                  <c:v>9.5601610000000008</c:v>
                </c:pt>
                <c:pt idx="190">
                  <c:v>10.073185</c:v>
                </c:pt>
                <c:pt idx="191">
                  <c:v>9.7590249999999994</c:v>
                </c:pt>
                <c:pt idx="192">
                  <c:v>8.8727590000000003</c:v>
                </c:pt>
                <c:pt idx="193">
                  <c:v>16.085201000000001</c:v>
                </c:pt>
                <c:pt idx="194">
                  <c:v>11.541624000000001</c:v>
                </c:pt>
                <c:pt idx="195">
                  <c:v>7.3882130000000004</c:v>
                </c:pt>
                <c:pt idx="196">
                  <c:v>8.3244980000000002</c:v>
                </c:pt>
                <c:pt idx="197">
                  <c:v>13.804148</c:v>
                </c:pt>
                <c:pt idx="198">
                  <c:v>18.401250000000001</c:v>
                </c:pt>
                <c:pt idx="199">
                  <c:v>25.148219000000001</c:v>
                </c:pt>
                <c:pt idx="200">
                  <c:v>19.951523000000002</c:v>
                </c:pt>
                <c:pt idx="201">
                  <c:v>28.007097999999999</c:v>
                </c:pt>
                <c:pt idx="202">
                  <c:v>13.914785999999999</c:v>
                </c:pt>
                <c:pt idx="203">
                  <c:v>14.131347</c:v>
                </c:pt>
                <c:pt idx="204">
                  <c:v>16.739666</c:v>
                </c:pt>
                <c:pt idx="205">
                  <c:v>16.825776000000001</c:v>
                </c:pt>
                <c:pt idx="206">
                  <c:v>15.880502</c:v>
                </c:pt>
                <c:pt idx="207">
                  <c:v>22.517399999999999</c:v>
                </c:pt>
                <c:pt idx="208">
                  <c:v>23.566023000000001</c:v>
                </c:pt>
                <c:pt idx="209">
                  <c:v>14.337707999999999</c:v>
                </c:pt>
                <c:pt idx="210">
                  <c:v>7.7943239999999996</c:v>
                </c:pt>
                <c:pt idx="211">
                  <c:v>6.4560180000000003</c:v>
                </c:pt>
                <c:pt idx="212">
                  <c:v>9.3496939999999995</c:v>
                </c:pt>
                <c:pt idx="213">
                  <c:v>12.126655</c:v>
                </c:pt>
                <c:pt idx="214">
                  <c:v>17.985424999999999</c:v>
                </c:pt>
                <c:pt idx="215">
                  <c:v>20.997007</c:v>
                </c:pt>
                <c:pt idx="216">
                  <c:v>14.662756</c:v>
                </c:pt>
                <c:pt idx="217">
                  <c:v>32.551966</c:v>
                </c:pt>
                <c:pt idx="218">
                  <c:v>25.430924000000001</c:v>
                </c:pt>
                <c:pt idx="219">
                  <c:v>18.390566</c:v>
                </c:pt>
                <c:pt idx="220">
                  <c:v>37.377906000000003</c:v>
                </c:pt>
                <c:pt idx="221">
                  <c:v>7.5883269999999996</c:v>
                </c:pt>
                <c:pt idx="222">
                  <c:v>8.5301840000000002</c:v>
                </c:pt>
                <c:pt idx="223">
                  <c:v>16.383105</c:v>
                </c:pt>
                <c:pt idx="224">
                  <c:v>12.195598</c:v>
                </c:pt>
                <c:pt idx="225">
                  <c:v>10.630906</c:v>
                </c:pt>
                <c:pt idx="226">
                  <c:v>17.765438</c:v>
                </c:pt>
                <c:pt idx="227">
                  <c:v>16.040575</c:v>
                </c:pt>
                <c:pt idx="228">
                  <c:v>9.0844819999999995</c:v>
                </c:pt>
                <c:pt idx="229">
                  <c:v>9.1404960000000006</c:v>
                </c:pt>
                <c:pt idx="230">
                  <c:v>11.759985</c:v>
                </c:pt>
                <c:pt idx="231">
                  <c:v>16.908086000000001</c:v>
                </c:pt>
                <c:pt idx="232">
                  <c:v>18.068657999999999</c:v>
                </c:pt>
                <c:pt idx="233">
                  <c:v>14.809241999999999</c:v>
                </c:pt>
                <c:pt idx="234">
                  <c:v>34.069246999999997</c:v>
                </c:pt>
                <c:pt idx="235">
                  <c:v>20.859247</c:v>
                </c:pt>
                <c:pt idx="236">
                  <c:v>27.089562999999998</c:v>
                </c:pt>
                <c:pt idx="237">
                  <c:v>36.185918000000001</c:v>
                </c:pt>
                <c:pt idx="238">
                  <c:v>26.812422000000002</c:v>
                </c:pt>
                <c:pt idx="239">
                  <c:v>39.122073</c:v>
                </c:pt>
                <c:pt idx="240">
                  <c:v>98.883540999999994</c:v>
                </c:pt>
                <c:pt idx="241">
                  <c:v>15.795532</c:v>
                </c:pt>
                <c:pt idx="242">
                  <c:v>18.795182</c:v>
                </c:pt>
                <c:pt idx="243">
                  <c:v>25.814018999999998</c:v>
                </c:pt>
                <c:pt idx="244">
                  <c:v>7.8537080000000001</c:v>
                </c:pt>
                <c:pt idx="245">
                  <c:v>8.0880790000000005</c:v>
                </c:pt>
                <c:pt idx="246">
                  <c:v>8.5772639999999996</c:v>
                </c:pt>
                <c:pt idx="247">
                  <c:v>6.3228980000000004</c:v>
                </c:pt>
                <c:pt idx="248">
                  <c:v>6.2289339999999997</c:v>
                </c:pt>
                <c:pt idx="249">
                  <c:v>5.6913330000000002</c:v>
                </c:pt>
                <c:pt idx="250">
                  <c:v>8.4491700000000005</c:v>
                </c:pt>
                <c:pt idx="251">
                  <c:v>10.283746000000001</c:v>
                </c:pt>
                <c:pt idx="252">
                  <c:v>7.2981020000000001</c:v>
                </c:pt>
                <c:pt idx="253">
                  <c:v>12.557987000000001</c:v>
                </c:pt>
                <c:pt idx="254">
                  <c:v>9.5927539999999993</c:v>
                </c:pt>
                <c:pt idx="255">
                  <c:v>16.001297999999998</c:v>
                </c:pt>
                <c:pt idx="256">
                  <c:v>15.216135</c:v>
                </c:pt>
                <c:pt idx="257">
                  <c:v>21.221871</c:v>
                </c:pt>
                <c:pt idx="258">
                  <c:v>44.078651999999998</c:v>
                </c:pt>
                <c:pt idx="259">
                  <c:v>38.295876999999997</c:v>
                </c:pt>
                <c:pt idx="260">
                  <c:v>21.626429000000002</c:v>
                </c:pt>
                <c:pt idx="261">
                  <c:v>13.281036</c:v>
                </c:pt>
                <c:pt idx="262">
                  <c:v>12.288416</c:v>
                </c:pt>
                <c:pt idx="263">
                  <c:v>22.188677999999999</c:v>
                </c:pt>
                <c:pt idx="264">
                  <c:v>13.340756000000001</c:v>
                </c:pt>
                <c:pt idx="265">
                  <c:v>25.396799000000001</c:v>
                </c:pt>
                <c:pt idx="266">
                  <c:v>15.543971000000001</c:v>
                </c:pt>
                <c:pt idx="267">
                  <c:v>23.860682000000001</c:v>
                </c:pt>
                <c:pt idx="268">
                  <c:v>34.448279999999997</c:v>
                </c:pt>
                <c:pt idx="269">
                  <c:v>19.949672</c:v>
                </c:pt>
                <c:pt idx="270">
                  <c:v>19.810051000000001</c:v>
                </c:pt>
                <c:pt idx="271">
                  <c:v>25.989141</c:v>
                </c:pt>
                <c:pt idx="272">
                  <c:v>13.483525</c:v>
                </c:pt>
                <c:pt idx="273">
                  <c:v>16.863928999999999</c:v>
                </c:pt>
                <c:pt idx="274">
                  <c:v>12.084011</c:v>
                </c:pt>
                <c:pt idx="275">
                  <c:v>14.129538999999999</c:v>
                </c:pt>
                <c:pt idx="276">
                  <c:v>12.869180999999999</c:v>
                </c:pt>
                <c:pt idx="277">
                  <c:v>20.933437999999999</c:v>
                </c:pt>
                <c:pt idx="278">
                  <c:v>33.499271999999998</c:v>
                </c:pt>
                <c:pt idx="279">
                  <c:v>23.432704000000001</c:v>
                </c:pt>
                <c:pt idx="280">
                  <c:v>14.50409</c:v>
                </c:pt>
                <c:pt idx="281">
                  <c:v>14.548833</c:v>
                </c:pt>
                <c:pt idx="282">
                  <c:v>37.557423</c:v>
                </c:pt>
                <c:pt idx="283">
                  <c:v>26.968463</c:v>
                </c:pt>
                <c:pt idx="284">
                  <c:v>9.9542640000000002</c:v>
                </c:pt>
                <c:pt idx="285">
                  <c:v>15.689859</c:v>
                </c:pt>
                <c:pt idx="286">
                  <c:v>10.096386000000001</c:v>
                </c:pt>
                <c:pt idx="287">
                  <c:v>19.909151000000001</c:v>
                </c:pt>
                <c:pt idx="288">
                  <c:v>16.182026</c:v>
                </c:pt>
                <c:pt idx="289">
                  <c:v>10.349372000000001</c:v>
                </c:pt>
                <c:pt idx="290">
                  <c:v>11.314266</c:v>
                </c:pt>
                <c:pt idx="291">
                  <c:v>15.179674</c:v>
                </c:pt>
                <c:pt idx="292">
                  <c:v>26.393082</c:v>
                </c:pt>
                <c:pt idx="293">
                  <c:v>40.678162999999998</c:v>
                </c:pt>
                <c:pt idx="294">
                  <c:v>11.713755000000001</c:v>
                </c:pt>
                <c:pt idx="295">
                  <c:v>15.561817</c:v>
                </c:pt>
                <c:pt idx="296">
                  <c:v>17.080409</c:v>
                </c:pt>
                <c:pt idx="297">
                  <c:v>16.560229</c:v>
                </c:pt>
                <c:pt idx="298">
                  <c:v>33.632036999999997</c:v>
                </c:pt>
                <c:pt idx="299">
                  <c:v>22.627713</c:v>
                </c:pt>
                <c:pt idx="300">
                  <c:v>40.351523</c:v>
                </c:pt>
                <c:pt idx="301">
                  <c:v>74.992148999999998</c:v>
                </c:pt>
                <c:pt idx="302">
                  <c:v>152.38160999999999</c:v>
                </c:pt>
                <c:pt idx="303">
                  <c:v>45.934967</c:v>
                </c:pt>
                <c:pt idx="304">
                  <c:v>21.565252000000001</c:v>
                </c:pt>
                <c:pt idx="305">
                  <c:v>28.890540999999999</c:v>
                </c:pt>
                <c:pt idx="306">
                  <c:v>32.159928000000001</c:v>
                </c:pt>
                <c:pt idx="307">
                  <c:v>20.403510000000001</c:v>
                </c:pt>
                <c:pt idx="308">
                  <c:v>26.392589000000001</c:v>
                </c:pt>
                <c:pt idx="309">
                  <c:v>24.745436999999999</c:v>
                </c:pt>
                <c:pt idx="310">
                  <c:v>7.1535830000000002</c:v>
                </c:pt>
                <c:pt idx="311">
                  <c:v>5.466513</c:v>
                </c:pt>
                <c:pt idx="312">
                  <c:v>4.5379690000000004</c:v>
                </c:pt>
                <c:pt idx="313">
                  <c:v>6.9315410000000002</c:v>
                </c:pt>
                <c:pt idx="314">
                  <c:v>4.8597049999999999</c:v>
                </c:pt>
                <c:pt idx="315">
                  <c:v>6.4523529999999996</c:v>
                </c:pt>
                <c:pt idx="316">
                  <c:v>13.551131</c:v>
                </c:pt>
                <c:pt idx="317">
                  <c:v>8.43675</c:v>
                </c:pt>
                <c:pt idx="318">
                  <c:v>10.25149</c:v>
                </c:pt>
                <c:pt idx="319">
                  <c:v>6.9745410000000003</c:v>
                </c:pt>
                <c:pt idx="320">
                  <c:v>15.388769</c:v>
                </c:pt>
                <c:pt idx="321">
                  <c:v>13.131392999999999</c:v>
                </c:pt>
                <c:pt idx="322">
                  <c:v>7.0666969999999996</c:v>
                </c:pt>
                <c:pt idx="323">
                  <c:v>9.3894479999999998</c:v>
                </c:pt>
                <c:pt idx="324">
                  <c:v>5.0301799999999997</c:v>
                </c:pt>
                <c:pt idx="325">
                  <c:v>9.8166609999999999</c:v>
                </c:pt>
                <c:pt idx="326">
                  <c:v>4.0277070000000004</c:v>
                </c:pt>
                <c:pt idx="327">
                  <c:v>6.266858</c:v>
                </c:pt>
                <c:pt idx="328">
                  <c:v>5.6614599999999999</c:v>
                </c:pt>
                <c:pt idx="329">
                  <c:v>7.0313530000000002</c:v>
                </c:pt>
                <c:pt idx="330">
                  <c:v>9.272278</c:v>
                </c:pt>
                <c:pt idx="331">
                  <c:v>9.555885</c:v>
                </c:pt>
                <c:pt idx="332">
                  <c:v>9.5501079999999998</c:v>
                </c:pt>
                <c:pt idx="333">
                  <c:v>7.678941</c:v>
                </c:pt>
                <c:pt idx="334">
                  <c:v>4.7829879999999996</c:v>
                </c:pt>
                <c:pt idx="335">
                  <c:v>6.0035340000000001</c:v>
                </c:pt>
                <c:pt idx="336">
                  <c:v>6.3387609999999999</c:v>
                </c:pt>
                <c:pt idx="337">
                  <c:v>6.7201199999999996</c:v>
                </c:pt>
                <c:pt idx="338">
                  <c:v>4.300916</c:v>
                </c:pt>
                <c:pt idx="339">
                  <c:v>5.3751680000000004</c:v>
                </c:pt>
                <c:pt idx="340">
                  <c:v>6.2458020000000003</c:v>
                </c:pt>
                <c:pt idx="341">
                  <c:v>5.9519279999999997</c:v>
                </c:pt>
                <c:pt idx="342">
                  <c:v>11.210941</c:v>
                </c:pt>
                <c:pt idx="343">
                  <c:v>3.8287309999999999</c:v>
                </c:pt>
                <c:pt idx="344">
                  <c:v>6.6758480000000002</c:v>
                </c:pt>
                <c:pt idx="345">
                  <c:v>12.531396000000001</c:v>
                </c:pt>
                <c:pt idx="346">
                  <c:v>7.1379590000000004</c:v>
                </c:pt>
                <c:pt idx="347">
                  <c:v>10.214221999999999</c:v>
                </c:pt>
                <c:pt idx="348">
                  <c:v>11.266992</c:v>
                </c:pt>
                <c:pt idx="349">
                  <c:v>5.6501669999999997</c:v>
                </c:pt>
                <c:pt idx="350">
                  <c:v>9.1930019999999999</c:v>
                </c:pt>
                <c:pt idx="351">
                  <c:v>5.3848450000000003</c:v>
                </c:pt>
                <c:pt idx="352">
                  <c:v>6.8317439999999996</c:v>
                </c:pt>
                <c:pt idx="353">
                  <c:v>7.9486559999999997</c:v>
                </c:pt>
                <c:pt idx="354">
                  <c:v>9.0168029999999995</c:v>
                </c:pt>
                <c:pt idx="355">
                  <c:v>8.4253649999999993</c:v>
                </c:pt>
                <c:pt idx="356">
                  <c:v>7.6120979999999996</c:v>
                </c:pt>
                <c:pt idx="357">
                  <c:v>7.9154489999999997</c:v>
                </c:pt>
                <c:pt idx="358">
                  <c:v>11.803635999999999</c:v>
                </c:pt>
                <c:pt idx="359">
                  <c:v>23.738913</c:v>
                </c:pt>
                <c:pt idx="360">
                  <c:v>16.450403999999999</c:v>
                </c:pt>
                <c:pt idx="361">
                  <c:v>53.019644999999997</c:v>
                </c:pt>
                <c:pt idx="362">
                  <c:v>17.703150000000001</c:v>
                </c:pt>
                <c:pt idx="363">
                  <c:v>9.2503379999999993</c:v>
                </c:pt>
                <c:pt idx="364">
                  <c:v>14.987193</c:v>
                </c:pt>
                <c:pt idx="365">
                  <c:v>18.767430999999998</c:v>
                </c:pt>
                <c:pt idx="366">
                  <c:v>28.052910000000001</c:v>
                </c:pt>
                <c:pt idx="367">
                  <c:v>11.641154999999999</c:v>
                </c:pt>
                <c:pt idx="368">
                  <c:v>8.2281420000000001</c:v>
                </c:pt>
                <c:pt idx="369">
                  <c:v>7.2673649999999999</c:v>
                </c:pt>
                <c:pt idx="370">
                  <c:v>7.3956799999999996</c:v>
                </c:pt>
                <c:pt idx="371">
                  <c:v>15.076489</c:v>
                </c:pt>
                <c:pt idx="372">
                  <c:v>28.698028999999998</c:v>
                </c:pt>
                <c:pt idx="373">
                  <c:v>23.010389</c:v>
                </c:pt>
                <c:pt idx="374">
                  <c:v>22.416067000000002</c:v>
                </c:pt>
                <c:pt idx="375">
                  <c:v>14.519170000000001</c:v>
                </c:pt>
                <c:pt idx="376">
                  <c:v>6.8147589999999996</c:v>
                </c:pt>
                <c:pt idx="377">
                  <c:v>6.5357750000000001</c:v>
                </c:pt>
                <c:pt idx="378">
                  <c:v>6.7161350000000004</c:v>
                </c:pt>
                <c:pt idx="379">
                  <c:v>10.730311</c:v>
                </c:pt>
                <c:pt idx="380">
                  <c:v>6.8753820000000001</c:v>
                </c:pt>
                <c:pt idx="381">
                  <c:v>25.155360999999999</c:v>
                </c:pt>
                <c:pt idx="382">
                  <c:v>10.515447</c:v>
                </c:pt>
                <c:pt idx="383">
                  <c:v>9.4641009999999994</c:v>
                </c:pt>
                <c:pt idx="384">
                  <c:v>7.2862809999999998</c:v>
                </c:pt>
                <c:pt idx="385">
                  <c:v>7.7103029999999997</c:v>
                </c:pt>
                <c:pt idx="386">
                  <c:v>10.784941999999999</c:v>
                </c:pt>
                <c:pt idx="387">
                  <c:v>22.636261999999999</c:v>
                </c:pt>
                <c:pt idx="388">
                  <c:v>27.535143999999999</c:v>
                </c:pt>
                <c:pt idx="389">
                  <c:v>18.682254</c:v>
                </c:pt>
                <c:pt idx="390">
                  <c:v>57.651035999999998</c:v>
                </c:pt>
                <c:pt idx="391">
                  <c:v>7.8456720000000004</c:v>
                </c:pt>
                <c:pt idx="392">
                  <c:v>8.5110270000000003</c:v>
                </c:pt>
                <c:pt idx="393">
                  <c:v>7.6028659999999997</c:v>
                </c:pt>
                <c:pt idx="394">
                  <c:v>4.3874060000000004</c:v>
                </c:pt>
                <c:pt idx="395">
                  <c:v>5.7153780000000003</c:v>
                </c:pt>
                <c:pt idx="396">
                  <c:v>6.910107</c:v>
                </c:pt>
                <c:pt idx="397">
                  <c:v>14.48113</c:v>
                </c:pt>
                <c:pt idx="398">
                  <c:v>6.6952210000000001</c:v>
                </c:pt>
                <c:pt idx="399">
                  <c:v>7.0711560000000002</c:v>
                </c:pt>
                <c:pt idx="400">
                  <c:v>10.191602</c:v>
                </c:pt>
                <c:pt idx="401">
                  <c:v>9.3894029999999997</c:v>
                </c:pt>
                <c:pt idx="402">
                  <c:v>7.3669919999999998</c:v>
                </c:pt>
                <c:pt idx="403">
                  <c:v>5.1564170000000003</c:v>
                </c:pt>
                <c:pt idx="404">
                  <c:v>7.143637</c:v>
                </c:pt>
                <c:pt idx="405">
                  <c:v>16.592198</c:v>
                </c:pt>
                <c:pt idx="406">
                  <c:v>30.885511000000001</c:v>
                </c:pt>
                <c:pt idx="407">
                  <c:v>5.8793420000000003</c:v>
                </c:pt>
                <c:pt idx="408">
                  <c:v>4.5980559999999997</c:v>
                </c:pt>
                <c:pt idx="409">
                  <c:v>5.7929560000000002</c:v>
                </c:pt>
                <c:pt idx="410">
                  <c:v>9.9400019999999998</c:v>
                </c:pt>
                <c:pt idx="411">
                  <c:v>8.3453619999999997</c:v>
                </c:pt>
                <c:pt idx="412">
                  <c:v>4.6944319999999999</c:v>
                </c:pt>
                <c:pt idx="413">
                  <c:v>5.1364780000000003</c:v>
                </c:pt>
                <c:pt idx="414">
                  <c:v>10.890426</c:v>
                </c:pt>
                <c:pt idx="415">
                  <c:v>6.8570070000000003</c:v>
                </c:pt>
                <c:pt idx="416">
                  <c:v>6.987933</c:v>
                </c:pt>
                <c:pt idx="417">
                  <c:v>11.221842000000001</c:v>
                </c:pt>
                <c:pt idx="418">
                  <c:v>7.4736079999999996</c:v>
                </c:pt>
                <c:pt idx="419">
                  <c:v>7.1367390000000004</c:v>
                </c:pt>
                <c:pt idx="420">
                  <c:v>7.6651590000000001</c:v>
                </c:pt>
                <c:pt idx="421">
                  <c:v>10.509539999999999</c:v>
                </c:pt>
                <c:pt idx="422">
                  <c:v>6.2499469999999997</c:v>
                </c:pt>
                <c:pt idx="423">
                  <c:v>6.3423439999999998</c:v>
                </c:pt>
                <c:pt idx="424">
                  <c:v>11.045069</c:v>
                </c:pt>
                <c:pt idx="425">
                  <c:v>31.056301999999999</c:v>
                </c:pt>
                <c:pt idx="426">
                  <c:v>11.387499</c:v>
                </c:pt>
                <c:pt idx="427">
                  <c:v>8.3010400000000004</c:v>
                </c:pt>
                <c:pt idx="428">
                  <c:v>8.6888699999999996</c:v>
                </c:pt>
                <c:pt idx="429">
                  <c:v>4.9084370000000002</c:v>
                </c:pt>
                <c:pt idx="430">
                  <c:v>6.3249639999999996</c:v>
                </c:pt>
                <c:pt idx="431">
                  <c:v>11.299431999999999</c:v>
                </c:pt>
                <c:pt idx="432">
                  <c:v>11.975300000000001</c:v>
                </c:pt>
                <c:pt idx="433">
                  <c:v>12.956419</c:v>
                </c:pt>
                <c:pt idx="434">
                  <c:v>8.4760480000000005</c:v>
                </c:pt>
                <c:pt idx="435">
                  <c:v>8.7055589999999992</c:v>
                </c:pt>
                <c:pt idx="436">
                  <c:v>5.447203</c:v>
                </c:pt>
                <c:pt idx="437">
                  <c:v>5.017652</c:v>
                </c:pt>
                <c:pt idx="438">
                  <c:v>5.5774179999999998</c:v>
                </c:pt>
                <c:pt idx="439">
                  <c:v>9.0027050000000006</c:v>
                </c:pt>
                <c:pt idx="440">
                  <c:v>8.2483389999999996</c:v>
                </c:pt>
                <c:pt idx="441">
                  <c:v>9.107799</c:v>
                </c:pt>
                <c:pt idx="442">
                  <c:v>18.196503</c:v>
                </c:pt>
                <c:pt idx="443">
                  <c:v>6.7406550000000003</c:v>
                </c:pt>
                <c:pt idx="444">
                  <c:v>7.3045239999999998</c:v>
                </c:pt>
                <c:pt idx="445">
                  <c:v>8.9862179999999992</c:v>
                </c:pt>
                <c:pt idx="446">
                  <c:v>5.026713</c:v>
                </c:pt>
                <c:pt idx="447">
                  <c:v>7.9568830000000004</c:v>
                </c:pt>
                <c:pt idx="448">
                  <c:v>7.7246170000000003</c:v>
                </c:pt>
                <c:pt idx="449">
                  <c:v>16.337389000000002</c:v>
                </c:pt>
                <c:pt idx="450">
                  <c:v>8.2116670000000003</c:v>
                </c:pt>
                <c:pt idx="451">
                  <c:v>8.6417129999999993</c:v>
                </c:pt>
                <c:pt idx="452">
                  <c:v>6.8812449999999998</c:v>
                </c:pt>
                <c:pt idx="453">
                  <c:v>7.9516450000000001</c:v>
                </c:pt>
                <c:pt idx="454">
                  <c:v>5.2156919999999998</c:v>
                </c:pt>
                <c:pt idx="455">
                  <c:v>4.9108369999999999</c:v>
                </c:pt>
                <c:pt idx="456">
                  <c:v>5.9575509999999996</c:v>
                </c:pt>
                <c:pt idx="457">
                  <c:v>5.0176309999999997</c:v>
                </c:pt>
                <c:pt idx="458">
                  <c:v>4.0155669999999999</c:v>
                </c:pt>
                <c:pt idx="459">
                  <c:v>6.0860159999999999</c:v>
                </c:pt>
                <c:pt idx="460">
                  <c:v>6.7537609999999999</c:v>
                </c:pt>
                <c:pt idx="461">
                  <c:v>4.2492219999999996</c:v>
                </c:pt>
                <c:pt idx="462">
                  <c:v>4.7564520000000003</c:v>
                </c:pt>
                <c:pt idx="463">
                  <c:v>6.44815</c:v>
                </c:pt>
                <c:pt idx="464">
                  <c:v>8.1835500000000003</c:v>
                </c:pt>
                <c:pt idx="465">
                  <c:v>4.9571329999999998</c:v>
                </c:pt>
                <c:pt idx="466">
                  <c:v>7.7526469999999996</c:v>
                </c:pt>
                <c:pt idx="467">
                  <c:v>8.8983620000000005</c:v>
                </c:pt>
                <c:pt idx="468">
                  <c:v>7.8025770000000003</c:v>
                </c:pt>
                <c:pt idx="469">
                  <c:v>14.927965</c:v>
                </c:pt>
                <c:pt idx="470">
                  <c:v>13.519886</c:v>
                </c:pt>
                <c:pt idx="471">
                  <c:v>17.480941000000001</c:v>
                </c:pt>
                <c:pt idx="472">
                  <c:v>12.023683</c:v>
                </c:pt>
                <c:pt idx="473">
                  <c:v>22.247890000000002</c:v>
                </c:pt>
                <c:pt idx="474">
                  <c:v>16.010459000000001</c:v>
                </c:pt>
                <c:pt idx="475">
                  <c:v>5.3677820000000001</c:v>
                </c:pt>
                <c:pt idx="476">
                  <c:v>7.5609999999999999</c:v>
                </c:pt>
                <c:pt idx="477">
                  <c:v>4.4314179999999999</c:v>
                </c:pt>
                <c:pt idx="478">
                  <c:v>6.1007210000000001</c:v>
                </c:pt>
                <c:pt idx="479">
                  <c:v>6.3980449999999998</c:v>
                </c:pt>
                <c:pt idx="480">
                  <c:v>7.4836980000000004</c:v>
                </c:pt>
                <c:pt idx="481">
                  <c:v>5.658938</c:v>
                </c:pt>
                <c:pt idx="482">
                  <c:v>7.2829430000000004</c:v>
                </c:pt>
                <c:pt idx="483">
                  <c:v>7.2508400000000002</c:v>
                </c:pt>
                <c:pt idx="484">
                  <c:v>5.9678589999999998</c:v>
                </c:pt>
                <c:pt idx="485">
                  <c:v>7.4818069999999999</c:v>
                </c:pt>
                <c:pt idx="486">
                  <c:v>7.2733059999999998</c:v>
                </c:pt>
                <c:pt idx="487">
                  <c:v>11.959992</c:v>
                </c:pt>
                <c:pt idx="488">
                  <c:v>9.2019380000000002</c:v>
                </c:pt>
                <c:pt idx="489">
                  <c:v>6.2901280000000002</c:v>
                </c:pt>
                <c:pt idx="490">
                  <c:v>6.5026020000000004</c:v>
                </c:pt>
                <c:pt idx="491">
                  <c:v>6.7950390000000001</c:v>
                </c:pt>
                <c:pt idx="492">
                  <c:v>12.387738000000001</c:v>
                </c:pt>
                <c:pt idx="493">
                  <c:v>5.2126109999999999</c:v>
                </c:pt>
                <c:pt idx="494">
                  <c:v>10.72301</c:v>
                </c:pt>
                <c:pt idx="495">
                  <c:v>15.048335</c:v>
                </c:pt>
                <c:pt idx="496">
                  <c:v>15.068225</c:v>
                </c:pt>
                <c:pt idx="497">
                  <c:v>7.7804039999999999</c:v>
                </c:pt>
                <c:pt idx="498">
                  <c:v>5.9390960000000002</c:v>
                </c:pt>
                <c:pt idx="499">
                  <c:v>4.8621860000000003</c:v>
                </c:pt>
                <c:pt idx="500">
                  <c:v>6.3237379999999996</c:v>
                </c:pt>
                <c:pt idx="501">
                  <c:v>5.1256389999999996</c:v>
                </c:pt>
                <c:pt idx="502">
                  <c:v>6.84436</c:v>
                </c:pt>
                <c:pt idx="503">
                  <c:v>5.515771</c:v>
                </c:pt>
                <c:pt idx="504">
                  <c:v>6.2946580000000001</c:v>
                </c:pt>
                <c:pt idx="505">
                  <c:v>8.2598769999999995</c:v>
                </c:pt>
                <c:pt idx="506">
                  <c:v>8.0951920000000008</c:v>
                </c:pt>
                <c:pt idx="507">
                  <c:v>17.908242999999999</c:v>
                </c:pt>
                <c:pt idx="508">
                  <c:v>10.618798999999999</c:v>
                </c:pt>
                <c:pt idx="509">
                  <c:v>9.8414149999999996</c:v>
                </c:pt>
                <c:pt idx="510">
                  <c:v>19.017444999999999</c:v>
                </c:pt>
                <c:pt idx="511">
                  <c:v>16.807189000000001</c:v>
                </c:pt>
                <c:pt idx="512">
                  <c:v>10.341362</c:v>
                </c:pt>
                <c:pt idx="513">
                  <c:v>13.521281999999999</c:v>
                </c:pt>
                <c:pt idx="514">
                  <c:v>9.6810299999999998</c:v>
                </c:pt>
                <c:pt idx="515">
                  <c:v>6.5516719999999999</c:v>
                </c:pt>
                <c:pt idx="516">
                  <c:v>4.6383559999999999</c:v>
                </c:pt>
                <c:pt idx="517">
                  <c:v>6.362978</c:v>
                </c:pt>
                <c:pt idx="518">
                  <c:v>4.9789349999999999</c:v>
                </c:pt>
                <c:pt idx="519">
                  <c:v>4.5646180000000003</c:v>
                </c:pt>
                <c:pt idx="520">
                  <c:v>5.6760869999999999</c:v>
                </c:pt>
                <c:pt idx="521">
                  <c:v>4.3961610000000002</c:v>
                </c:pt>
                <c:pt idx="522">
                  <c:v>5.8016899999999998</c:v>
                </c:pt>
                <c:pt idx="523">
                  <c:v>6.167789</c:v>
                </c:pt>
                <c:pt idx="524">
                  <c:v>7.0612389999999996</c:v>
                </c:pt>
                <c:pt idx="525">
                  <c:v>8.2462470000000003</c:v>
                </c:pt>
                <c:pt idx="526">
                  <c:v>6.631221</c:v>
                </c:pt>
                <c:pt idx="527">
                  <c:v>9.6030379999999997</c:v>
                </c:pt>
                <c:pt idx="528">
                  <c:v>10.272550000000001</c:v>
                </c:pt>
                <c:pt idx="529">
                  <c:v>14.226706</c:v>
                </c:pt>
                <c:pt idx="530">
                  <c:v>7.2384529999999998</c:v>
                </c:pt>
                <c:pt idx="531">
                  <c:v>7.7469710000000003</c:v>
                </c:pt>
                <c:pt idx="532">
                  <c:v>7.3728100000000003</c:v>
                </c:pt>
                <c:pt idx="533">
                  <c:v>15.374707000000001</c:v>
                </c:pt>
                <c:pt idx="534">
                  <c:v>8.9203309999999991</c:v>
                </c:pt>
                <c:pt idx="535">
                  <c:v>11.851262</c:v>
                </c:pt>
                <c:pt idx="536">
                  <c:v>18.203351999999999</c:v>
                </c:pt>
                <c:pt idx="537">
                  <c:v>20.819265999999999</c:v>
                </c:pt>
                <c:pt idx="538">
                  <c:v>14.020296</c:v>
                </c:pt>
                <c:pt idx="539">
                  <c:v>9.737819</c:v>
                </c:pt>
                <c:pt idx="540">
                  <c:v>6.4188260000000001</c:v>
                </c:pt>
                <c:pt idx="541">
                  <c:v>9.3023679999999995</c:v>
                </c:pt>
                <c:pt idx="542">
                  <c:v>10.349382</c:v>
                </c:pt>
                <c:pt idx="543">
                  <c:v>7.9090660000000002</c:v>
                </c:pt>
                <c:pt idx="544">
                  <c:v>9.1795930000000006</c:v>
                </c:pt>
                <c:pt idx="545">
                  <c:v>7.2651050000000001</c:v>
                </c:pt>
                <c:pt idx="546">
                  <c:v>8.8585250000000002</c:v>
                </c:pt>
                <c:pt idx="547">
                  <c:v>13.087278</c:v>
                </c:pt>
                <c:pt idx="548">
                  <c:v>7.5079750000000001</c:v>
                </c:pt>
                <c:pt idx="549">
                  <c:v>7.5483120000000001</c:v>
                </c:pt>
                <c:pt idx="550">
                  <c:v>20.071038999999999</c:v>
                </c:pt>
                <c:pt idx="551">
                  <c:v>10.75061</c:v>
                </c:pt>
                <c:pt idx="552">
                  <c:v>7.223274</c:v>
                </c:pt>
                <c:pt idx="553">
                  <c:v>7.8330739999999999</c:v>
                </c:pt>
                <c:pt idx="554">
                  <c:v>8.8158999999999992</c:v>
                </c:pt>
                <c:pt idx="555">
                  <c:v>6.1654039999999997</c:v>
                </c:pt>
                <c:pt idx="556">
                  <c:v>7.3886450000000004</c:v>
                </c:pt>
                <c:pt idx="557">
                  <c:v>8.0627659999999999</c:v>
                </c:pt>
                <c:pt idx="558">
                  <c:v>6.6123419999999999</c:v>
                </c:pt>
                <c:pt idx="559">
                  <c:v>5.9662389999999998</c:v>
                </c:pt>
                <c:pt idx="560">
                  <c:v>7.105721</c:v>
                </c:pt>
                <c:pt idx="561">
                  <c:v>6.2269560000000004</c:v>
                </c:pt>
                <c:pt idx="562">
                  <c:v>7.718744</c:v>
                </c:pt>
                <c:pt idx="563">
                  <c:v>10.679501999999999</c:v>
                </c:pt>
                <c:pt idx="564">
                  <c:v>10.662953</c:v>
                </c:pt>
                <c:pt idx="565">
                  <c:v>6.4261169999999996</c:v>
                </c:pt>
                <c:pt idx="566">
                  <c:v>7.3108570000000004</c:v>
                </c:pt>
                <c:pt idx="567">
                  <c:v>7.2596790000000002</c:v>
                </c:pt>
                <c:pt idx="568">
                  <c:v>8.9449020000000008</c:v>
                </c:pt>
                <c:pt idx="569">
                  <c:v>16.625632</c:v>
                </c:pt>
                <c:pt idx="570">
                  <c:v>9.5704519999999995</c:v>
                </c:pt>
                <c:pt idx="571">
                  <c:v>8.6816809999999993</c:v>
                </c:pt>
                <c:pt idx="572">
                  <c:v>9.0950129999999998</c:v>
                </c:pt>
                <c:pt idx="573">
                  <c:v>9.4782170000000008</c:v>
                </c:pt>
                <c:pt idx="574">
                  <c:v>16.978100999999999</c:v>
                </c:pt>
                <c:pt idx="575">
                  <c:v>22.69753</c:v>
                </c:pt>
                <c:pt idx="576">
                  <c:v>13.141721</c:v>
                </c:pt>
                <c:pt idx="577">
                  <c:v>12.783887</c:v>
                </c:pt>
                <c:pt idx="578">
                  <c:v>9.0403359999999999</c:v>
                </c:pt>
                <c:pt idx="579">
                  <c:v>2.89384</c:v>
                </c:pt>
                <c:pt idx="580">
                  <c:v>8.1530529999999999</c:v>
                </c:pt>
                <c:pt idx="581">
                  <c:v>7.8895479999999996</c:v>
                </c:pt>
                <c:pt idx="582">
                  <c:v>7.7121230000000001</c:v>
                </c:pt>
                <c:pt idx="583">
                  <c:v>10.267276000000001</c:v>
                </c:pt>
                <c:pt idx="584">
                  <c:v>9.4200979999999994</c:v>
                </c:pt>
                <c:pt idx="585">
                  <c:v>8.7393630000000009</c:v>
                </c:pt>
                <c:pt idx="586">
                  <c:v>9.5590720000000005</c:v>
                </c:pt>
                <c:pt idx="587">
                  <c:v>9.5045179999999991</c:v>
                </c:pt>
                <c:pt idx="588">
                  <c:v>9.0062069999999999</c:v>
                </c:pt>
                <c:pt idx="589">
                  <c:v>9.5165109999999995</c:v>
                </c:pt>
                <c:pt idx="590">
                  <c:v>11.098716</c:v>
                </c:pt>
                <c:pt idx="591">
                  <c:v>10.571565</c:v>
                </c:pt>
                <c:pt idx="592">
                  <c:v>11.173724999999999</c:v>
                </c:pt>
                <c:pt idx="593">
                  <c:v>10.864490999999999</c:v>
                </c:pt>
                <c:pt idx="594">
                  <c:v>13.008101999999999</c:v>
                </c:pt>
                <c:pt idx="595">
                  <c:v>18.736173999999998</c:v>
                </c:pt>
                <c:pt idx="596">
                  <c:v>12.10206</c:v>
                </c:pt>
                <c:pt idx="597">
                  <c:v>14.097631</c:v>
                </c:pt>
                <c:pt idx="598">
                  <c:v>22.684799000000002</c:v>
                </c:pt>
                <c:pt idx="599">
                  <c:v>16.143865999999999</c:v>
                </c:pt>
                <c:pt idx="600">
                  <c:v>19.648230000000002</c:v>
                </c:pt>
                <c:pt idx="601">
                  <c:v>14.179308000000001</c:v>
                </c:pt>
                <c:pt idx="602">
                  <c:v>10.376536</c:v>
                </c:pt>
                <c:pt idx="603">
                  <c:v>14.016636999999999</c:v>
                </c:pt>
                <c:pt idx="604">
                  <c:v>58.044046999999999</c:v>
                </c:pt>
                <c:pt idx="605">
                  <c:v>19.214950000000002</c:v>
                </c:pt>
                <c:pt idx="606">
                  <c:v>24.228695999999999</c:v>
                </c:pt>
                <c:pt idx="607">
                  <c:v>13.871114</c:v>
                </c:pt>
                <c:pt idx="608">
                  <c:v>10.322525000000001</c:v>
                </c:pt>
                <c:pt idx="609">
                  <c:v>12.290186</c:v>
                </c:pt>
                <c:pt idx="610">
                  <c:v>14.951235</c:v>
                </c:pt>
                <c:pt idx="611">
                  <c:v>30.474615</c:v>
                </c:pt>
                <c:pt idx="612">
                  <c:v>61.475310999999998</c:v>
                </c:pt>
                <c:pt idx="613">
                  <c:v>10.500643</c:v>
                </c:pt>
                <c:pt idx="614">
                  <c:v>12.347289999999999</c:v>
                </c:pt>
                <c:pt idx="615">
                  <c:v>14.693953</c:v>
                </c:pt>
                <c:pt idx="616">
                  <c:v>13.418818999999999</c:v>
                </c:pt>
                <c:pt idx="617">
                  <c:v>14.098344000000001</c:v>
                </c:pt>
                <c:pt idx="618">
                  <c:v>19.400635999999999</c:v>
                </c:pt>
                <c:pt idx="619">
                  <c:v>13.81488</c:v>
                </c:pt>
                <c:pt idx="620">
                  <c:v>14.521061</c:v>
                </c:pt>
                <c:pt idx="621">
                  <c:v>19.119958</c:v>
                </c:pt>
                <c:pt idx="622">
                  <c:v>20.956719</c:v>
                </c:pt>
                <c:pt idx="623">
                  <c:v>23.097652</c:v>
                </c:pt>
                <c:pt idx="624">
                  <c:v>15.238636</c:v>
                </c:pt>
                <c:pt idx="625">
                  <c:v>23.760210000000001</c:v>
                </c:pt>
                <c:pt idx="626">
                  <c:v>18.790189000000002</c:v>
                </c:pt>
                <c:pt idx="627">
                  <c:v>23.305682000000001</c:v>
                </c:pt>
                <c:pt idx="628">
                  <c:v>9.1953560000000003</c:v>
                </c:pt>
                <c:pt idx="629">
                  <c:v>11.392194</c:v>
                </c:pt>
                <c:pt idx="630">
                  <c:v>11.852418999999999</c:v>
                </c:pt>
                <c:pt idx="631">
                  <c:v>33.228440999999997</c:v>
                </c:pt>
                <c:pt idx="632">
                  <c:v>20.979139</c:v>
                </c:pt>
                <c:pt idx="633">
                  <c:v>25.614730000000002</c:v>
                </c:pt>
                <c:pt idx="634">
                  <c:v>20.231195</c:v>
                </c:pt>
                <c:pt idx="635">
                  <c:v>22.010178</c:v>
                </c:pt>
                <c:pt idx="636">
                  <c:v>19.006986999999999</c:v>
                </c:pt>
                <c:pt idx="637">
                  <c:v>22.716581999999999</c:v>
                </c:pt>
                <c:pt idx="638">
                  <c:v>33.675845000000002</c:v>
                </c:pt>
                <c:pt idx="639">
                  <c:v>11.541475</c:v>
                </c:pt>
                <c:pt idx="640">
                  <c:v>10.169772</c:v>
                </c:pt>
                <c:pt idx="641">
                  <c:v>12.459803000000001</c:v>
                </c:pt>
                <c:pt idx="642">
                  <c:v>11.218003</c:v>
                </c:pt>
                <c:pt idx="643">
                  <c:v>10.163009000000001</c:v>
                </c:pt>
                <c:pt idx="644">
                  <c:v>7.7165059999999999</c:v>
                </c:pt>
                <c:pt idx="645">
                  <c:v>11.035598999999999</c:v>
                </c:pt>
                <c:pt idx="646">
                  <c:v>13.191940000000001</c:v>
                </c:pt>
                <c:pt idx="647">
                  <c:v>11.027964000000001</c:v>
                </c:pt>
                <c:pt idx="648">
                  <c:v>11.090495000000001</c:v>
                </c:pt>
                <c:pt idx="649">
                  <c:v>14.294271999999999</c:v>
                </c:pt>
                <c:pt idx="650">
                  <c:v>14.99621</c:v>
                </c:pt>
                <c:pt idx="651">
                  <c:v>17.940781999999999</c:v>
                </c:pt>
                <c:pt idx="652">
                  <c:v>14.827327</c:v>
                </c:pt>
                <c:pt idx="653">
                  <c:v>13.022748</c:v>
                </c:pt>
                <c:pt idx="654">
                  <c:v>18.209477</c:v>
                </c:pt>
                <c:pt idx="655">
                  <c:v>14.714950999999999</c:v>
                </c:pt>
                <c:pt idx="656">
                  <c:v>15.807993</c:v>
                </c:pt>
                <c:pt idx="657">
                  <c:v>16.161389</c:v>
                </c:pt>
                <c:pt idx="658">
                  <c:v>12.179447</c:v>
                </c:pt>
                <c:pt idx="659">
                  <c:v>13.321759999999999</c:v>
                </c:pt>
                <c:pt idx="660">
                  <c:v>18.526022999999999</c:v>
                </c:pt>
                <c:pt idx="661">
                  <c:v>16.789269999999998</c:v>
                </c:pt>
                <c:pt idx="662">
                  <c:v>20.176334000000001</c:v>
                </c:pt>
                <c:pt idx="663">
                  <c:v>19.099052</c:v>
                </c:pt>
                <c:pt idx="664">
                  <c:v>40.390379000000003</c:v>
                </c:pt>
                <c:pt idx="665">
                  <c:v>46.007686999999997</c:v>
                </c:pt>
                <c:pt idx="666">
                  <c:v>20.447908000000002</c:v>
                </c:pt>
                <c:pt idx="667">
                  <c:v>22.486470000000001</c:v>
                </c:pt>
                <c:pt idx="668">
                  <c:v>11.820899000000001</c:v>
                </c:pt>
                <c:pt idx="669">
                  <c:v>16.235651000000001</c:v>
                </c:pt>
                <c:pt idx="670">
                  <c:v>19.190225000000002</c:v>
                </c:pt>
                <c:pt idx="671">
                  <c:v>9.6194609999999994</c:v>
                </c:pt>
                <c:pt idx="672">
                  <c:v>10.241163999999999</c:v>
                </c:pt>
                <c:pt idx="673">
                  <c:v>13.235033</c:v>
                </c:pt>
                <c:pt idx="674">
                  <c:v>14.994270999999999</c:v>
                </c:pt>
                <c:pt idx="675">
                  <c:v>11.689465</c:v>
                </c:pt>
                <c:pt idx="676">
                  <c:v>11.433422</c:v>
                </c:pt>
                <c:pt idx="677">
                  <c:v>13.296442000000001</c:v>
                </c:pt>
                <c:pt idx="678">
                  <c:v>14.805104</c:v>
                </c:pt>
                <c:pt idx="679">
                  <c:v>21.535025000000001</c:v>
                </c:pt>
                <c:pt idx="680">
                  <c:v>19.674866999999999</c:v>
                </c:pt>
                <c:pt idx="681">
                  <c:v>16.159279999999999</c:v>
                </c:pt>
                <c:pt idx="682">
                  <c:v>34.963419000000002</c:v>
                </c:pt>
                <c:pt idx="683">
                  <c:v>16.194564</c:v>
                </c:pt>
                <c:pt idx="684">
                  <c:v>17.636195000000001</c:v>
                </c:pt>
                <c:pt idx="685">
                  <c:v>16.642800999999999</c:v>
                </c:pt>
                <c:pt idx="686">
                  <c:v>18.294156999999998</c:v>
                </c:pt>
                <c:pt idx="687">
                  <c:v>23.697545999999999</c:v>
                </c:pt>
                <c:pt idx="688">
                  <c:v>25.004757999999999</c:v>
                </c:pt>
                <c:pt idx="689">
                  <c:v>34.735919000000003</c:v>
                </c:pt>
                <c:pt idx="690">
                  <c:v>22.192986000000001</c:v>
                </c:pt>
                <c:pt idx="691">
                  <c:v>33.108597000000003</c:v>
                </c:pt>
                <c:pt idx="692">
                  <c:v>29.320356</c:v>
                </c:pt>
                <c:pt idx="693">
                  <c:v>35.097574999999999</c:v>
                </c:pt>
                <c:pt idx="694">
                  <c:v>30.274946</c:v>
                </c:pt>
                <c:pt idx="695">
                  <c:v>60.959066</c:v>
                </c:pt>
                <c:pt idx="696">
                  <c:v>28.044381000000001</c:v>
                </c:pt>
                <c:pt idx="697">
                  <c:v>24.304759000000001</c:v>
                </c:pt>
                <c:pt idx="698">
                  <c:v>30.780217</c:v>
                </c:pt>
                <c:pt idx="699">
                  <c:v>26.535475000000002</c:v>
                </c:pt>
                <c:pt idx="700">
                  <c:v>26.234764999999999</c:v>
                </c:pt>
                <c:pt idx="701">
                  <c:v>20.911099</c:v>
                </c:pt>
                <c:pt idx="702">
                  <c:v>32.027943</c:v>
                </c:pt>
                <c:pt idx="703">
                  <c:v>17.965503999999999</c:v>
                </c:pt>
                <c:pt idx="704">
                  <c:v>24.620801</c:v>
                </c:pt>
                <c:pt idx="705">
                  <c:v>30.569068000000001</c:v>
                </c:pt>
                <c:pt idx="706">
                  <c:v>40.617733999999999</c:v>
                </c:pt>
                <c:pt idx="707">
                  <c:v>41.573597999999997</c:v>
                </c:pt>
                <c:pt idx="708">
                  <c:v>53.483065000000003</c:v>
                </c:pt>
                <c:pt idx="709">
                  <c:v>89.819229000000007</c:v>
                </c:pt>
                <c:pt idx="710">
                  <c:v>31.460232000000001</c:v>
                </c:pt>
                <c:pt idx="711">
                  <c:v>44.771140000000003</c:v>
                </c:pt>
                <c:pt idx="712">
                  <c:v>47.972951000000002</c:v>
                </c:pt>
                <c:pt idx="713">
                  <c:v>64.35333</c:v>
                </c:pt>
                <c:pt idx="714">
                  <c:v>151.17424700000001</c:v>
                </c:pt>
                <c:pt idx="715">
                  <c:v>227.55101999999999</c:v>
                </c:pt>
                <c:pt idx="716">
                  <c:v>94.568156000000002</c:v>
                </c:pt>
                <c:pt idx="717">
                  <c:v>39.380622000000002</c:v>
                </c:pt>
                <c:pt idx="718">
                  <c:v>25.666798</c:v>
                </c:pt>
                <c:pt idx="719">
                  <c:v>13.956014</c:v>
                </c:pt>
                <c:pt idx="720">
                  <c:v>22.893839</c:v>
                </c:pt>
                <c:pt idx="721">
                  <c:v>20.061074999999999</c:v>
                </c:pt>
                <c:pt idx="722">
                  <c:v>14.835527000000001</c:v>
                </c:pt>
                <c:pt idx="723">
                  <c:v>24.286187000000002</c:v>
                </c:pt>
                <c:pt idx="724">
                  <c:v>31.525901999999999</c:v>
                </c:pt>
                <c:pt idx="725">
                  <c:v>29.507641</c:v>
                </c:pt>
                <c:pt idx="726">
                  <c:v>14.893566</c:v>
                </c:pt>
                <c:pt idx="727">
                  <c:v>12.356508</c:v>
                </c:pt>
                <c:pt idx="728">
                  <c:v>16.453329</c:v>
                </c:pt>
                <c:pt idx="729">
                  <c:v>12.428032</c:v>
                </c:pt>
                <c:pt idx="730">
                  <c:v>16.150855</c:v>
                </c:pt>
                <c:pt idx="731">
                  <c:v>12.074559000000001</c:v>
                </c:pt>
                <c:pt idx="732">
                  <c:v>18.163055</c:v>
                </c:pt>
                <c:pt idx="733">
                  <c:v>25.462568999999998</c:v>
                </c:pt>
                <c:pt idx="734">
                  <c:v>25.437632000000001</c:v>
                </c:pt>
                <c:pt idx="735">
                  <c:v>41.105289999999997</c:v>
                </c:pt>
                <c:pt idx="736">
                  <c:v>23.498823000000002</c:v>
                </c:pt>
                <c:pt idx="737">
                  <c:v>22.427429</c:v>
                </c:pt>
                <c:pt idx="738">
                  <c:v>22.429798000000002</c:v>
                </c:pt>
                <c:pt idx="739">
                  <c:v>28.297089</c:v>
                </c:pt>
                <c:pt idx="740">
                  <c:v>35.508015</c:v>
                </c:pt>
                <c:pt idx="741">
                  <c:v>52.157687000000003</c:v>
                </c:pt>
                <c:pt idx="742">
                  <c:v>60.097152000000001</c:v>
                </c:pt>
                <c:pt idx="743">
                  <c:v>23.583041999999999</c:v>
                </c:pt>
                <c:pt idx="744">
                  <c:v>29.360420999999999</c:v>
                </c:pt>
                <c:pt idx="745">
                  <c:v>24.657962999999999</c:v>
                </c:pt>
                <c:pt idx="746">
                  <c:v>18.717811999999999</c:v>
                </c:pt>
                <c:pt idx="747">
                  <c:v>23.381354000000002</c:v>
                </c:pt>
                <c:pt idx="748">
                  <c:v>35.144286000000001</c:v>
                </c:pt>
                <c:pt idx="749">
                  <c:v>36.314556000000003</c:v>
                </c:pt>
                <c:pt idx="750">
                  <c:v>38.301828999999998</c:v>
                </c:pt>
                <c:pt idx="751">
                  <c:v>36.050888</c:v>
                </c:pt>
                <c:pt idx="752">
                  <c:v>55.153253999999997</c:v>
                </c:pt>
                <c:pt idx="753">
                  <c:v>35.604075000000002</c:v>
                </c:pt>
                <c:pt idx="754">
                  <c:v>82.053977000000003</c:v>
                </c:pt>
                <c:pt idx="755">
                  <c:v>32.77093</c:v>
                </c:pt>
                <c:pt idx="756">
                  <c:v>39.309420000000003</c:v>
                </c:pt>
                <c:pt idx="757">
                  <c:v>27.724869999999999</c:v>
                </c:pt>
                <c:pt idx="758">
                  <c:v>25.162901000000002</c:v>
                </c:pt>
                <c:pt idx="759">
                  <c:v>74.185275000000004</c:v>
                </c:pt>
                <c:pt idx="760">
                  <c:v>24.939671000000001</c:v>
                </c:pt>
                <c:pt idx="761">
                  <c:v>34.523854999999998</c:v>
                </c:pt>
                <c:pt idx="762">
                  <c:v>35.920383000000001</c:v>
                </c:pt>
                <c:pt idx="763">
                  <c:v>39.449717999999997</c:v>
                </c:pt>
                <c:pt idx="764">
                  <c:v>43.279407999999997</c:v>
                </c:pt>
                <c:pt idx="765">
                  <c:v>35.507032000000002</c:v>
                </c:pt>
                <c:pt idx="766">
                  <c:v>35.990608999999999</c:v>
                </c:pt>
                <c:pt idx="767">
                  <c:v>36.751593999999997</c:v>
                </c:pt>
                <c:pt idx="768">
                  <c:v>30.408196</c:v>
                </c:pt>
                <c:pt idx="769">
                  <c:v>25.339181</c:v>
                </c:pt>
                <c:pt idx="770">
                  <c:v>36.940486999999997</c:v>
                </c:pt>
                <c:pt idx="771">
                  <c:v>50.250827000000001</c:v>
                </c:pt>
                <c:pt idx="772">
                  <c:v>32.665402999999998</c:v>
                </c:pt>
                <c:pt idx="773">
                  <c:v>25.489182</c:v>
                </c:pt>
                <c:pt idx="774">
                  <c:v>22.061858999999998</c:v>
                </c:pt>
                <c:pt idx="775">
                  <c:v>34.595208999999997</c:v>
                </c:pt>
                <c:pt idx="776">
                  <c:v>27.537005000000001</c:v>
                </c:pt>
                <c:pt idx="777">
                  <c:v>17.271276</c:v>
                </c:pt>
                <c:pt idx="778">
                  <c:v>32.469988000000001</c:v>
                </c:pt>
                <c:pt idx="779">
                  <c:v>19.062825</c:v>
                </c:pt>
                <c:pt idx="780">
                  <c:v>12.737973999999999</c:v>
                </c:pt>
                <c:pt idx="781">
                  <c:v>14.315067000000001</c:v>
                </c:pt>
                <c:pt idx="782">
                  <c:v>14.504319000000001</c:v>
                </c:pt>
                <c:pt idx="783">
                  <c:v>19.058757</c:v>
                </c:pt>
                <c:pt idx="784">
                  <c:v>15.870056</c:v>
                </c:pt>
                <c:pt idx="785">
                  <c:v>18.770416000000001</c:v>
                </c:pt>
                <c:pt idx="786">
                  <c:v>16.940882999999999</c:v>
                </c:pt>
                <c:pt idx="787">
                  <c:v>21.655595999999999</c:v>
                </c:pt>
                <c:pt idx="788">
                  <c:v>33.006180000000001</c:v>
                </c:pt>
                <c:pt idx="789">
                  <c:v>47.944121000000003</c:v>
                </c:pt>
                <c:pt idx="790">
                  <c:v>38.813929000000002</c:v>
                </c:pt>
                <c:pt idx="791">
                  <c:v>40.645401999999997</c:v>
                </c:pt>
                <c:pt idx="792">
                  <c:v>20.127541000000001</c:v>
                </c:pt>
                <c:pt idx="793">
                  <c:v>24.698001999999999</c:v>
                </c:pt>
                <c:pt idx="794">
                  <c:v>40.382575000000003</c:v>
                </c:pt>
                <c:pt idx="795">
                  <c:v>26.363105000000001</c:v>
                </c:pt>
                <c:pt idx="796">
                  <c:v>23.516676</c:v>
                </c:pt>
                <c:pt idx="797">
                  <c:v>30.348053</c:v>
                </c:pt>
                <c:pt idx="798">
                  <c:v>36.287629000000003</c:v>
                </c:pt>
                <c:pt idx="799">
                  <c:v>34.399065999999998</c:v>
                </c:pt>
                <c:pt idx="800">
                  <c:v>48.145735999999999</c:v>
                </c:pt>
                <c:pt idx="801">
                  <c:v>78.572738000000001</c:v>
                </c:pt>
                <c:pt idx="802">
                  <c:v>67.127201999999997</c:v>
                </c:pt>
                <c:pt idx="803">
                  <c:v>222.57126199999999</c:v>
                </c:pt>
                <c:pt idx="804">
                  <c:v>83.187881000000004</c:v>
                </c:pt>
                <c:pt idx="805">
                  <c:v>80.108784</c:v>
                </c:pt>
                <c:pt idx="806">
                  <c:v>51.777690999999997</c:v>
                </c:pt>
                <c:pt idx="807">
                  <c:v>67.847217999999998</c:v>
                </c:pt>
                <c:pt idx="808">
                  <c:v>61.158285999999997</c:v>
                </c:pt>
                <c:pt idx="809">
                  <c:v>62.459802000000003</c:v>
                </c:pt>
                <c:pt idx="810">
                  <c:v>82.052417000000005</c:v>
                </c:pt>
                <c:pt idx="811">
                  <c:v>58.883463999999996</c:v>
                </c:pt>
                <c:pt idx="812">
                  <c:v>47.776299000000002</c:v>
                </c:pt>
                <c:pt idx="813">
                  <c:v>32.578601999999997</c:v>
                </c:pt>
                <c:pt idx="814">
                  <c:v>42.038249999999998</c:v>
                </c:pt>
                <c:pt idx="815">
                  <c:v>50.433666000000002</c:v>
                </c:pt>
                <c:pt idx="816">
                  <c:v>47.845905999999999</c:v>
                </c:pt>
                <c:pt idx="817">
                  <c:v>103.89462</c:v>
                </c:pt>
                <c:pt idx="818">
                  <c:v>53.880144000000001</c:v>
                </c:pt>
                <c:pt idx="819">
                  <c:v>14.860447000000001</c:v>
                </c:pt>
                <c:pt idx="820">
                  <c:v>49.974803999999999</c:v>
                </c:pt>
                <c:pt idx="821">
                  <c:v>91.597155000000001</c:v>
                </c:pt>
                <c:pt idx="822">
                  <c:v>59.687719999999999</c:v>
                </c:pt>
                <c:pt idx="823">
                  <c:v>115.03283500000001</c:v>
                </c:pt>
                <c:pt idx="824">
                  <c:v>64.733467000000005</c:v>
                </c:pt>
                <c:pt idx="825">
                  <c:v>78.576999999999998</c:v>
                </c:pt>
                <c:pt idx="826">
                  <c:v>113.036438</c:v>
                </c:pt>
                <c:pt idx="827">
                  <c:v>92.057541999999998</c:v>
                </c:pt>
                <c:pt idx="828">
                  <c:v>85.764004</c:v>
                </c:pt>
                <c:pt idx="829">
                  <c:v>82.393221999999994</c:v>
                </c:pt>
                <c:pt idx="830">
                  <c:v>219.286012</c:v>
                </c:pt>
                <c:pt idx="831">
                  <c:v>245.77113499999999</c:v>
                </c:pt>
                <c:pt idx="832">
                  <c:v>273.59161</c:v>
                </c:pt>
                <c:pt idx="833">
                  <c:v>126.938132</c:v>
                </c:pt>
                <c:pt idx="834">
                  <c:v>305.03722199999999</c:v>
                </c:pt>
                <c:pt idx="835">
                  <c:v>104.950239</c:v>
                </c:pt>
                <c:pt idx="836">
                  <c:v>126.307288</c:v>
                </c:pt>
                <c:pt idx="837">
                  <c:v>43.365656999999999</c:v>
                </c:pt>
                <c:pt idx="838">
                  <c:v>73.313810000000004</c:v>
                </c:pt>
                <c:pt idx="839">
                  <c:v>101.232618</c:v>
                </c:pt>
                <c:pt idx="840">
                  <c:v>161.189379</c:v>
                </c:pt>
                <c:pt idx="841">
                  <c:v>93.787604999999999</c:v>
                </c:pt>
                <c:pt idx="842">
                  <c:v>90.310678999999993</c:v>
                </c:pt>
                <c:pt idx="843">
                  <c:v>111.302311</c:v>
                </c:pt>
                <c:pt idx="844">
                  <c:v>126.74699</c:v>
                </c:pt>
                <c:pt idx="845">
                  <c:v>29.196888000000001</c:v>
                </c:pt>
                <c:pt idx="846">
                  <c:v>18.192367999999998</c:v>
                </c:pt>
                <c:pt idx="847">
                  <c:v>29.040576000000001</c:v>
                </c:pt>
                <c:pt idx="848">
                  <c:v>42.890084999999999</c:v>
                </c:pt>
                <c:pt idx="849">
                  <c:v>21.321952</c:v>
                </c:pt>
                <c:pt idx="850">
                  <c:v>22.526115999999998</c:v>
                </c:pt>
                <c:pt idx="851">
                  <c:v>21.535091999999999</c:v>
                </c:pt>
                <c:pt idx="852">
                  <c:v>27.560842999999998</c:v>
                </c:pt>
                <c:pt idx="853">
                  <c:v>24.490646999999999</c:v>
                </c:pt>
                <c:pt idx="854">
                  <c:v>68.917060000000006</c:v>
                </c:pt>
                <c:pt idx="855">
                  <c:v>13.305823</c:v>
                </c:pt>
                <c:pt idx="856">
                  <c:v>13.771979999999999</c:v>
                </c:pt>
                <c:pt idx="857">
                  <c:v>14.453583999999999</c:v>
                </c:pt>
                <c:pt idx="858">
                  <c:v>16.351745000000001</c:v>
                </c:pt>
                <c:pt idx="859">
                  <c:v>14.561241000000001</c:v>
                </c:pt>
                <c:pt idx="860">
                  <c:v>14.304796</c:v>
                </c:pt>
                <c:pt idx="861">
                  <c:v>19.000627999999999</c:v>
                </c:pt>
                <c:pt idx="862">
                  <c:v>25.276744000000001</c:v>
                </c:pt>
                <c:pt idx="863">
                  <c:v>31.166001000000001</c:v>
                </c:pt>
                <c:pt idx="864">
                  <c:v>24.301445999999999</c:v>
                </c:pt>
                <c:pt idx="865">
                  <c:v>17.545528000000001</c:v>
                </c:pt>
                <c:pt idx="866">
                  <c:v>12.708091</c:v>
                </c:pt>
                <c:pt idx="867">
                  <c:v>16.968192999999999</c:v>
                </c:pt>
                <c:pt idx="868">
                  <c:v>18.144345000000001</c:v>
                </c:pt>
                <c:pt idx="869">
                  <c:v>22.809811</c:v>
                </c:pt>
                <c:pt idx="870">
                  <c:v>30.434681000000001</c:v>
                </c:pt>
                <c:pt idx="871">
                  <c:v>27.402061</c:v>
                </c:pt>
                <c:pt idx="872">
                  <c:v>18.082060999999999</c:v>
                </c:pt>
                <c:pt idx="873">
                  <c:v>21.755033000000001</c:v>
                </c:pt>
                <c:pt idx="874">
                  <c:v>17.472608000000001</c:v>
                </c:pt>
                <c:pt idx="875">
                  <c:v>23.715152</c:v>
                </c:pt>
                <c:pt idx="876">
                  <c:v>31.898731000000002</c:v>
                </c:pt>
                <c:pt idx="877">
                  <c:v>32.222624000000003</c:v>
                </c:pt>
                <c:pt idx="878">
                  <c:v>31.526384</c:v>
                </c:pt>
                <c:pt idx="879">
                  <c:v>66.874756000000005</c:v>
                </c:pt>
                <c:pt idx="880">
                  <c:v>47.743493000000001</c:v>
                </c:pt>
                <c:pt idx="881">
                  <c:v>39.952286000000001</c:v>
                </c:pt>
                <c:pt idx="882">
                  <c:v>33.758052999999997</c:v>
                </c:pt>
                <c:pt idx="883">
                  <c:v>50.457586999999997</c:v>
                </c:pt>
                <c:pt idx="884">
                  <c:v>102.355625</c:v>
                </c:pt>
                <c:pt idx="885">
                  <c:v>30.163350000000001</c:v>
                </c:pt>
                <c:pt idx="886">
                  <c:v>16.366211</c:v>
                </c:pt>
                <c:pt idx="887">
                  <c:v>19.451371000000002</c:v>
                </c:pt>
                <c:pt idx="888">
                  <c:v>16.292819000000001</c:v>
                </c:pt>
                <c:pt idx="889">
                  <c:v>14.838934999999999</c:v>
                </c:pt>
                <c:pt idx="890">
                  <c:v>18.344408000000001</c:v>
                </c:pt>
                <c:pt idx="891">
                  <c:v>20.89096</c:v>
                </c:pt>
                <c:pt idx="892">
                  <c:v>48.822350999999998</c:v>
                </c:pt>
                <c:pt idx="893">
                  <c:v>65.614163000000005</c:v>
                </c:pt>
                <c:pt idx="894">
                  <c:v>13.479996</c:v>
                </c:pt>
                <c:pt idx="895">
                  <c:v>22.522584999999999</c:v>
                </c:pt>
                <c:pt idx="896">
                  <c:v>23.276074000000001</c:v>
                </c:pt>
                <c:pt idx="897">
                  <c:v>19.316578</c:v>
                </c:pt>
                <c:pt idx="898">
                  <c:v>26.731428999999999</c:v>
                </c:pt>
                <c:pt idx="899">
                  <c:v>24.078289999999999</c:v>
                </c:pt>
                <c:pt idx="900">
                  <c:v>33.870196</c:v>
                </c:pt>
                <c:pt idx="901">
                  <c:v>19.773453</c:v>
                </c:pt>
                <c:pt idx="902">
                  <c:v>31.062811</c:v>
                </c:pt>
                <c:pt idx="903">
                  <c:v>61.606668999999997</c:v>
                </c:pt>
                <c:pt idx="904">
                  <c:v>22.789936000000001</c:v>
                </c:pt>
                <c:pt idx="905">
                  <c:v>18.570986000000001</c:v>
                </c:pt>
                <c:pt idx="906">
                  <c:v>30.099781</c:v>
                </c:pt>
                <c:pt idx="907">
                  <c:v>30.981874000000001</c:v>
                </c:pt>
                <c:pt idx="908">
                  <c:v>27.616278000000001</c:v>
                </c:pt>
                <c:pt idx="909">
                  <c:v>25.945027</c:v>
                </c:pt>
                <c:pt idx="910">
                  <c:v>28.009357000000001</c:v>
                </c:pt>
                <c:pt idx="911">
                  <c:v>29.338636000000001</c:v>
                </c:pt>
                <c:pt idx="912">
                  <c:v>44.246676999999998</c:v>
                </c:pt>
                <c:pt idx="913">
                  <c:v>44.593801999999997</c:v>
                </c:pt>
                <c:pt idx="914">
                  <c:v>73.972898000000001</c:v>
                </c:pt>
                <c:pt idx="915">
                  <c:v>73.801919999999996</c:v>
                </c:pt>
                <c:pt idx="916">
                  <c:v>84.445896000000005</c:v>
                </c:pt>
                <c:pt idx="917">
                  <c:v>45.450324000000002</c:v>
                </c:pt>
                <c:pt idx="918">
                  <c:v>86.326235999999994</c:v>
                </c:pt>
                <c:pt idx="919">
                  <c:v>62.530141</c:v>
                </c:pt>
                <c:pt idx="920">
                  <c:v>140.351463</c:v>
                </c:pt>
                <c:pt idx="921">
                  <c:v>360.66183799999999</c:v>
                </c:pt>
                <c:pt idx="922">
                  <c:v>93.023993000000004</c:v>
                </c:pt>
                <c:pt idx="923">
                  <c:v>95.358857999999998</c:v>
                </c:pt>
                <c:pt idx="924">
                  <c:v>19.048138999999999</c:v>
                </c:pt>
                <c:pt idx="925">
                  <c:v>38.360945999999998</c:v>
                </c:pt>
                <c:pt idx="926">
                  <c:v>31.238619</c:v>
                </c:pt>
                <c:pt idx="927">
                  <c:v>25.038</c:v>
                </c:pt>
                <c:pt idx="928">
                  <c:v>29.739476</c:v>
                </c:pt>
                <c:pt idx="929">
                  <c:v>19.973552000000002</c:v>
                </c:pt>
                <c:pt idx="930">
                  <c:v>21.200088999999998</c:v>
                </c:pt>
                <c:pt idx="931">
                  <c:v>26.772472</c:v>
                </c:pt>
                <c:pt idx="932">
                  <c:v>35.294915000000003</c:v>
                </c:pt>
                <c:pt idx="933">
                  <c:v>41.530006999999998</c:v>
                </c:pt>
                <c:pt idx="934">
                  <c:v>27.004076000000001</c:v>
                </c:pt>
                <c:pt idx="935">
                  <c:v>19.494461999999999</c:v>
                </c:pt>
                <c:pt idx="936">
                  <c:v>31.394002</c:v>
                </c:pt>
                <c:pt idx="937">
                  <c:v>40.666744999999999</c:v>
                </c:pt>
                <c:pt idx="938">
                  <c:v>40.412520000000001</c:v>
                </c:pt>
                <c:pt idx="939">
                  <c:v>66.640242000000001</c:v>
                </c:pt>
                <c:pt idx="940">
                  <c:v>61.946162999999999</c:v>
                </c:pt>
                <c:pt idx="941">
                  <c:v>64.737613999999994</c:v>
                </c:pt>
                <c:pt idx="942">
                  <c:v>70.028129000000007</c:v>
                </c:pt>
                <c:pt idx="943">
                  <c:v>28.791094000000001</c:v>
                </c:pt>
                <c:pt idx="944">
                  <c:v>35.150275000000001</c:v>
                </c:pt>
                <c:pt idx="945">
                  <c:v>25.421811999999999</c:v>
                </c:pt>
                <c:pt idx="946">
                  <c:v>55.562145999999998</c:v>
                </c:pt>
                <c:pt idx="947">
                  <c:v>37.404501000000003</c:v>
                </c:pt>
                <c:pt idx="948">
                  <c:v>40.12574</c:v>
                </c:pt>
                <c:pt idx="949">
                  <c:v>39.809691999999998</c:v>
                </c:pt>
                <c:pt idx="950">
                  <c:v>32.345590999999999</c:v>
                </c:pt>
                <c:pt idx="951">
                  <c:v>26.892254000000001</c:v>
                </c:pt>
                <c:pt idx="952">
                  <c:v>24.546834</c:v>
                </c:pt>
                <c:pt idx="953">
                  <c:v>40.943046000000002</c:v>
                </c:pt>
                <c:pt idx="954">
                  <c:v>34.186729999999997</c:v>
                </c:pt>
                <c:pt idx="955">
                  <c:v>35.631799000000001</c:v>
                </c:pt>
                <c:pt idx="956">
                  <c:v>43.657514999999997</c:v>
                </c:pt>
                <c:pt idx="957">
                  <c:v>49.515934000000001</c:v>
                </c:pt>
                <c:pt idx="958">
                  <c:v>38.846300999999997</c:v>
                </c:pt>
                <c:pt idx="959">
                  <c:v>76.861733000000001</c:v>
                </c:pt>
                <c:pt idx="960">
                  <c:v>125.89361700000001</c:v>
                </c:pt>
                <c:pt idx="961">
                  <c:v>35.350726999999999</c:v>
                </c:pt>
                <c:pt idx="962">
                  <c:v>36.910798999999997</c:v>
                </c:pt>
                <c:pt idx="963">
                  <c:v>36.218955000000001</c:v>
                </c:pt>
                <c:pt idx="964">
                  <c:v>56.713335999999998</c:v>
                </c:pt>
                <c:pt idx="965">
                  <c:v>48.340372000000002</c:v>
                </c:pt>
                <c:pt idx="966">
                  <c:v>34.637782000000001</c:v>
                </c:pt>
                <c:pt idx="967">
                  <c:v>35.702981000000001</c:v>
                </c:pt>
                <c:pt idx="968">
                  <c:v>47.450305</c:v>
                </c:pt>
                <c:pt idx="969">
                  <c:v>78.988471000000004</c:v>
                </c:pt>
                <c:pt idx="970">
                  <c:v>78.179435999999995</c:v>
                </c:pt>
                <c:pt idx="971">
                  <c:v>49.603175999999998</c:v>
                </c:pt>
                <c:pt idx="972">
                  <c:v>41.887531000000003</c:v>
                </c:pt>
                <c:pt idx="973">
                  <c:v>74.913151999999997</c:v>
                </c:pt>
                <c:pt idx="974">
                  <c:v>118.99677699999999</c:v>
                </c:pt>
                <c:pt idx="975">
                  <c:v>102.669579</c:v>
                </c:pt>
                <c:pt idx="976">
                  <c:v>64.241698</c:v>
                </c:pt>
                <c:pt idx="977">
                  <c:v>50.275100999999999</c:v>
                </c:pt>
                <c:pt idx="978">
                  <c:v>101.45487</c:v>
                </c:pt>
                <c:pt idx="979">
                  <c:v>162.82865799999999</c:v>
                </c:pt>
                <c:pt idx="980">
                  <c:v>43.852673000000003</c:v>
                </c:pt>
                <c:pt idx="981">
                  <c:v>51.804428999999999</c:v>
                </c:pt>
                <c:pt idx="982">
                  <c:v>57.273662999999999</c:v>
                </c:pt>
                <c:pt idx="983">
                  <c:v>75.015270000000001</c:v>
                </c:pt>
                <c:pt idx="984">
                  <c:v>147.42568700000001</c:v>
                </c:pt>
                <c:pt idx="985">
                  <c:v>85.272516999999993</c:v>
                </c:pt>
                <c:pt idx="986">
                  <c:v>67.108317</c:v>
                </c:pt>
                <c:pt idx="987">
                  <c:v>62.133609999999997</c:v>
                </c:pt>
                <c:pt idx="988">
                  <c:v>50.696554999999996</c:v>
                </c:pt>
                <c:pt idx="989">
                  <c:v>70.938332000000003</c:v>
                </c:pt>
                <c:pt idx="990">
                  <c:v>27.561129999999999</c:v>
                </c:pt>
                <c:pt idx="991">
                  <c:v>43.925417000000003</c:v>
                </c:pt>
                <c:pt idx="992">
                  <c:v>38.203232999999997</c:v>
                </c:pt>
                <c:pt idx="993">
                  <c:v>69.544392000000002</c:v>
                </c:pt>
                <c:pt idx="994">
                  <c:v>48.616070999999998</c:v>
                </c:pt>
                <c:pt idx="995">
                  <c:v>66.947755000000001</c:v>
                </c:pt>
                <c:pt idx="996">
                  <c:v>45.833753999999999</c:v>
                </c:pt>
                <c:pt idx="997">
                  <c:v>28.371641</c:v>
                </c:pt>
                <c:pt idx="998">
                  <c:v>18.854969000000001</c:v>
                </c:pt>
                <c:pt idx="999">
                  <c:v>18.482937</c:v>
                </c:pt>
                <c:pt idx="1000">
                  <c:v>57.056933999999998</c:v>
                </c:pt>
                <c:pt idx="1001">
                  <c:v>37.086126999999998</c:v>
                </c:pt>
                <c:pt idx="1002">
                  <c:v>70.145364999999998</c:v>
                </c:pt>
                <c:pt idx="1003">
                  <c:v>98.504306999999997</c:v>
                </c:pt>
                <c:pt idx="1004">
                  <c:v>94.513383000000005</c:v>
                </c:pt>
                <c:pt idx="1005">
                  <c:v>41.816642999999999</c:v>
                </c:pt>
                <c:pt idx="1006">
                  <c:v>47.955672999999997</c:v>
                </c:pt>
                <c:pt idx="1007">
                  <c:v>45.909331000000002</c:v>
                </c:pt>
                <c:pt idx="1008">
                  <c:v>28.386914999999998</c:v>
                </c:pt>
                <c:pt idx="1009">
                  <c:v>40.097315999999999</c:v>
                </c:pt>
                <c:pt idx="1010">
                  <c:v>47.062542999999998</c:v>
                </c:pt>
                <c:pt idx="1011">
                  <c:v>55.671719000000003</c:v>
                </c:pt>
                <c:pt idx="1012">
                  <c:v>42.934184999999999</c:v>
                </c:pt>
                <c:pt idx="1013">
                  <c:v>16.889392000000001</c:v>
                </c:pt>
                <c:pt idx="1014">
                  <c:v>19.476831000000001</c:v>
                </c:pt>
                <c:pt idx="1015">
                  <c:v>25.469131999999998</c:v>
                </c:pt>
                <c:pt idx="1016">
                  <c:v>31.480725</c:v>
                </c:pt>
                <c:pt idx="1017">
                  <c:v>35.416980000000002</c:v>
                </c:pt>
                <c:pt idx="1018">
                  <c:v>20.620190999999998</c:v>
                </c:pt>
                <c:pt idx="1019">
                  <c:v>37.272052000000002</c:v>
                </c:pt>
                <c:pt idx="1020">
                  <c:v>43.670529000000002</c:v>
                </c:pt>
                <c:pt idx="1021">
                  <c:v>25.575168999999999</c:v>
                </c:pt>
                <c:pt idx="1022">
                  <c:v>41.178215000000002</c:v>
                </c:pt>
                <c:pt idx="1023">
                  <c:v>35.219703000000003</c:v>
                </c:pt>
                <c:pt idx="1024">
                  <c:v>46.157617000000002</c:v>
                </c:pt>
                <c:pt idx="1025">
                  <c:v>46.181972000000002</c:v>
                </c:pt>
                <c:pt idx="1026">
                  <c:v>23.712305000000001</c:v>
                </c:pt>
                <c:pt idx="1027">
                  <c:v>19.041567000000001</c:v>
                </c:pt>
                <c:pt idx="1028">
                  <c:v>15.495713</c:v>
                </c:pt>
                <c:pt idx="1029">
                  <c:v>17.918811999999999</c:v>
                </c:pt>
                <c:pt idx="1030">
                  <c:v>28.745694</c:v>
                </c:pt>
                <c:pt idx="1031">
                  <c:v>35.601036000000001</c:v>
                </c:pt>
                <c:pt idx="1032">
                  <c:v>23.223241000000002</c:v>
                </c:pt>
                <c:pt idx="1033">
                  <c:v>30.689572999999999</c:v>
                </c:pt>
                <c:pt idx="1034">
                  <c:v>46.224466999999997</c:v>
                </c:pt>
                <c:pt idx="1035">
                  <c:v>51.731071999999998</c:v>
                </c:pt>
                <c:pt idx="1036">
                  <c:v>49.891455999999998</c:v>
                </c:pt>
                <c:pt idx="1037">
                  <c:v>28.073186</c:v>
                </c:pt>
                <c:pt idx="1038">
                  <c:v>36.595157999999998</c:v>
                </c:pt>
                <c:pt idx="1039">
                  <c:v>38.943069999999999</c:v>
                </c:pt>
                <c:pt idx="1040">
                  <c:v>20.767955000000001</c:v>
                </c:pt>
                <c:pt idx="1041">
                  <c:v>36.847385000000003</c:v>
                </c:pt>
                <c:pt idx="1042">
                  <c:v>29.242808</c:v>
                </c:pt>
                <c:pt idx="1043">
                  <c:v>58.476323000000001</c:v>
                </c:pt>
                <c:pt idx="1044">
                  <c:v>43.645663999999996</c:v>
                </c:pt>
                <c:pt idx="1045">
                  <c:v>39.355314</c:v>
                </c:pt>
                <c:pt idx="1046">
                  <c:v>97.738907999999995</c:v>
                </c:pt>
                <c:pt idx="1047">
                  <c:v>37.361699000000002</c:v>
                </c:pt>
                <c:pt idx="1048">
                  <c:v>46.261091</c:v>
                </c:pt>
                <c:pt idx="1049">
                  <c:v>70.704402999999999</c:v>
                </c:pt>
                <c:pt idx="1050">
                  <c:v>56.608139999999999</c:v>
                </c:pt>
                <c:pt idx="1051">
                  <c:v>30.119954</c:v>
                </c:pt>
                <c:pt idx="1052">
                  <c:v>75.949155000000005</c:v>
                </c:pt>
                <c:pt idx="1053">
                  <c:v>25.057494999999999</c:v>
                </c:pt>
                <c:pt idx="1054">
                  <c:v>24.196085</c:v>
                </c:pt>
                <c:pt idx="1055">
                  <c:v>23.428511</c:v>
                </c:pt>
                <c:pt idx="1056">
                  <c:v>28.987133</c:v>
                </c:pt>
                <c:pt idx="1057">
                  <c:v>54.298315000000002</c:v>
                </c:pt>
                <c:pt idx="1058">
                  <c:v>26.801424999999998</c:v>
                </c:pt>
                <c:pt idx="1059">
                  <c:v>2.578865</c:v>
                </c:pt>
                <c:pt idx="1060">
                  <c:v>15.417488000000001</c:v>
                </c:pt>
                <c:pt idx="1061">
                  <c:v>19.585504</c:v>
                </c:pt>
                <c:pt idx="1062">
                  <c:v>40.249499</c:v>
                </c:pt>
                <c:pt idx="1063">
                  <c:v>23.878927000000001</c:v>
                </c:pt>
                <c:pt idx="1064">
                  <c:v>22.041528</c:v>
                </c:pt>
                <c:pt idx="1065">
                  <c:v>21.662709</c:v>
                </c:pt>
                <c:pt idx="1066">
                  <c:v>22.517409000000001</c:v>
                </c:pt>
                <c:pt idx="1067">
                  <c:v>13.555398</c:v>
                </c:pt>
                <c:pt idx="1068">
                  <c:v>11.671919000000001</c:v>
                </c:pt>
                <c:pt idx="1069">
                  <c:v>9.5754850000000005</c:v>
                </c:pt>
                <c:pt idx="1070">
                  <c:v>12.994218999999999</c:v>
                </c:pt>
                <c:pt idx="1071">
                  <c:v>15.35135</c:v>
                </c:pt>
                <c:pt idx="1072">
                  <c:v>13.646853</c:v>
                </c:pt>
                <c:pt idx="1073">
                  <c:v>13.240997999999999</c:v>
                </c:pt>
                <c:pt idx="1074">
                  <c:v>20.120597</c:v>
                </c:pt>
                <c:pt idx="1075">
                  <c:v>13.365938</c:v>
                </c:pt>
                <c:pt idx="1076">
                  <c:v>15.185237000000001</c:v>
                </c:pt>
                <c:pt idx="1077">
                  <c:v>17.054863999999998</c:v>
                </c:pt>
                <c:pt idx="1078">
                  <c:v>17.720431000000001</c:v>
                </c:pt>
                <c:pt idx="1079">
                  <c:v>18.875641999999999</c:v>
                </c:pt>
                <c:pt idx="1080">
                  <c:v>24.636965</c:v>
                </c:pt>
                <c:pt idx="1081">
                  <c:v>23.963775999999999</c:v>
                </c:pt>
                <c:pt idx="1082">
                  <c:v>15.451124</c:v>
                </c:pt>
                <c:pt idx="1083">
                  <c:v>18.622520000000002</c:v>
                </c:pt>
                <c:pt idx="1084">
                  <c:v>12.879607</c:v>
                </c:pt>
                <c:pt idx="1085">
                  <c:v>10.432259999999999</c:v>
                </c:pt>
                <c:pt idx="1086">
                  <c:v>16.737366000000002</c:v>
                </c:pt>
                <c:pt idx="1087">
                  <c:v>25.064716000000001</c:v>
                </c:pt>
                <c:pt idx="1088">
                  <c:v>10.850161999999999</c:v>
                </c:pt>
                <c:pt idx="1089">
                  <c:v>13.583076</c:v>
                </c:pt>
                <c:pt idx="1090">
                  <c:v>13.913795</c:v>
                </c:pt>
                <c:pt idx="1091">
                  <c:v>10.804819999999999</c:v>
                </c:pt>
                <c:pt idx="1092">
                  <c:v>18.384412000000001</c:v>
                </c:pt>
                <c:pt idx="1093">
                  <c:v>16.189540000000001</c:v>
                </c:pt>
                <c:pt idx="1094">
                  <c:v>24.165575</c:v>
                </c:pt>
                <c:pt idx="1095">
                  <c:v>21.625654000000001</c:v>
                </c:pt>
                <c:pt idx="1096">
                  <c:v>24.481334</c:v>
                </c:pt>
                <c:pt idx="1097">
                  <c:v>34.523774000000003</c:v>
                </c:pt>
                <c:pt idx="1098">
                  <c:v>27.253422</c:v>
                </c:pt>
                <c:pt idx="1099">
                  <c:v>15.697096</c:v>
                </c:pt>
                <c:pt idx="1100">
                  <c:v>27.360333000000001</c:v>
                </c:pt>
                <c:pt idx="1101">
                  <c:v>18.216128999999999</c:v>
                </c:pt>
                <c:pt idx="1102">
                  <c:v>18.732444999999998</c:v>
                </c:pt>
                <c:pt idx="1103">
                  <c:v>22.921565999999999</c:v>
                </c:pt>
                <c:pt idx="1104">
                  <c:v>22.160340999999999</c:v>
                </c:pt>
                <c:pt idx="1105">
                  <c:v>30.550597</c:v>
                </c:pt>
                <c:pt idx="1106">
                  <c:v>36.318168999999997</c:v>
                </c:pt>
                <c:pt idx="1107">
                  <c:v>24.21378</c:v>
                </c:pt>
                <c:pt idx="1108">
                  <c:v>26.138463000000002</c:v>
                </c:pt>
                <c:pt idx="1109">
                  <c:v>20.139541999999999</c:v>
                </c:pt>
                <c:pt idx="1110">
                  <c:v>23.071103000000001</c:v>
                </c:pt>
                <c:pt idx="1111">
                  <c:v>25.823443000000001</c:v>
                </c:pt>
                <c:pt idx="1112">
                  <c:v>43.683295999999999</c:v>
                </c:pt>
                <c:pt idx="1113">
                  <c:v>36.839728000000001</c:v>
                </c:pt>
                <c:pt idx="1114">
                  <c:v>21.774977</c:v>
                </c:pt>
                <c:pt idx="1115">
                  <c:v>28.622558000000001</c:v>
                </c:pt>
                <c:pt idx="1116">
                  <c:v>73.743638000000004</c:v>
                </c:pt>
                <c:pt idx="1117">
                  <c:v>45.582317000000003</c:v>
                </c:pt>
                <c:pt idx="1118">
                  <c:v>36.278734999999998</c:v>
                </c:pt>
                <c:pt idx="1119">
                  <c:v>64.263093999999995</c:v>
                </c:pt>
                <c:pt idx="1120">
                  <c:v>117.11306399999999</c:v>
                </c:pt>
                <c:pt idx="1121">
                  <c:v>48.760655999999997</c:v>
                </c:pt>
                <c:pt idx="1122">
                  <c:v>24.508088000000001</c:v>
                </c:pt>
                <c:pt idx="1123">
                  <c:v>22.574629999999999</c:v>
                </c:pt>
                <c:pt idx="1124">
                  <c:v>39.660916999999998</c:v>
                </c:pt>
                <c:pt idx="1125">
                  <c:v>112.756334</c:v>
                </c:pt>
                <c:pt idx="1126">
                  <c:v>26.298037999999998</c:v>
                </c:pt>
                <c:pt idx="1127">
                  <c:v>20.281106000000001</c:v>
                </c:pt>
                <c:pt idx="1128">
                  <c:v>27.048138000000002</c:v>
                </c:pt>
                <c:pt idx="1129">
                  <c:v>20.079094999999999</c:v>
                </c:pt>
                <c:pt idx="1130">
                  <c:v>22.695056999999998</c:v>
                </c:pt>
                <c:pt idx="1131">
                  <c:v>14.901694000000001</c:v>
                </c:pt>
                <c:pt idx="1132">
                  <c:v>25.280636999999999</c:v>
                </c:pt>
                <c:pt idx="1133">
                  <c:v>10.560743</c:v>
                </c:pt>
                <c:pt idx="1134">
                  <c:v>19.704630000000002</c:v>
                </c:pt>
                <c:pt idx="1135">
                  <c:v>23.600645</c:v>
                </c:pt>
                <c:pt idx="1136">
                  <c:v>18.443992999999999</c:v>
                </c:pt>
                <c:pt idx="1137">
                  <c:v>19.972698000000001</c:v>
                </c:pt>
                <c:pt idx="1138">
                  <c:v>26.232019999999999</c:v>
                </c:pt>
                <c:pt idx="1139">
                  <c:v>15.734602000000001</c:v>
                </c:pt>
                <c:pt idx="1140">
                  <c:v>18.215827000000001</c:v>
                </c:pt>
                <c:pt idx="1141">
                  <c:v>30.638769</c:v>
                </c:pt>
                <c:pt idx="1142">
                  <c:v>11.941105</c:v>
                </c:pt>
                <c:pt idx="1143">
                  <c:v>16.776009999999999</c:v>
                </c:pt>
                <c:pt idx="1144">
                  <c:v>31.130208</c:v>
                </c:pt>
                <c:pt idx="1145">
                  <c:v>17.980226999999999</c:v>
                </c:pt>
                <c:pt idx="1146">
                  <c:v>18.652944000000002</c:v>
                </c:pt>
                <c:pt idx="1147">
                  <c:v>29.076619999999998</c:v>
                </c:pt>
                <c:pt idx="1148">
                  <c:v>23.184293</c:v>
                </c:pt>
                <c:pt idx="1149">
                  <c:v>53.816347</c:v>
                </c:pt>
                <c:pt idx="1150">
                  <c:v>26.268273000000001</c:v>
                </c:pt>
                <c:pt idx="1151">
                  <c:v>41.927349999999997</c:v>
                </c:pt>
                <c:pt idx="1152">
                  <c:v>25.556054</c:v>
                </c:pt>
                <c:pt idx="1153">
                  <c:v>33.194341999999999</c:v>
                </c:pt>
                <c:pt idx="1154">
                  <c:v>62.701725000000003</c:v>
                </c:pt>
                <c:pt idx="1155">
                  <c:v>112.201519</c:v>
                </c:pt>
                <c:pt idx="1156">
                  <c:v>28.893547999999999</c:v>
                </c:pt>
                <c:pt idx="1157">
                  <c:v>26.717326</c:v>
                </c:pt>
                <c:pt idx="1158">
                  <c:v>29.327964999999999</c:v>
                </c:pt>
                <c:pt idx="1159">
                  <c:v>46.055970000000002</c:v>
                </c:pt>
                <c:pt idx="1160">
                  <c:v>35.938924</c:v>
                </c:pt>
                <c:pt idx="1161">
                  <c:v>40.591791000000001</c:v>
                </c:pt>
                <c:pt idx="1162">
                  <c:v>36.865827000000003</c:v>
                </c:pt>
                <c:pt idx="1163">
                  <c:v>21.166722</c:v>
                </c:pt>
                <c:pt idx="1164">
                  <c:v>28.219722999999998</c:v>
                </c:pt>
                <c:pt idx="1165">
                  <c:v>29.310661</c:v>
                </c:pt>
                <c:pt idx="1166">
                  <c:v>30.296333000000001</c:v>
                </c:pt>
                <c:pt idx="1167">
                  <c:v>33.914921999999997</c:v>
                </c:pt>
                <c:pt idx="1168">
                  <c:v>32.174669999999999</c:v>
                </c:pt>
                <c:pt idx="1169">
                  <c:v>43.584190999999997</c:v>
                </c:pt>
                <c:pt idx="1170">
                  <c:v>23.571379</c:v>
                </c:pt>
                <c:pt idx="1171">
                  <c:v>19.799619</c:v>
                </c:pt>
                <c:pt idx="1172">
                  <c:v>34.471524000000002</c:v>
                </c:pt>
                <c:pt idx="1173">
                  <c:v>42.629868999999999</c:v>
                </c:pt>
                <c:pt idx="1174">
                  <c:v>55.224826999999998</c:v>
                </c:pt>
                <c:pt idx="1175">
                  <c:v>81.866338999999996</c:v>
                </c:pt>
                <c:pt idx="1176">
                  <c:v>70.317644999999999</c:v>
                </c:pt>
                <c:pt idx="1177">
                  <c:v>75.507938999999993</c:v>
                </c:pt>
                <c:pt idx="1178">
                  <c:v>64.630249000000006</c:v>
                </c:pt>
                <c:pt idx="1179">
                  <c:v>149.70628300000001</c:v>
                </c:pt>
                <c:pt idx="1180">
                  <c:v>45.712055999999997</c:v>
                </c:pt>
                <c:pt idx="1181">
                  <c:v>41.541291000000001</c:v>
                </c:pt>
                <c:pt idx="1182">
                  <c:v>51.052290999999997</c:v>
                </c:pt>
                <c:pt idx="1183">
                  <c:v>40.498596999999997</c:v>
                </c:pt>
                <c:pt idx="1184">
                  <c:v>35.022500000000001</c:v>
                </c:pt>
                <c:pt idx="1185">
                  <c:v>91.642145999999997</c:v>
                </c:pt>
                <c:pt idx="1186">
                  <c:v>37.940322000000002</c:v>
                </c:pt>
                <c:pt idx="1187">
                  <c:v>33.654539999999997</c:v>
                </c:pt>
                <c:pt idx="1188">
                  <c:v>36.969884999999998</c:v>
                </c:pt>
                <c:pt idx="1189">
                  <c:v>69.089712000000006</c:v>
                </c:pt>
                <c:pt idx="1190">
                  <c:v>53.613886999999998</c:v>
                </c:pt>
                <c:pt idx="1191">
                  <c:v>27.226330000000001</c:v>
                </c:pt>
                <c:pt idx="1192">
                  <c:v>36.502236000000003</c:v>
                </c:pt>
                <c:pt idx="1193">
                  <c:v>20.376200000000001</c:v>
                </c:pt>
                <c:pt idx="1194">
                  <c:v>13.470518</c:v>
                </c:pt>
                <c:pt idx="1195">
                  <c:v>31.848464</c:v>
                </c:pt>
                <c:pt idx="1196">
                  <c:v>11.702152999999999</c:v>
                </c:pt>
                <c:pt idx="1197">
                  <c:v>15.845974999999999</c:v>
                </c:pt>
                <c:pt idx="1198">
                  <c:v>32.595506</c:v>
                </c:pt>
                <c:pt idx="1199">
                  <c:v>14.334699000000001</c:v>
                </c:pt>
                <c:pt idx="1200">
                  <c:v>10.619659</c:v>
                </c:pt>
                <c:pt idx="1201">
                  <c:v>10.333712999999999</c:v>
                </c:pt>
                <c:pt idx="1202">
                  <c:v>13.995409</c:v>
                </c:pt>
                <c:pt idx="1203">
                  <c:v>8.0344449999999998</c:v>
                </c:pt>
                <c:pt idx="1204">
                  <c:v>11.600498999999999</c:v>
                </c:pt>
                <c:pt idx="1205">
                  <c:v>11.655125</c:v>
                </c:pt>
                <c:pt idx="1206">
                  <c:v>24.632397999999998</c:v>
                </c:pt>
                <c:pt idx="1207">
                  <c:v>11.813368000000001</c:v>
                </c:pt>
                <c:pt idx="1208">
                  <c:v>9.4528379999999999</c:v>
                </c:pt>
                <c:pt idx="1209">
                  <c:v>8.2419229999999999</c:v>
                </c:pt>
                <c:pt idx="1210">
                  <c:v>4.9717149999999997</c:v>
                </c:pt>
                <c:pt idx="1211">
                  <c:v>6.7440059999999997</c:v>
                </c:pt>
                <c:pt idx="1212">
                  <c:v>13.337227</c:v>
                </c:pt>
                <c:pt idx="1213">
                  <c:v>12.216360999999999</c:v>
                </c:pt>
                <c:pt idx="1214">
                  <c:v>10.639666</c:v>
                </c:pt>
                <c:pt idx="1215">
                  <c:v>5.6452020000000003</c:v>
                </c:pt>
                <c:pt idx="1216">
                  <c:v>7.0341909999999999</c:v>
                </c:pt>
                <c:pt idx="1217">
                  <c:v>9.0903030000000005</c:v>
                </c:pt>
                <c:pt idx="1218">
                  <c:v>9.9842770000000005</c:v>
                </c:pt>
                <c:pt idx="1219">
                  <c:v>11.152198</c:v>
                </c:pt>
                <c:pt idx="1220">
                  <c:v>5.8743489999999996</c:v>
                </c:pt>
                <c:pt idx="1221">
                  <c:v>11.652362999999999</c:v>
                </c:pt>
                <c:pt idx="1222">
                  <c:v>7.6318219999999997</c:v>
                </c:pt>
                <c:pt idx="1223">
                  <c:v>12.777728</c:v>
                </c:pt>
                <c:pt idx="1224">
                  <c:v>11.396652</c:v>
                </c:pt>
                <c:pt idx="1225">
                  <c:v>12.710991999999999</c:v>
                </c:pt>
                <c:pt idx="1226">
                  <c:v>9.3568189999999998</c:v>
                </c:pt>
                <c:pt idx="1227">
                  <c:v>11.109146000000001</c:v>
                </c:pt>
                <c:pt idx="1228">
                  <c:v>36.149524999999997</c:v>
                </c:pt>
                <c:pt idx="1229">
                  <c:v>41.974955000000001</c:v>
                </c:pt>
                <c:pt idx="1230">
                  <c:v>13.031174</c:v>
                </c:pt>
                <c:pt idx="1231">
                  <c:v>12.055075</c:v>
                </c:pt>
                <c:pt idx="1232">
                  <c:v>8.0340799999999994</c:v>
                </c:pt>
                <c:pt idx="1233">
                  <c:v>11.568669999999999</c:v>
                </c:pt>
                <c:pt idx="1234">
                  <c:v>8.2680389999999999</c:v>
                </c:pt>
                <c:pt idx="1235">
                  <c:v>11.775256000000001</c:v>
                </c:pt>
                <c:pt idx="1236">
                  <c:v>17.866454000000001</c:v>
                </c:pt>
                <c:pt idx="1237">
                  <c:v>24.044761999999999</c:v>
                </c:pt>
                <c:pt idx="1238">
                  <c:v>18.385687000000001</c:v>
                </c:pt>
                <c:pt idx="1239">
                  <c:v>22.209900000000001</c:v>
                </c:pt>
                <c:pt idx="1240">
                  <c:v>7.0998080000000003</c:v>
                </c:pt>
              </c:numCache>
            </c:numRef>
          </c:val>
          <c:extLst>
            <c:ext xmlns:c16="http://schemas.microsoft.com/office/drawing/2014/chart" uri="{C3380CC4-5D6E-409C-BE32-E72D297353CC}">
              <c16:uniqueId val="{00000000-B038-4DC3-ACA5-28BED61ED8FF}"/>
            </c:ext>
          </c:extLst>
        </c:ser>
        <c:dLbls>
          <c:showLegendKey val="0"/>
          <c:showVal val="0"/>
          <c:showCatName val="0"/>
          <c:showSerName val="0"/>
          <c:showPercent val="0"/>
          <c:showBubbleSize val="0"/>
        </c:dLbls>
        <c:axId val="48445872"/>
        <c:axId val="48442512"/>
      </c:areaChart>
      <c:catAx>
        <c:axId val="4844587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12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42512"/>
        <c:crosses val="autoZero"/>
        <c:auto val="1"/>
        <c:lblAlgn val="ctr"/>
        <c:lblOffset val="100"/>
        <c:noMultiLvlLbl val="0"/>
      </c:catAx>
      <c:valAx>
        <c:axId val="48442512"/>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45872"/>
        <c:crosses val="autoZero"/>
        <c:crossBetween val="midCat"/>
      </c:valAx>
      <c:spPr>
        <a:noFill/>
        <a:ln>
          <a:noFill/>
        </a:ln>
        <a:effectLst/>
      </c:spPr>
    </c:plotArea>
    <c:plotVisOnly val="1"/>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241254077638309"/>
          <c:y val="7.3846108304806285E-2"/>
          <c:w val="0.48240648597247066"/>
          <c:h val="0.77041736530617855"/>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002A7E"/>
              </a:solidFill>
              <a:ln>
                <a:noFill/>
              </a:ln>
              <a:effectLst/>
            </c:spPr>
            <c:extLst>
              <c:ext xmlns:c16="http://schemas.microsoft.com/office/drawing/2014/chart" uri="{C3380CC4-5D6E-409C-BE32-E72D297353CC}">
                <c16:uniqueId val="{00000001-7C0F-478F-883F-5BC72D982ECE}"/>
              </c:ext>
            </c:extLst>
          </c:dPt>
          <c:dPt>
            <c:idx val="1"/>
            <c:invertIfNegative val="0"/>
            <c:bubble3D val="0"/>
            <c:spPr>
              <a:solidFill>
                <a:srgbClr val="003CB4"/>
              </a:solidFill>
              <a:ln>
                <a:noFill/>
              </a:ln>
              <a:effectLst/>
            </c:spPr>
            <c:extLst>
              <c:ext xmlns:c16="http://schemas.microsoft.com/office/drawing/2014/chart" uri="{C3380CC4-5D6E-409C-BE32-E72D297353CC}">
                <c16:uniqueId val="{00000003-7C0F-478F-883F-5BC72D982ECE}"/>
              </c:ext>
            </c:extLst>
          </c:dPt>
          <c:dPt>
            <c:idx val="2"/>
            <c:invertIfNegative val="0"/>
            <c:bubble3D val="0"/>
            <c:spPr>
              <a:solidFill>
                <a:srgbClr val="095BFF"/>
              </a:solidFill>
              <a:ln>
                <a:noFill/>
              </a:ln>
              <a:effectLst/>
            </c:spPr>
            <c:extLst>
              <c:ext xmlns:c16="http://schemas.microsoft.com/office/drawing/2014/chart" uri="{C3380CC4-5D6E-409C-BE32-E72D297353CC}">
                <c16:uniqueId val="{00000005-7C0F-478F-883F-5BC72D982ECE}"/>
              </c:ext>
            </c:extLst>
          </c:dPt>
          <c:dPt>
            <c:idx val="3"/>
            <c:invertIfNegative val="0"/>
            <c:bubble3D val="0"/>
            <c:spPr>
              <a:solidFill>
                <a:srgbClr val="0275D8"/>
              </a:solidFill>
              <a:ln>
                <a:noFill/>
              </a:ln>
              <a:effectLst/>
            </c:spPr>
            <c:extLst>
              <c:ext xmlns:c16="http://schemas.microsoft.com/office/drawing/2014/chart" uri="{C3380CC4-5D6E-409C-BE32-E72D297353CC}">
                <c16:uniqueId val="{00000007-7C0F-478F-883F-5BC72D982ECE}"/>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[1]Sheet4!$B$1273:$B$1276</c:f>
              <c:strCache>
                <c:ptCount val="4"/>
                <c:pt idx="0">
                  <c:v>Promoters</c:v>
                </c:pt>
                <c:pt idx="1">
                  <c:v>FIIs </c:v>
                </c:pt>
                <c:pt idx="2">
                  <c:v>DIIs </c:v>
                </c:pt>
                <c:pt idx="3">
                  <c:v>Government &amp; Public</c:v>
                </c:pt>
              </c:strCache>
            </c:strRef>
          </c:cat>
          <c:val>
            <c:numRef>
              <c:f>[1]Sheet4!$C$1273:$C$1276</c:f>
              <c:numCache>
                <c:formatCode>General</c:formatCode>
                <c:ptCount val="4"/>
                <c:pt idx="0">
                  <c:v>0.46860000000000002</c:v>
                </c:pt>
                <c:pt idx="1">
                  <c:v>9.4500000000000001E-2</c:v>
                </c:pt>
                <c:pt idx="2">
                  <c:v>0.15709999999999999</c:v>
                </c:pt>
                <c:pt idx="3">
                  <c:v>0.27990000000000004</c:v>
                </c:pt>
              </c:numCache>
            </c:numRef>
          </c:val>
          <c:extLst>
            <c:ext xmlns:c16="http://schemas.microsoft.com/office/drawing/2014/chart" uri="{C3380CC4-5D6E-409C-BE32-E72D297353CC}">
              <c16:uniqueId val="{00000008-7C0F-478F-883F-5BC72D982ECE}"/>
            </c:ext>
          </c:extLst>
        </c:ser>
        <c:dLbls>
          <c:showLegendKey val="0"/>
          <c:showVal val="0"/>
          <c:showCatName val="0"/>
          <c:showSerName val="0"/>
          <c:showPercent val="0"/>
          <c:showBubbleSize val="0"/>
        </c:dLbls>
        <c:gapWidth val="182"/>
        <c:axId val="48444912"/>
        <c:axId val="48438672"/>
      </c:barChart>
      <c:catAx>
        <c:axId val="48444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38672"/>
        <c:crosses val="autoZero"/>
        <c:auto val="1"/>
        <c:lblAlgn val="ctr"/>
        <c:lblOffset val="100"/>
        <c:noMultiLvlLbl val="0"/>
      </c:catAx>
      <c:valAx>
        <c:axId val="48438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449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0-C790-469C-B84A-9F0F661B8C2B}"/>
              </c:ext>
            </c:extLst>
          </c:dPt>
          <c:dPt>
            <c:idx val="1"/>
            <c:invertIfNegative val="0"/>
            <c:bubble3D val="0"/>
            <c:spPr>
              <a:solidFill>
                <a:srgbClr val="5B92DB"/>
              </a:solidFill>
              <a:ln>
                <a:noFill/>
              </a:ln>
              <a:effectLst/>
            </c:spPr>
            <c:extLst>
              <c:ext xmlns:c16="http://schemas.microsoft.com/office/drawing/2014/chart" uri="{C3380CC4-5D6E-409C-BE32-E72D297353CC}">
                <c16:uniqueId val="{00000001-C790-469C-B84A-9F0F661B8C2B}"/>
              </c:ext>
            </c:extLst>
          </c:dPt>
          <c:dPt>
            <c:idx val="2"/>
            <c:invertIfNegative val="0"/>
            <c:bubble3D val="0"/>
            <c:spPr>
              <a:solidFill>
                <a:srgbClr val="387BD4"/>
              </a:solidFill>
              <a:ln>
                <a:noFill/>
              </a:ln>
              <a:effectLst/>
            </c:spPr>
            <c:extLst>
              <c:ext xmlns:c16="http://schemas.microsoft.com/office/drawing/2014/chart" uri="{C3380CC4-5D6E-409C-BE32-E72D297353CC}">
                <c16:uniqueId val="{00000002-C790-469C-B84A-9F0F661B8C2B}"/>
              </c:ext>
            </c:extLst>
          </c:dPt>
          <c:dPt>
            <c:idx val="3"/>
            <c:invertIfNegative val="0"/>
            <c:bubble3D val="0"/>
            <c:spPr>
              <a:solidFill>
                <a:srgbClr val="215398"/>
              </a:solidFill>
              <a:ln>
                <a:noFill/>
              </a:ln>
              <a:effectLst/>
            </c:spPr>
            <c:extLst>
              <c:ext xmlns:c16="http://schemas.microsoft.com/office/drawing/2014/chart" uri="{C3380CC4-5D6E-409C-BE32-E72D297353CC}">
                <c16:uniqueId val="{00000003-C790-469C-B84A-9F0F661B8C2B}"/>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Score'!$F$52:$I$52</c:f>
              <c:numCache>
                <c:formatCode>[$-409]mmm\-yy;@</c:formatCode>
                <c:ptCount val="4"/>
                <c:pt idx="0">
                  <c:v>44286</c:v>
                </c:pt>
                <c:pt idx="1">
                  <c:v>44651</c:v>
                </c:pt>
                <c:pt idx="2">
                  <c:v>45016</c:v>
                </c:pt>
                <c:pt idx="3">
                  <c:v>45382</c:v>
                </c:pt>
              </c:numCache>
            </c:numRef>
          </c:cat>
          <c:val>
            <c:numRef>
              <c:f>'Altman Z Score'!$F$55:$I$55</c:f>
              <c:numCache>
                <c:formatCode>0.0%</c:formatCode>
                <c:ptCount val="4"/>
                <c:pt idx="0">
                  <c:v>4.3763691674934555E-3</c:v>
                </c:pt>
                <c:pt idx="1">
                  <c:v>-2.2640517338117887E-2</c:v>
                </c:pt>
                <c:pt idx="2">
                  <c:v>-1.6255603018170563E-2</c:v>
                </c:pt>
                <c:pt idx="3">
                  <c:v>-6.5025774085537766E-2</c:v>
                </c:pt>
              </c:numCache>
            </c:numRef>
          </c:val>
          <c:extLst>
            <c:ext xmlns:c16="http://schemas.microsoft.com/office/drawing/2014/chart" uri="{C3380CC4-5D6E-409C-BE32-E72D297353CC}">
              <c16:uniqueId val="{00000006-9E07-4A24-B014-2E272826788B}"/>
            </c:ext>
          </c:extLst>
        </c:ser>
        <c:dLbls>
          <c:showLegendKey val="0"/>
          <c:showVal val="0"/>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E2384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Score'!$F$58:$I$58</c:f>
              <c:numCache>
                <c:formatCode>[$-409]mmm\-yy;@</c:formatCode>
                <c:ptCount val="4"/>
                <c:pt idx="0">
                  <c:v>44286</c:v>
                </c:pt>
                <c:pt idx="1">
                  <c:v>44651</c:v>
                </c:pt>
                <c:pt idx="2">
                  <c:v>45016</c:v>
                </c:pt>
                <c:pt idx="3">
                  <c:v>45382</c:v>
                </c:pt>
              </c:numCache>
            </c:numRef>
          </c:cat>
          <c:val>
            <c:numRef>
              <c:f>'Altman Z Score'!$F$61:$I$61</c:f>
              <c:numCache>
                <c:formatCode>0.0%</c:formatCode>
                <c:ptCount val="4"/>
                <c:pt idx="0">
                  <c:v>0</c:v>
                </c:pt>
                <c:pt idx="1">
                  <c:v>0</c:v>
                </c:pt>
                <c:pt idx="2">
                  <c:v>0</c:v>
                </c:pt>
                <c:pt idx="3">
                  <c:v>0</c:v>
                </c:pt>
              </c:numCache>
            </c:numRef>
          </c:val>
          <c:extLst>
            <c:ext xmlns:c16="http://schemas.microsoft.com/office/drawing/2014/chart" uri="{C3380CC4-5D6E-409C-BE32-E72D297353CC}">
              <c16:uniqueId val="{00000008-F2D2-4E4D-BAAD-104C48702776}"/>
            </c:ext>
          </c:extLst>
        </c:ser>
        <c:dLbls>
          <c:dLblPos val="outEnd"/>
          <c:showLegendKey val="0"/>
          <c:showVal val="1"/>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0-C5E9-4A1E-A9A2-5E7D65D01926}"/>
              </c:ext>
            </c:extLst>
          </c:dPt>
          <c:dPt>
            <c:idx val="1"/>
            <c:invertIfNegative val="0"/>
            <c:bubble3D val="0"/>
            <c:spPr>
              <a:solidFill>
                <a:srgbClr val="5B92DB"/>
              </a:solidFill>
              <a:ln>
                <a:noFill/>
              </a:ln>
              <a:effectLst/>
            </c:spPr>
            <c:extLst>
              <c:ext xmlns:c16="http://schemas.microsoft.com/office/drawing/2014/chart" uri="{C3380CC4-5D6E-409C-BE32-E72D297353CC}">
                <c16:uniqueId val="{00000001-C5E9-4A1E-A9A2-5E7D65D01926}"/>
              </c:ext>
            </c:extLst>
          </c:dPt>
          <c:dPt>
            <c:idx val="2"/>
            <c:invertIfNegative val="0"/>
            <c:bubble3D val="0"/>
            <c:spPr>
              <a:solidFill>
                <a:srgbClr val="387BD4"/>
              </a:solidFill>
              <a:ln>
                <a:noFill/>
              </a:ln>
              <a:effectLst/>
            </c:spPr>
            <c:extLst>
              <c:ext xmlns:c16="http://schemas.microsoft.com/office/drawing/2014/chart" uri="{C3380CC4-5D6E-409C-BE32-E72D297353CC}">
                <c16:uniqueId val="{00000002-C5E9-4A1E-A9A2-5E7D65D01926}"/>
              </c:ext>
            </c:extLst>
          </c:dPt>
          <c:dPt>
            <c:idx val="3"/>
            <c:invertIfNegative val="0"/>
            <c:bubble3D val="0"/>
            <c:spPr>
              <a:solidFill>
                <a:srgbClr val="215398"/>
              </a:solidFill>
              <a:ln>
                <a:noFill/>
              </a:ln>
              <a:effectLst/>
            </c:spPr>
            <c:extLst>
              <c:ext xmlns:c16="http://schemas.microsoft.com/office/drawing/2014/chart" uri="{C3380CC4-5D6E-409C-BE32-E72D297353CC}">
                <c16:uniqueId val="{00000003-C5E9-4A1E-A9A2-5E7D65D01926}"/>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Score'!$F$64:$I$64</c:f>
              <c:numCache>
                <c:formatCode>[$-409]mmm\-yy;@</c:formatCode>
                <c:ptCount val="4"/>
                <c:pt idx="0">
                  <c:v>44286</c:v>
                </c:pt>
                <c:pt idx="1">
                  <c:v>44651</c:v>
                </c:pt>
                <c:pt idx="2">
                  <c:v>45016</c:v>
                </c:pt>
                <c:pt idx="3">
                  <c:v>45382</c:v>
                </c:pt>
              </c:numCache>
            </c:numRef>
          </c:cat>
          <c:val>
            <c:numRef>
              <c:f>'Altman Z Score'!$F$67:$I$67</c:f>
              <c:numCache>
                <c:formatCode>0.0%</c:formatCode>
                <c:ptCount val="4"/>
                <c:pt idx="0">
                  <c:v>1.9669891512671858E-2</c:v>
                </c:pt>
                <c:pt idx="1">
                  <c:v>2.2524835408692614E-2</c:v>
                </c:pt>
                <c:pt idx="2">
                  <c:v>4.26008152938879E-2</c:v>
                </c:pt>
                <c:pt idx="3">
                  <c:v>4.1221421256716809E-2</c:v>
                </c:pt>
              </c:numCache>
            </c:numRef>
          </c:val>
          <c:extLst>
            <c:ext xmlns:c16="http://schemas.microsoft.com/office/drawing/2014/chart" uri="{C3380CC4-5D6E-409C-BE32-E72D297353CC}">
              <c16:uniqueId val="{00000008-6464-4D2E-81FE-2679D3CCBC7D}"/>
            </c:ext>
          </c:extLst>
        </c:ser>
        <c:dLbls>
          <c:showLegendKey val="0"/>
          <c:showVal val="0"/>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6-28D5-4A86-9F49-996FA48407FB}"/>
              </c:ext>
            </c:extLst>
          </c:dPt>
          <c:dPt>
            <c:idx val="1"/>
            <c:invertIfNegative val="0"/>
            <c:bubble3D val="0"/>
            <c:spPr>
              <a:solidFill>
                <a:srgbClr val="5B92DB"/>
              </a:solidFill>
              <a:ln>
                <a:noFill/>
              </a:ln>
              <a:effectLst/>
            </c:spPr>
            <c:extLst>
              <c:ext xmlns:c16="http://schemas.microsoft.com/office/drawing/2014/chart" uri="{C3380CC4-5D6E-409C-BE32-E72D297353CC}">
                <c16:uniqueId val="{00000000-485E-4D9E-BDF2-4C48D015AA9A}"/>
              </c:ext>
            </c:extLst>
          </c:dPt>
          <c:dPt>
            <c:idx val="2"/>
            <c:invertIfNegative val="0"/>
            <c:bubble3D val="0"/>
            <c:spPr>
              <a:solidFill>
                <a:srgbClr val="387BD4"/>
              </a:solidFill>
              <a:ln>
                <a:noFill/>
              </a:ln>
              <a:effectLst/>
            </c:spPr>
            <c:extLst>
              <c:ext xmlns:c16="http://schemas.microsoft.com/office/drawing/2014/chart" uri="{C3380CC4-5D6E-409C-BE32-E72D297353CC}">
                <c16:uniqueId val="{00000001-485E-4D9E-BDF2-4C48D015AA9A}"/>
              </c:ext>
            </c:extLst>
          </c:dPt>
          <c:dPt>
            <c:idx val="3"/>
            <c:invertIfNegative val="0"/>
            <c:bubble3D val="0"/>
            <c:spPr>
              <a:solidFill>
                <a:srgbClr val="215398"/>
              </a:solidFill>
              <a:ln>
                <a:noFill/>
              </a:ln>
              <a:effectLst/>
            </c:spPr>
            <c:extLst>
              <c:ext xmlns:c16="http://schemas.microsoft.com/office/drawing/2014/chart" uri="{C3380CC4-5D6E-409C-BE32-E72D297353CC}">
                <c16:uniqueId val="{00000002-485E-4D9E-BDF2-4C48D015AA9A}"/>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Score'!$F$70:$I$70</c:f>
              <c:numCache>
                <c:formatCode>[$-409]mmm\-yy;@</c:formatCode>
                <c:ptCount val="4"/>
                <c:pt idx="0">
                  <c:v>44286</c:v>
                </c:pt>
                <c:pt idx="1">
                  <c:v>44651</c:v>
                </c:pt>
                <c:pt idx="2">
                  <c:v>45016</c:v>
                </c:pt>
                <c:pt idx="3">
                  <c:v>45382</c:v>
                </c:pt>
              </c:numCache>
            </c:numRef>
          </c:cat>
          <c:val>
            <c:numRef>
              <c:f>'Altman Z Score'!$F$73:$I$73</c:f>
              <c:numCache>
                <c:formatCode>0.0%</c:formatCode>
                <c:ptCount val="4"/>
                <c:pt idx="0">
                  <c:v>7.0670926084906327E-2</c:v>
                </c:pt>
                <c:pt idx="1">
                  <c:v>0.14903024043825858</c:v>
                </c:pt>
                <c:pt idx="2">
                  <c:v>0.1149269124750581</c:v>
                </c:pt>
                <c:pt idx="3">
                  <c:v>0.2347303215226455</c:v>
                </c:pt>
              </c:numCache>
            </c:numRef>
          </c:val>
          <c:extLst>
            <c:ext xmlns:c16="http://schemas.microsoft.com/office/drawing/2014/chart" uri="{C3380CC4-5D6E-409C-BE32-E72D297353CC}">
              <c16:uniqueId val="{00000008-E2FC-4949-B875-986CA80DD2FD}"/>
            </c:ext>
          </c:extLst>
        </c:ser>
        <c:dLbls>
          <c:dLblPos val="outEnd"/>
          <c:showLegendKey val="0"/>
          <c:showVal val="1"/>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1-61B8-45B8-BC38-A141D4A6053F}"/>
              </c:ext>
            </c:extLst>
          </c:dPt>
          <c:dPt>
            <c:idx val="1"/>
            <c:invertIfNegative val="0"/>
            <c:bubble3D val="0"/>
            <c:spPr>
              <a:solidFill>
                <a:srgbClr val="5B92DB"/>
              </a:solidFill>
              <a:ln>
                <a:noFill/>
              </a:ln>
              <a:effectLst/>
            </c:spPr>
            <c:extLst>
              <c:ext xmlns:c16="http://schemas.microsoft.com/office/drawing/2014/chart" uri="{C3380CC4-5D6E-409C-BE32-E72D297353CC}">
                <c16:uniqueId val="{00000003-61B8-45B8-BC38-A141D4A6053F}"/>
              </c:ext>
            </c:extLst>
          </c:dPt>
          <c:dPt>
            <c:idx val="2"/>
            <c:invertIfNegative val="0"/>
            <c:bubble3D val="0"/>
            <c:spPr>
              <a:solidFill>
                <a:srgbClr val="387BD4"/>
              </a:solidFill>
              <a:ln>
                <a:noFill/>
              </a:ln>
              <a:effectLst/>
            </c:spPr>
            <c:extLst>
              <c:ext xmlns:c16="http://schemas.microsoft.com/office/drawing/2014/chart" uri="{C3380CC4-5D6E-409C-BE32-E72D297353CC}">
                <c16:uniqueId val="{00000005-61B8-45B8-BC38-A141D4A6053F}"/>
              </c:ext>
            </c:extLst>
          </c:dPt>
          <c:dPt>
            <c:idx val="3"/>
            <c:invertIfNegative val="0"/>
            <c:bubble3D val="0"/>
            <c:spPr>
              <a:solidFill>
                <a:srgbClr val="215398"/>
              </a:solidFill>
              <a:ln>
                <a:noFill/>
              </a:ln>
              <a:effectLst/>
            </c:spPr>
            <c:extLst>
              <c:ext xmlns:c16="http://schemas.microsoft.com/office/drawing/2014/chart" uri="{C3380CC4-5D6E-409C-BE32-E72D297353CC}">
                <c16:uniqueId val="{00000007-61B8-45B8-BC38-A141D4A6053F}"/>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Score'!$F$76:$I$76</c:f>
              <c:numCache>
                <c:formatCode>[$-409]mmm\-yy;@</c:formatCode>
                <c:ptCount val="4"/>
                <c:pt idx="0">
                  <c:v>44286</c:v>
                </c:pt>
                <c:pt idx="1">
                  <c:v>44651</c:v>
                </c:pt>
                <c:pt idx="2">
                  <c:v>45016</c:v>
                </c:pt>
                <c:pt idx="3">
                  <c:v>45382</c:v>
                </c:pt>
              </c:numCache>
            </c:numRef>
          </c:cat>
          <c:val>
            <c:numRef>
              <c:f>'Altman Z Score'!$F$79:$I$79</c:f>
              <c:numCache>
                <c:formatCode>0.0%</c:formatCode>
                <c:ptCount val="4"/>
                <c:pt idx="0">
                  <c:v>0.331492200484031</c:v>
                </c:pt>
                <c:pt idx="1">
                  <c:v>0.38041469395066135</c:v>
                </c:pt>
                <c:pt idx="2">
                  <c:v>0.43021655453474245</c:v>
                </c:pt>
                <c:pt idx="3">
                  <c:v>0.4419054700894039</c:v>
                </c:pt>
              </c:numCache>
            </c:numRef>
          </c:val>
          <c:extLst>
            <c:ext xmlns:c16="http://schemas.microsoft.com/office/drawing/2014/chart" uri="{C3380CC4-5D6E-409C-BE32-E72D297353CC}">
              <c16:uniqueId val="{00000008-61B8-45B8-BC38-A141D4A6053F}"/>
            </c:ext>
          </c:extLst>
        </c:ser>
        <c:dLbls>
          <c:dLblPos val="outEnd"/>
          <c:showLegendKey val="0"/>
          <c:showVal val="1"/>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0-C9EC-4909-A981-4B7DB2EA14C9}"/>
              </c:ext>
            </c:extLst>
          </c:dPt>
          <c:dPt>
            <c:idx val="1"/>
            <c:invertIfNegative val="0"/>
            <c:bubble3D val="0"/>
            <c:spPr>
              <a:solidFill>
                <a:srgbClr val="5B92DB"/>
              </a:solidFill>
              <a:ln>
                <a:noFill/>
              </a:ln>
              <a:effectLst/>
            </c:spPr>
            <c:extLst>
              <c:ext xmlns:c16="http://schemas.microsoft.com/office/drawing/2014/chart" uri="{C3380CC4-5D6E-409C-BE32-E72D297353CC}">
                <c16:uniqueId val="{00000001-C9EC-4909-A981-4B7DB2EA14C9}"/>
              </c:ext>
            </c:extLst>
          </c:dPt>
          <c:dPt>
            <c:idx val="2"/>
            <c:invertIfNegative val="0"/>
            <c:bubble3D val="0"/>
            <c:spPr>
              <a:solidFill>
                <a:srgbClr val="387BD4"/>
              </a:solidFill>
              <a:ln>
                <a:noFill/>
              </a:ln>
              <a:effectLst/>
            </c:spPr>
            <c:extLst>
              <c:ext xmlns:c16="http://schemas.microsoft.com/office/drawing/2014/chart" uri="{C3380CC4-5D6E-409C-BE32-E72D297353CC}">
                <c16:uniqueId val="{00000002-C9EC-4909-A981-4B7DB2EA14C9}"/>
              </c:ext>
            </c:extLst>
          </c:dPt>
          <c:dPt>
            <c:idx val="3"/>
            <c:invertIfNegative val="0"/>
            <c:bubble3D val="0"/>
            <c:spPr>
              <a:solidFill>
                <a:srgbClr val="215398"/>
              </a:solidFill>
              <a:ln>
                <a:noFill/>
              </a:ln>
              <a:effectLst/>
            </c:spPr>
            <c:extLst>
              <c:ext xmlns:c16="http://schemas.microsoft.com/office/drawing/2014/chart" uri="{C3380CC4-5D6E-409C-BE32-E72D297353CC}">
                <c16:uniqueId val="{00000003-C9EC-4909-A981-4B7DB2EA14C9}"/>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Score'!$F$82:$I$82</c:f>
              <c:numCache>
                <c:formatCode>[$-409]mmm\-yy;@</c:formatCode>
                <c:ptCount val="4"/>
                <c:pt idx="0">
                  <c:v>44286</c:v>
                </c:pt>
                <c:pt idx="1">
                  <c:v>44651</c:v>
                </c:pt>
                <c:pt idx="2">
                  <c:v>45016</c:v>
                </c:pt>
                <c:pt idx="3">
                  <c:v>45382</c:v>
                </c:pt>
              </c:numCache>
            </c:numRef>
          </c:cat>
          <c:val>
            <c:numRef>
              <c:f>'Altman Z Score'!$F$83:$I$83</c:f>
              <c:numCache>
                <c:formatCode>0.00</c:formatCode>
                <c:ptCount val="4"/>
                <c:pt idx="0">
                  <c:v>0.4440570411277841</c:v>
                </c:pt>
                <c:pt idx="1">
                  <c:v>0.51699617425656064</c:v>
                </c:pt>
                <c:pt idx="2">
                  <c:v>0.62024866886780272</c:v>
                </c:pt>
                <c:pt idx="3">
                  <c:v>0.6407434242475113</c:v>
                </c:pt>
              </c:numCache>
            </c:numRef>
          </c:val>
          <c:extLst>
            <c:ext xmlns:c16="http://schemas.microsoft.com/office/drawing/2014/chart" uri="{C3380CC4-5D6E-409C-BE32-E72D297353CC}">
              <c16:uniqueId val="{00000008-D047-42AE-B4C9-25A9C1DB5854}"/>
            </c:ext>
          </c:extLst>
        </c:ser>
        <c:dLbls>
          <c:dLblPos val="outEnd"/>
          <c:showLegendKey val="0"/>
          <c:showVal val="1"/>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2060"/>
                </a:solidFill>
              </a:rPr>
              <a:t>Football</a:t>
            </a:r>
            <a:r>
              <a:rPr lang="en-US" b="1" baseline="0">
                <a:solidFill>
                  <a:srgbClr val="002060"/>
                </a:solidFill>
              </a:rPr>
              <a:t> Analysis- Valuation Summary(Rs.)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38100" cap="rnd">
              <a:noFill/>
              <a:round/>
            </a:ln>
            <a:effectLst/>
          </c:spPr>
          <c:marker>
            <c:symbol val="none"/>
          </c:marker>
          <c:cat>
            <c:strRef>
              <c:f>'Football Field Analysis'!$C$6:$C$10</c:f>
              <c:strCache>
                <c:ptCount val="5"/>
                <c:pt idx="0">
                  <c:v>Comps</c:v>
                </c:pt>
                <c:pt idx="1">
                  <c:v>DCF Bear</c:v>
                </c:pt>
                <c:pt idx="2">
                  <c:v>DCF Base</c:v>
                </c:pt>
                <c:pt idx="3">
                  <c:v>DCF Bull</c:v>
                </c:pt>
                <c:pt idx="4">
                  <c:v>52W H/L</c:v>
                </c:pt>
              </c:strCache>
            </c:strRef>
          </c:cat>
          <c:val>
            <c:numRef>
              <c:f>'Football Field Analysis'!$E$6:$E$10</c:f>
              <c:numCache>
                <c:formatCode>0.00</c:formatCode>
                <c:ptCount val="5"/>
                <c:pt idx="0">
                  <c:v>379.09496695702779</c:v>
                </c:pt>
                <c:pt idx="1">
                  <c:v>248.12773724089232</c:v>
                </c:pt>
                <c:pt idx="2">
                  <c:v>304.08344472048657</c:v>
                </c:pt>
                <c:pt idx="3">
                  <c:v>365.9257126568184</c:v>
                </c:pt>
                <c:pt idx="4">
                  <c:v>326.35000000000002</c:v>
                </c:pt>
              </c:numCache>
            </c:numRef>
          </c:val>
          <c:smooth val="0"/>
          <c:extLst>
            <c:ext xmlns:c16="http://schemas.microsoft.com/office/drawing/2014/chart" uri="{C3380CC4-5D6E-409C-BE32-E72D297353CC}">
              <c16:uniqueId val="{00000000-9E0E-44BB-A354-E29CEDB68CEC}"/>
            </c:ext>
          </c:extLst>
        </c:ser>
        <c:ser>
          <c:idx val="1"/>
          <c:order val="1"/>
          <c:spPr>
            <a:ln w="38100" cap="rnd">
              <a:noFill/>
              <a:round/>
            </a:ln>
            <a:effectLst/>
          </c:spPr>
          <c:marker>
            <c:symbol val="none"/>
          </c:marker>
          <c:dLbls>
            <c:numFmt formatCode="[$₹-4009]\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Analysis'!$C$6:$C$10</c:f>
              <c:strCache>
                <c:ptCount val="5"/>
                <c:pt idx="0">
                  <c:v>Comps</c:v>
                </c:pt>
                <c:pt idx="1">
                  <c:v>DCF Bear</c:v>
                </c:pt>
                <c:pt idx="2">
                  <c:v>DCF Base</c:v>
                </c:pt>
                <c:pt idx="3">
                  <c:v>DCF Bull</c:v>
                </c:pt>
                <c:pt idx="4">
                  <c:v>52W H/L</c:v>
                </c:pt>
              </c:strCache>
            </c:strRef>
          </c:cat>
          <c:val>
            <c:numRef>
              <c:f>'Football Field Analysis'!$F$6:$F$10</c:f>
              <c:numCache>
                <c:formatCode>0.00</c:formatCode>
                <c:ptCount val="5"/>
                <c:pt idx="0">
                  <c:v>379.09496695702779</c:v>
                </c:pt>
                <c:pt idx="1">
                  <c:v>248.12773724089232</c:v>
                </c:pt>
                <c:pt idx="2">
                  <c:v>304.08344472048657</c:v>
                </c:pt>
                <c:pt idx="3">
                  <c:v>365.9257126568184</c:v>
                </c:pt>
                <c:pt idx="4">
                  <c:v>326.35000000000002</c:v>
                </c:pt>
              </c:numCache>
            </c:numRef>
          </c:val>
          <c:smooth val="0"/>
          <c:extLst>
            <c:ext xmlns:c16="http://schemas.microsoft.com/office/drawing/2014/chart" uri="{C3380CC4-5D6E-409C-BE32-E72D297353CC}">
              <c16:uniqueId val="{00000001-9E0E-44BB-A354-E29CEDB68CEC}"/>
            </c:ext>
          </c:extLst>
        </c:ser>
        <c:ser>
          <c:idx val="2"/>
          <c:order val="2"/>
          <c:spPr>
            <a:ln w="38100" cap="rnd">
              <a:noFill/>
              <a:round/>
            </a:ln>
            <a:effectLst/>
          </c:spPr>
          <c:marker>
            <c:symbol val="none"/>
          </c:marker>
          <c:cat>
            <c:strRef>
              <c:f>'Football Field Analysis'!$C$6:$C$10</c:f>
              <c:strCache>
                <c:ptCount val="5"/>
                <c:pt idx="0">
                  <c:v>Comps</c:v>
                </c:pt>
                <c:pt idx="1">
                  <c:v>DCF Bear</c:v>
                </c:pt>
                <c:pt idx="2">
                  <c:v>DCF Base</c:v>
                </c:pt>
                <c:pt idx="3">
                  <c:v>DCF Bull</c:v>
                </c:pt>
                <c:pt idx="4">
                  <c:v>52W H/L</c:v>
                </c:pt>
              </c:strCache>
            </c:strRef>
          </c:cat>
          <c:val>
            <c:numRef>
              <c:f>'Football Field Analysis'!$G$6:$G$10</c:f>
              <c:numCache>
                <c:formatCode>0.00</c:formatCode>
                <c:ptCount val="5"/>
                <c:pt idx="0">
                  <c:v>1426.2661346807981</c:v>
                </c:pt>
                <c:pt idx="1">
                  <c:v>282.26141094788392</c:v>
                </c:pt>
                <c:pt idx="2">
                  <c:v>484.31069797912374</c:v>
                </c:pt>
                <c:pt idx="3">
                  <c:v>1699.8632196730691</c:v>
                </c:pt>
                <c:pt idx="4">
                  <c:v>494.85</c:v>
                </c:pt>
              </c:numCache>
            </c:numRef>
          </c:val>
          <c:smooth val="0"/>
          <c:extLst>
            <c:ext xmlns:c16="http://schemas.microsoft.com/office/drawing/2014/chart" uri="{C3380CC4-5D6E-409C-BE32-E72D297353CC}">
              <c16:uniqueId val="{00000002-9E0E-44BB-A354-E29CEDB68CEC}"/>
            </c:ext>
          </c:extLst>
        </c:ser>
        <c:ser>
          <c:idx val="3"/>
          <c:order val="3"/>
          <c:spPr>
            <a:ln w="38100" cap="rnd">
              <a:noFill/>
              <a:round/>
            </a:ln>
            <a:effectLst/>
          </c:spPr>
          <c:marker>
            <c:symbol val="none"/>
          </c:marker>
          <c:dLbls>
            <c:numFmt formatCode="[$₹-4009]\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Analysis'!$C$6:$C$10</c:f>
              <c:strCache>
                <c:ptCount val="5"/>
                <c:pt idx="0">
                  <c:v>Comps</c:v>
                </c:pt>
                <c:pt idx="1">
                  <c:v>DCF Bear</c:v>
                </c:pt>
                <c:pt idx="2">
                  <c:v>DCF Base</c:v>
                </c:pt>
                <c:pt idx="3">
                  <c:v>DCF Bull</c:v>
                </c:pt>
                <c:pt idx="4">
                  <c:v>52W H/L</c:v>
                </c:pt>
              </c:strCache>
            </c:strRef>
          </c:cat>
          <c:val>
            <c:numRef>
              <c:f>'Football Field Analysis'!$H$6:$H$10</c:f>
              <c:numCache>
                <c:formatCode>0.00</c:formatCode>
                <c:ptCount val="5"/>
                <c:pt idx="0">
                  <c:v>1426.2661346807981</c:v>
                </c:pt>
                <c:pt idx="1">
                  <c:v>282.26141094788392</c:v>
                </c:pt>
                <c:pt idx="2">
                  <c:v>484.31069797912374</c:v>
                </c:pt>
                <c:pt idx="3">
                  <c:v>1699.8632196730691</c:v>
                </c:pt>
                <c:pt idx="4">
                  <c:v>494.85</c:v>
                </c:pt>
              </c:numCache>
            </c:numRef>
          </c:val>
          <c:smooth val="0"/>
          <c:extLst>
            <c:ext xmlns:c16="http://schemas.microsoft.com/office/drawing/2014/chart" uri="{C3380CC4-5D6E-409C-BE32-E72D297353CC}">
              <c16:uniqueId val="{00000003-9E0E-44BB-A354-E29CEDB68CE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215398"/>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90138352"/>
        <c:axId val="890141232"/>
      </c:stockChart>
      <c:catAx>
        <c:axId val="8901383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41232"/>
        <c:crosses val="autoZero"/>
        <c:auto val="1"/>
        <c:lblAlgn val="ctr"/>
        <c:lblOffset val="100"/>
        <c:noMultiLvlLbl val="0"/>
      </c:catAx>
      <c:valAx>
        <c:axId val="890141232"/>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3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7DA9E3"/>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1-514E-4703-888A-9256329B4630}"/>
              </c:ext>
            </c:extLst>
          </c:dPt>
          <c:dPt>
            <c:idx val="1"/>
            <c:invertIfNegative val="0"/>
            <c:bubble3D val="0"/>
            <c:spPr>
              <a:solidFill>
                <a:srgbClr val="5B92DB"/>
              </a:solidFill>
              <a:ln>
                <a:noFill/>
              </a:ln>
              <a:effectLst/>
            </c:spPr>
            <c:extLst>
              <c:ext xmlns:c16="http://schemas.microsoft.com/office/drawing/2014/chart" uri="{C3380CC4-5D6E-409C-BE32-E72D297353CC}">
                <c16:uniqueId val="{00000003-514E-4703-888A-9256329B4630}"/>
              </c:ext>
            </c:extLst>
          </c:dPt>
          <c:dPt>
            <c:idx val="2"/>
            <c:invertIfNegative val="0"/>
            <c:bubble3D val="0"/>
            <c:spPr>
              <a:solidFill>
                <a:srgbClr val="387BD4"/>
              </a:solidFill>
              <a:ln>
                <a:noFill/>
              </a:ln>
              <a:effectLst/>
            </c:spPr>
            <c:extLst>
              <c:ext xmlns:c16="http://schemas.microsoft.com/office/drawing/2014/chart" uri="{C3380CC4-5D6E-409C-BE32-E72D297353CC}">
                <c16:uniqueId val="{00000005-514E-4703-888A-9256329B4630}"/>
              </c:ext>
            </c:extLst>
          </c:dPt>
          <c:dPt>
            <c:idx val="3"/>
            <c:invertIfNegative val="0"/>
            <c:bubble3D val="0"/>
            <c:spPr>
              <a:solidFill>
                <a:srgbClr val="215398"/>
              </a:solidFill>
              <a:ln>
                <a:noFill/>
              </a:ln>
              <a:effectLst/>
            </c:spPr>
            <c:extLst>
              <c:ext xmlns:c16="http://schemas.microsoft.com/office/drawing/2014/chart" uri="{C3380CC4-5D6E-409C-BE32-E72D297353CC}">
                <c16:uniqueId val="{00000006-A4F8-497A-9BFA-B557F9E104A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Analysis'!$F$58:$I$58</c:f>
              <c:numCache>
                <c:formatCode>[$-409]mmm\-yy;@</c:formatCode>
                <c:ptCount val="4"/>
                <c:pt idx="0">
                  <c:v>44286</c:v>
                </c:pt>
                <c:pt idx="1">
                  <c:v>44651</c:v>
                </c:pt>
                <c:pt idx="2">
                  <c:v>45016</c:v>
                </c:pt>
                <c:pt idx="3">
                  <c:v>45382</c:v>
                </c:pt>
              </c:numCache>
            </c:numRef>
          </c:cat>
          <c:val>
            <c:numRef>
              <c:f>'DuPont Analysis'!$F$60:$I$60</c:f>
              <c:numCache>
                <c:formatCode>#,##0.0</c:formatCode>
                <c:ptCount val="4"/>
                <c:pt idx="0">
                  <c:v>32703.31</c:v>
                </c:pt>
                <c:pt idx="1">
                  <c:v>42815.67</c:v>
                </c:pt>
                <c:pt idx="2">
                  <c:v>55109.08</c:v>
                </c:pt>
                <c:pt idx="3">
                  <c:v>61448.9</c:v>
                </c:pt>
              </c:numCache>
            </c:numRef>
          </c:val>
          <c:extLst>
            <c:ext xmlns:c16="http://schemas.microsoft.com/office/drawing/2014/chart" uri="{C3380CC4-5D6E-409C-BE32-E72D297353CC}">
              <c16:uniqueId val="{00000006-514E-4703-888A-9256329B4630}"/>
            </c:ext>
          </c:extLst>
        </c:ser>
        <c:dLbls>
          <c:showLegendKey val="0"/>
          <c:showVal val="0"/>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1-6E56-41FE-BB4F-FFB5AAAAC844}"/>
              </c:ext>
            </c:extLst>
          </c:dPt>
          <c:dPt>
            <c:idx val="1"/>
            <c:invertIfNegative val="0"/>
            <c:bubble3D val="0"/>
            <c:spPr>
              <a:solidFill>
                <a:srgbClr val="5B92DB"/>
              </a:solidFill>
              <a:ln>
                <a:noFill/>
              </a:ln>
              <a:effectLst/>
            </c:spPr>
            <c:extLst>
              <c:ext xmlns:c16="http://schemas.microsoft.com/office/drawing/2014/chart" uri="{C3380CC4-5D6E-409C-BE32-E72D297353CC}">
                <c16:uniqueId val="{00000003-6E56-41FE-BB4F-FFB5AAAAC844}"/>
              </c:ext>
            </c:extLst>
          </c:dPt>
          <c:dPt>
            <c:idx val="2"/>
            <c:invertIfNegative val="0"/>
            <c:bubble3D val="0"/>
            <c:spPr>
              <a:solidFill>
                <a:srgbClr val="387BD4"/>
              </a:solidFill>
              <a:ln>
                <a:noFill/>
              </a:ln>
              <a:effectLst/>
            </c:spPr>
            <c:extLst>
              <c:ext xmlns:c16="http://schemas.microsoft.com/office/drawing/2014/chart" uri="{C3380CC4-5D6E-409C-BE32-E72D297353CC}">
                <c16:uniqueId val="{00000005-6E56-41FE-BB4F-FFB5AAAAC844}"/>
              </c:ext>
            </c:extLst>
          </c:dPt>
          <c:dPt>
            <c:idx val="3"/>
            <c:invertIfNegative val="0"/>
            <c:bubble3D val="0"/>
            <c:spPr>
              <a:solidFill>
                <a:srgbClr val="215398"/>
              </a:solidFill>
              <a:ln>
                <a:noFill/>
              </a:ln>
              <a:effectLst/>
            </c:spPr>
            <c:extLst>
              <c:ext xmlns:c16="http://schemas.microsoft.com/office/drawing/2014/chart" uri="{C3380CC4-5D6E-409C-BE32-E72D297353CC}">
                <c16:uniqueId val="{00000007-6E56-41FE-BB4F-FFB5AAAAC844}"/>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Analysis'!$F$58:$I$58</c:f>
              <c:numCache>
                <c:formatCode>[$-409]mmm\-yy;@</c:formatCode>
                <c:ptCount val="4"/>
                <c:pt idx="0">
                  <c:v>44286</c:v>
                </c:pt>
                <c:pt idx="1">
                  <c:v>44651</c:v>
                </c:pt>
                <c:pt idx="2">
                  <c:v>45016</c:v>
                </c:pt>
                <c:pt idx="3">
                  <c:v>45382</c:v>
                </c:pt>
              </c:numCache>
            </c:numRef>
          </c:cat>
          <c:val>
            <c:numRef>
              <c:f>'DuPont Analysis'!$F$59:$I$59</c:f>
              <c:numCache>
                <c:formatCode>#,##0.0</c:formatCode>
                <c:ptCount val="4"/>
                <c:pt idx="0">
                  <c:v>1127.3800000000001</c:v>
                </c:pt>
                <c:pt idx="1">
                  <c:v>1741.46</c:v>
                </c:pt>
                <c:pt idx="2">
                  <c:v>3336.44</c:v>
                </c:pt>
                <c:pt idx="3">
                  <c:v>3696.25</c:v>
                </c:pt>
              </c:numCache>
            </c:numRef>
          </c:val>
          <c:extLst>
            <c:ext xmlns:c16="http://schemas.microsoft.com/office/drawing/2014/chart" uri="{C3380CC4-5D6E-409C-BE32-E72D297353CC}">
              <c16:uniqueId val="{00000008-6E56-41FE-BB4F-FFB5AAAAC844}"/>
            </c:ext>
          </c:extLst>
        </c:ser>
        <c:dLbls>
          <c:dLblPos val="outEnd"/>
          <c:showLegendKey val="0"/>
          <c:showVal val="1"/>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1-C635-4F25-89DE-453962091B0F}"/>
              </c:ext>
            </c:extLst>
          </c:dPt>
          <c:dPt>
            <c:idx val="1"/>
            <c:invertIfNegative val="0"/>
            <c:bubble3D val="0"/>
            <c:spPr>
              <a:solidFill>
                <a:srgbClr val="5B92DB"/>
              </a:solidFill>
              <a:ln>
                <a:noFill/>
              </a:ln>
              <a:effectLst/>
            </c:spPr>
            <c:extLst>
              <c:ext xmlns:c16="http://schemas.microsoft.com/office/drawing/2014/chart" uri="{C3380CC4-5D6E-409C-BE32-E72D297353CC}">
                <c16:uniqueId val="{00000003-C635-4F25-89DE-453962091B0F}"/>
              </c:ext>
            </c:extLst>
          </c:dPt>
          <c:dPt>
            <c:idx val="2"/>
            <c:invertIfNegative val="0"/>
            <c:bubble3D val="0"/>
            <c:spPr>
              <a:solidFill>
                <a:srgbClr val="387BD4"/>
              </a:solidFill>
              <a:ln>
                <a:noFill/>
              </a:ln>
              <a:effectLst/>
            </c:spPr>
            <c:extLst>
              <c:ext xmlns:c16="http://schemas.microsoft.com/office/drawing/2014/chart" uri="{C3380CC4-5D6E-409C-BE32-E72D297353CC}">
                <c16:uniqueId val="{00000005-C635-4F25-89DE-453962091B0F}"/>
              </c:ext>
            </c:extLst>
          </c:dPt>
          <c:dPt>
            <c:idx val="3"/>
            <c:invertIfNegative val="0"/>
            <c:bubble3D val="0"/>
            <c:spPr>
              <a:solidFill>
                <a:srgbClr val="215398"/>
              </a:solidFill>
              <a:ln>
                <a:noFill/>
              </a:ln>
              <a:effectLst/>
            </c:spPr>
            <c:extLst>
              <c:ext xmlns:c16="http://schemas.microsoft.com/office/drawing/2014/chart" uri="{C3380CC4-5D6E-409C-BE32-E72D297353CC}">
                <c16:uniqueId val="{00000007-C635-4F25-89DE-453962091B0F}"/>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Analysis'!$F$58:$I$58</c:f>
              <c:numCache>
                <c:formatCode>[$-409]mmm\-yy;@</c:formatCode>
                <c:ptCount val="4"/>
                <c:pt idx="0">
                  <c:v>44286</c:v>
                </c:pt>
                <c:pt idx="1">
                  <c:v>44651</c:v>
                </c:pt>
                <c:pt idx="2">
                  <c:v>45016</c:v>
                </c:pt>
                <c:pt idx="3">
                  <c:v>45382</c:v>
                </c:pt>
              </c:numCache>
            </c:numRef>
          </c:cat>
          <c:val>
            <c:numRef>
              <c:f>'DuPont Analysis'!$F$64:$I$64</c:f>
              <c:numCache>
                <c:formatCode>#,##0.0</c:formatCode>
                <c:ptCount val="4"/>
                <c:pt idx="0">
                  <c:v>188328.75</c:v>
                </c:pt>
                <c:pt idx="1">
                  <c:v>211204.83000000002</c:v>
                </c:pt>
                <c:pt idx="2">
                  <c:v>240646.13</c:v>
                </c:pt>
                <c:pt idx="3">
                  <c:v>267150.53999999998</c:v>
                </c:pt>
              </c:numCache>
            </c:numRef>
          </c:val>
          <c:extLst>
            <c:ext xmlns:c16="http://schemas.microsoft.com/office/drawing/2014/chart" uri="{C3380CC4-5D6E-409C-BE32-E72D297353CC}">
              <c16:uniqueId val="{00000008-C635-4F25-89DE-453962091B0F}"/>
            </c:ext>
          </c:extLst>
        </c:ser>
        <c:dLbls>
          <c:showLegendKey val="0"/>
          <c:showVal val="0"/>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1-ACC9-448E-B419-08F586609710}"/>
              </c:ext>
            </c:extLst>
          </c:dPt>
          <c:dPt>
            <c:idx val="1"/>
            <c:invertIfNegative val="0"/>
            <c:bubble3D val="0"/>
            <c:spPr>
              <a:solidFill>
                <a:srgbClr val="5B92DB"/>
              </a:solidFill>
              <a:ln>
                <a:noFill/>
              </a:ln>
              <a:effectLst/>
            </c:spPr>
            <c:extLst>
              <c:ext xmlns:c16="http://schemas.microsoft.com/office/drawing/2014/chart" uri="{C3380CC4-5D6E-409C-BE32-E72D297353CC}">
                <c16:uniqueId val="{00000003-ACC9-448E-B419-08F586609710}"/>
              </c:ext>
            </c:extLst>
          </c:dPt>
          <c:dPt>
            <c:idx val="2"/>
            <c:invertIfNegative val="0"/>
            <c:bubble3D val="0"/>
            <c:spPr>
              <a:solidFill>
                <a:srgbClr val="387BD4"/>
              </a:solidFill>
              <a:ln>
                <a:noFill/>
              </a:ln>
              <a:effectLst/>
            </c:spPr>
            <c:extLst>
              <c:ext xmlns:c16="http://schemas.microsoft.com/office/drawing/2014/chart" uri="{C3380CC4-5D6E-409C-BE32-E72D297353CC}">
                <c16:uniqueId val="{00000005-ACC9-448E-B419-08F586609710}"/>
              </c:ext>
            </c:extLst>
          </c:dPt>
          <c:dPt>
            <c:idx val="3"/>
            <c:invertIfNegative val="0"/>
            <c:bubble3D val="0"/>
            <c:spPr>
              <a:solidFill>
                <a:srgbClr val="215398"/>
              </a:solidFill>
              <a:ln>
                <a:noFill/>
              </a:ln>
              <a:effectLst/>
            </c:spPr>
            <c:extLst>
              <c:ext xmlns:c16="http://schemas.microsoft.com/office/drawing/2014/chart" uri="{C3380CC4-5D6E-409C-BE32-E72D297353CC}">
                <c16:uniqueId val="{00000007-ACC9-448E-B419-08F586609710}"/>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Analysis'!$F$58:$I$58</c:f>
              <c:numCache>
                <c:formatCode>[$-409]mmm\-yy;@</c:formatCode>
                <c:ptCount val="4"/>
                <c:pt idx="0">
                  <c:v>44286</c:v>
                </c:pt>
                <c:pt idx="1">
                  <c:v>44651</c:v>
                </c:pt>
                <c:pt idx="2">
                  <c:v>45016</c:v>
                </c:pt>
                <c:pt idx="3">
                  <c:v>45382</c:v>
                </c:pt>
              </c:numCache>
            </c:numRef>
          </c:cat>
          <c:val>
            <c:numRef>
              <c:f>'DuPont Analysis'!$F$71:$I$71</c:f>
              <c:numCache>
                <c:formatCode>0.0%</c:formatCode>
                <c:ptCount val="4"/>
                <c:pt idx="0">
                  <c:v>3.5115107270550915E-2</c:v>
                </c:pt>
                <c:pt idx="1">
                  <c:v>5.1825017580437754E-2</c:v>
                </c:pt>
                <c:pt idx="2">
                  <c:v>8.3393883405431038E-2</c:v>
                </c:pt>
                <c:pt idx="3">
                  <c:v>7.9065853914965678E-2</c:v>
                </c:pt>
              </c:numCache>
            </c:numRef>
          </c:val>
          <c:extLst>
            <c:ext xmlns:c16="http://schemas.microsoft.com/office/drawing/2014/chart" uri="{C3380CC4-5D6E-409C-BE32-E72D297353CC}">
              <c16:uniqueId val="{00000008-ACC9-448E-B419-08F586609710}"/>
            </c:ext>
          </c:extLst>
        </c:ser>
        <c:dLbls>
          <c:showLegendKey val="0"/>
          <c:showVal val="0"/>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1-2E4E-4F3B-BE68-CBA989481ABA}"/>
              </c:ext>
            </c:extLst>
          </c:dPt>
          <c:dPt>
            <c:idx val="1"/>
            <c:invertIfNegative val="0"/>
            <c:bubble3D val="0"/>
            <c:spPr>
              <a:solidFill>
                <a:srgbClr val="5B92DB"/>
              </a:solidFill>
              <a:ln>
                <a:noFill/>
              </a:ln>
              <a:effectLst/>
            </c:spPr>
            <c:extLst>
              <c:ext xmlns:c16="http://schemas.microsoft.com/office/drawing/2014/chart" uri="{C3380CC4-5D6E-409C-BE32-E72D297353CC}">
                <c16:uniqueId val="{00000003-2E4E-4F3B-BE68-CBA989481ABA}"/>
              </c:ext>
            </c:extLst>
          </c:dPt>
          <c:dPt>
            <c:idx val="2"/>
            <c:invertIfNegative val="0"/>
            <c:bubble3D val="0"/>
            <c:spPr>
              <a:solidFill>
                <a:srgbClr val="387BD4"/>
              </a:solidFill>
              <a:ln>
                <a:noFill/>
              </a:ln>
              <a:effectLst/>
            </c:spPr>
            <c:extLst>
              <c:ext xmlns:c16="http://schemas.microsoft.com/office/drawing/2014/chart" uri="{C3380CC4-5D6E-409C-BE32-E72D297353CC}">
                <c16:uniqueId val="{00000005-2E4E-4F3B-BE68-CBA989481ABA}"/>
              </c:ext>
            </c:extLst>
          </c:dPt>
          <c:dPt>
            <c:idx val="3"/>
            <c:invertIfNegative val="0"/>
            <c:bubble3D val="0"/>
            <c:spPr>
              <a:solidFill>
                <a:srgbClr val="215398"/>
              </a:solidFill>
              <a:ln>
                <a:noFill/>
              </a:ln>
              <a:effectLst/>
            </c:spPr>
            <c:extLst>
              <c:ext xmlns:c16="http://schemas.microsoft.com/office/drawing/2014/chart" uri="{C3380CC4-5D6E-409C-BE32-E72D297353CC}">
                <c16:uniqueId val="{00000007-2E4E-4F3B-BE68-CBA989481ABA}"/>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Analysis'!$F$58:$I$58</c:f>
              <c:numCache>
                <c:formatCode>[$-409]mmm\-yy;@</c:formatCode>
                <c:ptCount val="4"/>
                <c:pt idx="0">
                  <c:v>44286</c:v>
                </c:pt>
                <c:pt idx="1">
                  <c:v>44651</c:v>
                </c:pt>
                <c:pt idx="2">
                  <c:v>45016</c:v>
                </c:pt>
                <c:pt idx="3">
                  <c:v>45382</c:v>
                </c:pt>
              </c:numCache>
            </c:numRef>
          </c:cat>
          <c:val>
            <c:numRef>
              <c:f>'DuPont Analysis'!$F$77:$I$77</c:f>
              <c:numCache>
                <c:formatCode>0.00%</c:formatCode>
                <c:ptCount val="4"/>
                <c:pt idx="0">
                  <c:v>5.9862341782654007E-3</c:v>
                </c:pt>
                <c:pt idx="1">
                  <c:v>8.2453606766474032E-3</c:v>
                </c:pt>
                <c:pt idx="2">
                  <c:v>1.3864507191534724E-2</c:v>
                </c:pt>
                <c:pt idx="3">
                  <c:v>1.3835832036873294E-2</c:v>
                </c:pt>
              </c:numCache>
            </c:numRef>
          </c:val>
          <c:extLst>
            <c:ext xmlns:c16="http://schemas.microsoft.com/office/drawing/2014/chart" uri="{C3380CC4-5D6E-409C-BE32-E72D297353CC}">
              <c16:uniqueId val="{00000008-2E4E-4F3B-BE68-CBA989481ABA}"/>
            </c:ext>
          </c:extLst>
        </c:ser>
        <c:dLbls>
          <c:showLegendKey val="0"/>
          <c:showVal val="0"/>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0%"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4B8E8"/>
              </a:solidFill>
              <a:ln>
                <a:noFill/>
              </a:ln>
              <a:effectLst/>
            </c:spPr>
            <c:extLst>
              <c:ext xmlns:c16="http://schemas.microsoft.com/office/drawing/2014/chart" uri="{C3380CC4-5D6E-409C-BE32-E72D297353CC}">
                <c16:uniqueId val="{00000001-868B-4BF1-8853-88A80B0E56AC}"/>
              </c:ext>
            </c:extLst>
          </c:dPt>
          <c:dPt>
            <c:idx val="1"/>
            <c:invertIfNegative val="0"/>
            <c:bubble3D val="0"/>
            <c:spPr>
              <a:solidFill>
                <a:srgbClr val="5B92DB"/>
              </a:solidFill>
              <a:ln>
                <a:noFill/>
              </a:ln>
              <a:effectLst/>
            </c:spPr>
            <c:extLst>
              <c:ext xmlns:c16="http://schemas.microsoft.com/office/drawing/2014/chart" uri="{C3380CC4-5D6E-409C-BE32-E72D297353CC}">
                <c16:uniqueId val="{00000003-868B-4BF1-8853-88A80B0E56AC}"/>
              </c:ext>
            </c:extLst>
          </c:dPt>
          <c:dPt>
            <c:idx val="2"/>
            <c:invertIfNegative val="0"/>
            <c:bubble3D val="0"/>
            <c:spPr>
              <a:solidFill>
                <a:srgbClr val="387BD4"/>
              </a:solidFill>
              <a:ln>
                <a:noFill/>
              </a:ln>
              <a:effectLst/>
            </c:spPr>
            <c:extLst>
              <c:ext xmlns:c16="http://schemas.microsoft.com/office/drawing/2014/chart" uri="{C3380CC4-5D6E-409C-BE32-E72D297353CC}">
                <c16:uniqueId val="{00000005-868B-4BF1-8853-88A80B0E56AC}"/>
              </c:ext>
            </c:extLst>
          </c:dPt>
          <c:dPt>
            <c:idx val="3"/>
            <c:invertIfNegative val="0"/>
            <c:bubble3D val="0"/>
            <c:spPr>
              <a:solidFill>
                <a:srgbClr val="215398"/>
              </a:solidFill>
              <a:ln>
                <a:noFill/>
              </a:ln>
              <a:effectLst/>
            </c:spPr>
            <c:extLst>
              <c:ext xmlns:c16="http://schemas.microsoft.com/office/drawing/2014/chart" uri="{C3380CC4-5D6E-409C-BE32-E72D297353CC}">
                <c16:uniqueId val="{00000007-868B-4BF1-8853-88A80B0E56AC}"/>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Analysis'!$F$58:$I$58</c:f>
              <c:numCache>
                <c:formatCode>[$-409]mmm\-yy;@</c:formatCode>
                <c:ptCount val="4"/>
                <c:pt idx="0">
                  <c:v>44286</c:v>
                </c:pt>
                <c:pt idx="1">
                  <c:v>44651</c:v>
                </c:pt>
                <c:pt idx="2">
                  <c:v>45016</c:v>
                </c:pt>
                <c:pt idx="3">
                  <c:v>45382</c:v>
                </c:pt>
              </c:numCache>
            </c:numRef>
          </c:cat>
          <c:val>
            <c:numRef>
              <c:f>'DuPont Analysis'!$F$69:$I$69</c:f>
              <c:numCache>
                <c:formatCode>0.00\x</c:formatCode>
                <c:ptCount val="4"/>
                <c:pt idx="0">
                  <c:v>5.8659762088903156</c:v>
                </c:pt>
                <c:pt idx="1">
                  <c:v>6.2853548331993663</c:v>
                </c:pt>
                <c:pt idx="2">
                  <c:v>6.0149186879393008</c:v>
                </c:pt>
                <c:pt idx="3">
                  <c:v>5.7145716791191585</c:v>
                </c:pt>
              </c:numCache>
            </c:numRef>
          </c:val>
          <c:extLst>
            <c:ext xmlns:c16="http://schemas.microsoft.com/office/drawing/2014/chart" uri="{C3380CC4-5D6E-409C-BE32-E72D297353CC}">
              <c16:uniqueId val="{00000008-868B-4BF1-8853-88A80B0E56AC}"/>
            </c:ext>
          </c:extLst>
        </c:ser>
        <c:dLbls>
          <c:showLegendKey val="0"/>
          <c:showVal val="0"/>
          <c:showCatName val="0"/>
          <c:showSerName val="0"/>
          <c:showPercent val="0"/>
          <c:showBubbleSize val="0"/>
        </c:dLbls>
        <c:gapWidth val="219"/>
        <c:overlap val="-27"/>
        <c:axId val="1443017023"/>
        <c:axId val="1443015103"/>
      </c:barChart>
      <c:catAx>
        <c:axId val="144301702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443015103"/>
        <c:crosses val="autoZero"/>
        <c:auto val="0"/>
        <c:lblAlgn val="ctr"/>
        <c:lblOffset val="100"/>
        <c:noMultiLvlLbl val="0"/>
      </c:catAx>
      <c:valAx>
        <c:axId val="1443015103"/>
        <c:scaling>
          <c:orientation val="minMax"/>
        </c:scaling>
        <c:delete val="1"/>
        <c:axPos val="l"/>
        <c:numFmt formatCode="0.00\x" sourceLinked="1"/>
        <c:majorTickMark val="none"/>
        <c:minorTickMark val="none"/>
        <c:tickLblPos val="nextTo"/>
        <c:crossAx val="14430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Daily Returns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Daily Returns Distribution</a:t>
          </a:r>
        </a:p>
      </cx:txPr>
    </cx:title>
    <cx:plotArea>
      <cx:plotAreaRegion>
        <cx:series layoutId="clusteredColumn" uniqueId="{0A7BBD34-8CBF-4B7F-8B1B-D440034789D8}">
          <cx:spPr>
            <a:solidFill>
              <a:srgbClr val="215398"/>
            </a:solidFill>
          </cx:spPr>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image" Target="../media/image1.png"/><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image" Target="../media/image1.png"/><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8</xdr:col>
      <xdr:colOff>13231</xdr:colOff>
      <xdr:row>6</xdr:row>
      <xdr:rowOff>13229</xdr:rowOff>
    </xdr:from>
    <xdr:to>
      <xdr:col>10</xdr:col>
      <xdr:colOff>707761</xdr:colOff>
      <xdr:row>15</xdr:row>
      <xdr:rowOff>171979</xdr:rowOff>
    </xdr:to>
    <xdr:graphicFrame macro="">
      <xdr:nvGraphicFramePr>
        <xdr:cNvPr id="2" name="Chart 1">
          <a:extLst>
            <a:ext uri="{FF2B5EF4-FFF2-40B4-BE49-F238E27FC236}">
              <a16:creationId xmlns:a16="http://schemas.microsoft.com/office/drawing/2014/main" id="{ECF363CD-E541-4E2B-82CD-7327B118A8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79375</xdr:colOff>
      <xdr:row>18</xdr:row>
      <xdr:rowOff>33073</xdr:rowOff>
    </xdr:from>
    <xdr:to>
      <xdr:col>10</xdr:col>
      <xdr:colOff>707760</xdr:colOff>
      <xdr:row>25</xdr:row>
      <xdr:rowOff>39687</xdr:rowOff>
    </xdr:to>
    <xdr:graphicFrame macro="">
      <xdr:nvGraphicFramePr>
        <xdr:cNvPr id="3" name="Chart 2">
          <a:extLst>
            <a:ext uri="{FF2B5EF4-FFF2-40B4-BE49-F238E27FC236}">
              <a16:creationId xmlns:a16="http://schemas.microsoft.com/office/drawing/2014/main" id="{D4ABFF3F-5A16-4491-902B-F6FC4D2BF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85990</xdr:colOff>
      <xdr:row>27</xdr:row>
      <xdr:rowOff>33073</xdr:rowOff>
    </xdr:from>
    <xdr:to>
      <xdr:col>10</xdr:col>
      <xdr:colOff>694531</xdr:colOff>
      <xdr:row>38</xdr:row>
      <xdr:rowOff>26460</xdr:rowOff>
    </xdr:to>
    <xdr:graphicFrame macro="">
      <xdr:nvGraphicFramePr>
        <xdr:cNvPr id="4" name="Chart 3">
          <a:extLst>
            <a:ext uri="{FF2B5EF4-FFF2-40B4-BE49-F238E27FC236}">
              <a16:creationId xmlns:a16="http://schemas.microsoft.com/office/drawing/2014/main" id="{E5DB6F50-4469-467C-8F29-732FD1D67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125677</xdr:colOff>
      <xdr:row>2</xdr:row>
      <xdr:rowOff>13229</xdr:rowOff>
    </xdr:from>
    <xdr:to>
      <xdr:col>1</xdr:col>
      <xdr:colOff>2070364</xdr:colOff>
      <xdr:row>4</xdr:row>
      <xdr:rowOff>13228</xdr:rowOff>
    </xdr:to>
    <xdr:pic>
      <xdr:nvPicPr>
        <xdr:cNvPr id="5" name="Picture 4">
          <a:extLst>
            <a:ext uri="{FF2B5EF4-FFF2-40B4-BE49-F238E27FC236}">
              <a16:creationId xmlns:a16="http://schemas.microsoft.com/office/drawing/2014/main" id="{F29AA1C2-2E11-437F-BC27-4C1847EBB924}"/>
            </a:ext>
          </a:extLst>
        </xdr:cNvPr>
        <xdr:cNvPicPr>
          <a:picLocks noChangeAspect="1"/>
        </xdr:cNvPicPr>
      </xdr:nvPicPr>
      <xdr:blipFill>
        <a:blip xmlns:r="http://schemas.openxmlformats.org/officeDocument/2006/relationships" r:embed="rId4"/>
        <a:stretch>
          <a:fillRect/>
        </a:stretch>
      </xdr:blipFill>
      <xdr:spPr>
        <a:xfrm>
          <a:off x="125677" y="432329"/>
          <a:ext cx="2078037" cy="1212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111125</xdr:colOff>
      <xdr:row>14</xdr:row>
      <xdr:rowOff>95250</xdr:rowOff>
    </xdr:from>
    <xdr:to>
      <xdr:col>2</xdr:col>
      <xdr:colOff>50800</xdr:colOff>
      <xdr:row>24</xdr:row>
      <xdr:rowOff>63500</xdr:rowOff>
    </xdr:to>
    <xdr:grpSp>
      <xdr:nvGrpSpPr>
        <xdr:cNvPr id="3" name="Group 2">
          <a:extLst>
            <a:ext uri="{FF2B5EF4-FFF2-40B4-BE49-F238E27FC236}">
              <a16:creationId xmlns:a16="http://schemas.microsoft.com/office/drawing/2014/main" id="{33CADC11-C69A-434F-BE7C-87FECC3A382E}"/>
            </a:ext>
          </a:extLst>
        </xdr:cNvPr>
        <xdr:cNvGrpSpPr/>
      </xdr:nvGrpSpPr>
      <xdr:grpSpPr>
        <a:xfrm>
          <a:off x="111125" y="2835025"/>
          <a:ext cx="2108664" cy="1823306"/>
          <a:chOff x="111125" y="2622550"/>
          <a:chExt cx="1863725" cy="1809750"/>
        </a:xfrm>
      </xdr:grpSpPr>
      <xdr:graphicFrame macro="">
        <xdr:nvGraphicFramePr>
          <xdr:cNvPr id="4" name="Chart 3">
            <a:extLst>
              <a:ext uri="{FF2B5EF4-FFF2-40B4-BE49-F238E27FC236}">
                <a16:creationId xmlns:a16="http://schemas.microsoft.com/office/drawing/2014/main" id="{C37FD396-8197-8207-5948-6BF6D4AA80BA}"/>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5" name="TextBox 4">
            <a:extLst>
              <a:ext uri="{FF2B5EF4-FFF2-40B4-BE49-F238E27FC236}">
                <a16:creationId xmlns:a16="http://schemas.microsoft.com/office/drawing/2014/main" id="{87F06C19-7E03-99C9-C1B3-06C170012C6F}"/>
              </a:ext>
            </a:extLst>
          </xdr:cNvPr>
          <xdr:cNvSpPr txBox="1"/>
        </xdr:nvSpPr>
        <xdr:spPr>
          <a:xfrm>
            <a:off x="314339" y="2659918"/>
            <a:ext cx="1350722" cy="2150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Working Capital/ Total Assets</a:t>
            </a:r>
          </a:p>
          <a:p>
            <a:pPr algn="ctr"/>
            <a:endParaRPr lang="en-US" sz="1100"/>
          </a:p>
          <a:p>
            <a:pPr algn="ctr"/>
            <a:endParaRPr lang="en-US" sz="1100"/>
          </a:p>
        </xdr:txBody>
      </xdr:sp>
      <xdr:cxnSp macro="">
        <xdr:nvCxnSpPr>
          <xdr:cNvPr id="6" name="Straight Connector 5">
            <a:extLst>
              <a:ext uri="{FF2B5EF4-FFF2-40B4-BE49-F238E27FC236}">
                <a16:creationId xmlns:a16="http://schemas.microsoft.com/office/drawing/2014/main" id="{6224A2BC-3A5C-EF79-0963-940D8ADC442B}"/>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2</xdr:col>
      <xdr:colOff>223228</xdr:colOff>
      <xdr:row>14</xdr:row>
      <xdr:rowOff>95250</xdr:rowOff>
    </xdr:from>
    <xdr:to>
      <xdr:col>5</xdr:col>
      <xdr:colOff>258153</xdr:colOff>
      <xdr:row>24</xdr:row>
      <xdr:rowOff>63500</xdr:rowOff>
    </xdr:to>
    <xdr:grpSp>
      <xdr:nvGrpSpPr>
        <xdr:cNvPr id="7" name="Group 6">
          <a:extLst>
            <a:ext uri="{FF2B5EF4-FFF2-40B4-BE49-F238E27FC236}">
              <a16:creationId xmlns:a16="http://schemas.microsoft.com/office/drawing/2014/main" id="{5713F276-6B0E-4820-BEE1-491F1E225406}"/>
            </a:ext>
          </a:extLst>
        </xdr:cNvPr>
        <xdr:cNvGrpSpPr/>
      </xdr:nvGrpSpPr>
      <xdr:grpSpPr>
        <a:xfrm>
          <a:off x="2392217" y="2835025"/>
          <a:ext cx="1725880" cy="1823306"/>
          <a:chOff x="111125" y="2622550"/>
          <a:chExt cx="1863725" cy="1809750"/>
        </a:xfrm>
      </xdr:grpSpPr>
      <xdr:graphicFrame macro="">
        <xdr:nvGraphicFramePr>
          <xdr:cNvPr id="8" name="Chart 7">
            <a:extLst>
              <a:ext uri="{FF2B5EF4-FFF2-40B4-BE49-F238E27FC236}">
                <a16:creationId xmlns:a16="http://schemas.microsoft.com/office/drawing/2014/main" id="{B7E8BCCF-6870-8CD8-C260-E57AB5162D82}"/>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TextBox 8">
            <a:extLst>
              <a:ext uri="{FF2B5EF4-FFF2-40B4-BE49-F238E27FC236}">
                <a16:creationId xmlns:a16="http://schemas.microsoft.com/office/drawing/2014/main" id="{A2C042BB-D480-A1CC-327B-04F112AE8C47}"/>
              </a:ext>
            </a:extLst>
          </xdr:cNvPr>
          <xdr:cNvSpPr txBox="1"/>
        </xdr:nvSpPr>
        <xdr:spPr>
          <a:xfrm>
            <a:off x="265278" y="2652836"/>
            <a:ext cx="1520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Retained Earnings/ Total Assets</a:t>
            </a:r>
          </a:p>
          <a:p>
            <a:pPr algn="ctr"/>
            <a:endParaRPr lang="en-US" sz="1100"/>
          </a:p>
        </xdr:txBody>
      </xdr:sp>
      <xdr:cxnSp macro="">
        <xdr:nvCxnSpPr>
          <xdr:cNvPr id="10" name="Straight Connector 9">
            <a:extLst>
              <a:ext uri="{FF2B5EF4-FFF2-40B4-BE49-F238E27FC236}">
                <a16:creationId xmlns:a16="http://schemas.microsoft.com/office/drawing/2014/main" id="{91E4EDD4-4132-446F-E113-5A53EC90C7E3}"/>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5</xdr:col>
      <xdr:colOff>383686</xdr:colOff>
      <xdr:row>14</xdr:row>
      <xdr:rowOff>95250</xdr:rowOff>
    </xdr:from>
    <xdr:to>
      <xdr:col>8</xdr:col>
      <xdr:colOff>437743</xdr:colOff>
      <xdr:row>24</xdr:row>
      <xdr:rowOff>63500</xdr:rowOff>
    </xdr:to>
    <xdr:grpSp>
      <xdr:nvGrpSpPr>
        <xdr:cNvPr id="11" name="Group 10">
          <a:extLst>
            <a:ext uri="{FF2B5EF4-FFF2-40B4-BE49-F238E27FC236}">
              <a16:creationId xmlns:a16="http://schemas.microsoft.com/office/drawing/2014/main" id="{3B114BAE-DD54-459A-93B9-DA576D420DE5}"/>
            </a:ext>
          </a:extLst>
        </xdr:cNvPr>
        <xdr:cNvGrpSpPr/>
      </xdr:nvGrpSpPr>
      <xdr:grpSpPr>
        <a:xfrm>
          <a:off x="4243630" y="2835025"/>
          <a:ext cx="1887709" cy="1823306"/>
          <a:chOff x="95249" y="2622550"/>
          <a:chExt cx="1879601" cy="1809750"/>
        </a:xfrm>
      </xdr:grpSpPr>
      <xdr:graphicFrame macro="">
        <xdr:nvGraphicFramePr>
          <xdr:cNvPr id="12" name="Chart 11">
            <a:extLst>
              <a:ext uri="{FF2B5EF4-FFF2-40B4-BE49-F238E27FC236}">
                <a16:creationId xmlns:a16="http://schemas.microsoft.com/office/drawing/2014/main" id="{F86F49B7-90A1-7043-A003-6298011D4E22}"/>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3" name="TextBox 12">
            <a:extLst>
              <a:ext uri="{FF2B5EF4-FFF2-40B4-BE49-F238E27FC236}">
                <a16:creationId xmlns:a16="http://schemas.microsoft.com/office/drawing/2014/main" id="{A990953E-1D3E-88CE-97A9-A9219556B9B8}"/>
              </a:ext>
            </a:extLst>
          </xdr:cNvPr>
          <xdr:cNvSpPr txBox="1"/>
        </xdr:nvSpPr>
        <xdr:spPr>
          <a:xfrm>
            <a:off x="95249" y="2647950"/>
            <a:ext cx="1863725"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EBIT/ Total Assets</a:t>
            </a:r>
            <a:endParaRPr lang="en-US" sz="1100"/>
          </a:p>
          <a:p>
            <a:pPr algn="ctr"/>
            <a:endParaRPr lang="en-US" sz="1100"/>
          </a:p>
        </xdr:txBody>
      </xdr:sp>
      <xdr:cxnSp macro="">
        <xdr:nvCxnSpPr>
          <xdr:cNvPr id="14" name="Straight Connector 13">
            <a:extLst>
              <a:ext uri="{FF2B5EF4-FFF2-40B4-BE49-F238E27FC236}">
                <a16:creationId xmlns:a16="http://schemas.microsoft.com/office/drawing/2014/main" id="{2F6BE182-A23C-3A79-456E-65D64292533F}"/>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xdr:col>
      <xdr:colOff>12211</xdr:colOff>
      <xdr:row>25</xdr:row>
      <xdr:rowOff>24423</xdr:rowOff>
    </xdr:from>
    <xdr:to>
      <xdr:col>2</xdr:col>
      <xdr:colOff>86213</xdr:colOff>
      <xdr:row>34</xdr:row>
      <xdr:rowOff>175847</xdr:rowOff>
    </xdr:to>
    <xdr:grpSp>
      <xdr:nvGrpSpPr>
        <xdr:cNvPr id="15" name="Group 14">
          <a:extLst>
            <a:ext uri="{FF2B5EF4-FFF2-40B4-BE49-F238E27FC236}">
              <a16:creationId xmlns:a16="http://schemas.microsoft.com/office/drawing/2014/main" id="{A3C405F3-B6A4-4BBB-B2A3-ADC3C34E7102}"/>
            </a:ext>
          </a:extLst>
        </xdr:cNvPr>
        <xdr:cNvGrpSpPr/>
      </xdr:nvGrpSpPr>
      <xdr:grpSpPr>
        <a:xfrm>
          <a:off x="147773" y="4804760"/>
          <a:ext cx="2107429" cy="1820975"/>
          <a:chOff x="111125" y="2622550"/>
          <a:chExt cx="1863725" cy="1809750"/>
        </a:xfrm>
      </xdr:grpSpPr>
      <xdr:graphicFrame macro="">
        <xdr:nvGraphicFramePr>
          <xdr:cNvPr id="16" name="Chart 15">
            <a:extLst>
              <a:ext uri="{FF2B5EF4-FFF2-40B4-BE49-F238E27FC236}">
                <a16:creationId xmlns:a16="http://schemas.microsoft.com/office/drawing/2014/main" id="{630AF944-B4E4-5666-A908-32CCBF2B2064}"/>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TextBox 16">
            <a:extLst>
              <a:ext uri="{FF2B5EF4-FFF2-40B4-BE49-F238E27FC236}">
                <a16:creationId xmlns:a16="http://schemas.microsoft.com/office/drawing/2014/main" id="{88E64CFB-77D6-F0FF-D0F1-FC8BD7D77363}"/>
              </a:ext>
            </a:extLst>
          </xdr:cNvPr>
          <xdr:cNvSpPr txBox="1"/>
        </xdr:nvSpPr>
        <xdr:spPr>
          <a:xfrm>
            <a:off x="241541" y="2666999"/>
            <a:ext cx="1484203" cy="236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Market Cap/ Long Term Liabilities</a:t>
            </a:r>
            <a:endParaRPr lang="en-US" sz="1100"/>
          </a:p>
          <a:p>
            <a:pPr algn="ctr"/>
            <a:endParaRPr lang="en-US" sz="1100"/>
          </a:p>
        </xdr:txBody>
      </xdr:sp>
      <xdr:cxnSp macro="">
        <xdr:nvCxnSpPr>
          <xdr:cNvPr id="18" name="Straight Connector 17">
            <a:extLst>
              <a:ext uri="{FF2B5EF4-FFF2-40B4-BE49-F238E27FC236}">
                <a16:creationId xmlns:a16="http://schemas.microsoft.com/office/drawing/2014/main" id="{AD690768-70D2-EAD5-D6CB-697BB20A81A2}"/>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2</xdr:col>
      <xdr:colOff>249523</xdr:colOff>
      <xdr:row>25</xdr:row>
      <xdr:rowOff>24423</xdr:rowOff>
    </xdr:from>
    <xdr:to>
      <xdr:col>5</xdr:col>
      <xdr:colOff>280784</xdr:colOff>
      <xdr:row>34</xdr:row>
      <xdr:rowOff>175847</xdr:rowOff>
    </xdr:to>
    <xdr:grpSp>
      <xdr:nvGrpSpPr>
        <xdr:cNvPr id="19" name="Group 18">
          <a:extLst>
            <a:ext uri="{FF2B5EF4-FFF2-40B4-BE49-F238E27FC236}">
              <a16:creationId xmlns:a16="http://schemas.microsoft.com/office/drawing/2014/main" id="{EACFEBCB-FC8B-471E-9CC7-94F3D7740B78}"/>
            </a:ext>
          </a:extLst>
        </xdr:cNvPr>
        <xdr:cNvGrpSpPr/>
      </xdr:nvGrpSpPr>
      <xdr:grpSpPr>
        <a:xfrm>
          <a:off x="2418512" y="4804760"/>
          <a:ext cx="1722216" cy="1820975"/>
          <a:chOff x="111125" y="2622550"/>
          <a:chExt cx="1863725" cy="1809750"/>
        </a:xfrm>
      </xdr:grpSpPr>
      <xdr:graphicFrame macro="">
        <xdr:nvGraphicFramePr>
          <xdr:cNvPr id="20" name="Chart 19">
            <a:extLst>
              <a:ext uri="{FF2B5EF4-FFF2-40B4-BE49-F238E27FC236}">
                <a16:creationId xmlns:a16="http://schemas.microsoft.com/office/drawing/2014/main" id="{DDA389F2-6EF7-A9AD-B6FA-B0CF70AC1B98}"/>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A2D922F2-A35C-2885-C615-58CE030DB780}"/>
              </a:ext>
            </a:extLst>
          </xdr:cNvPr>
          <xdr:cNvSpPr txBox="1"/>
        </xdr:nvSpPr>
        <xdr:spPr>
          <a:xfrm>
            <a:off x="381000" y="2667000"/>
            <a:ext cx="11747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Sales/ Total Assets</a:t>
            </a:r>
            <a:endParaRPr lang="en-US" sz="1100"/>
          </a:p>
          <a:p>
            <a:pPr algn="ctr"/>
            <a:endParaRPr lang="en-US" sz="1100"/>
          </a:p>
        </xdr:txBody>
      </xdr:sp>
      <xdr:cxnSp macro="">
        <xdr:nvCxnSpPr>
          <xdr:cNvPr id="22" name="Straight Connector 21">
            <a:extLst>
              <a:ext uri="{FF2B5EF4-FFF2-40B4-BE49-F238E27FC236}">
                <a16:creationId xmlns:a16="http://schemas.microsoft.com/office/drawing/2014/main" id="{454BAE05-6000-2540-F594-68E6A70A13F8}"/>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5</xdr:col>
      <xdr:colOff>385505</xdr:colOff>
      <xdr:row>25</xdr:row>
      <xdr:rowOff>18317</xdr:rowOff>
    </xdr:from>
    <xdr:to>
      <xdr:col>8</xdr:col>
      <xdr:colOff>420405</xdr:colOff>
      <xdr:row>34</xdr:row>
      <xdr:rowOff>169741</xdr:rowOff>
    </xdr:to>
    <xdr:grpSp>
      <xdr:nvGrpSpPr>
        <xdr:cNvPr id="23" name="Group 22">
          <a:extLst>
            <a:ext uri="{FF2B5EF4-FFF2-40B4-BE49-F238E27FC236}">
              <a16:creationId xmlns:a16="http://schemas.microsoft.com/office/drawing/2014/main" id="{5AFB1EB9-0BBE-404C-8190-1C1C4810EAED}"/>
            </a:ext>
          </a:extLst>
        </xdr:cNvPr>
        <xdr:cNvGrpSpPr/>
      </xdr:nvGrpSpPr>
      <xdr:grpSpPr>
        <a:xfrm>
          <a:off x="4245449" y="4798654"/>
          <a:ext cx="1868552" cy="1820975"/>
          <a:chOff x="111125" y="2622550"/>
          <a:chExt cx="1863725" cy="1809750"/>
        </a:xfrm>
      </xdr:grpSpPr>
      <xdr:graphicFrame macro="">
        <xdr:nvGraphicFramePr>
          <xdr:cNvPr id="24" name="Chart 23">
            <a:extLst>
              <a:ext uri="{FF2B5EF4-FFF2-40B4-BE49-F238E27FC236}">
                <a16:creationId xmlns:a16="http://schemas.microsoft.com/office/drawing/2014/main" id="{2A68EF22-418A-633E-DAE0-0DCE0FBC0E59}"/>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5" name="TextBox 24">
            <a:extLst>
              <a:ext uri="{FF2B5EF4-FFF2-40B4-BE49-F238E27FC236}">
                <a16:creationId xmlns:a16="http://schemas.microsoft.com/office/drawing/2014/main" id="{B5129C4F-0C2F-1A4D-7BC4-A8CA97241786}"/>
              </a:ext>
            </a:extLst>
          </xdr:cNvPr>
          <xdr:cNvSpPr txBox="1"/>
        </xdr:nvSpPr>
        <xdr:spPr>
          <a:xfrm>
            <a:off x="515891" y="2660229"/>
            <a:ext cx="1042462" cy="17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Altman Z Score</a:t>
            </a:r>
            <a:endParaRPr lang="en-US" sz="1100"/>
          </a:p>
          <a:p>
            <a:pPr algn="ctr"/>
            <a:endParaRPr lang="en-US" sz="1100"/>
          </a:p>
        </xdr:txBody>
      </xdr:sp>
      <xdr:cxnSp macro="">
        <xdr:nvCxnSpPr>
          <xdr:cNvPr id="26" name="Straight Connector 25">
            <a:extLst>
              <a:ext uri="{FF2B5EF4-FFF2-40B4-BE49-F238E27FC236}">
                <a16:creationId xmlns:a16="http://schemas.microsoft.com/office/drawing/2014/main" id="{F7E4E8FE-3486-F4BB-4285-98EF34B74CF2}"/>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0</xdr:col>
      <xdr:colOff>97487</xdr:colOff>
      <xdr:row>35</xdr:row>
      <xdr:rowOff>4050</xdr:rowOff>
    </xdr:from>
    <xdr:to>
      <xdr:col>8</xdr:col>
      <xdr:colOff>392414</xdr:colOff>
      <xdr:row>44</xdr:row>
      <xdr:rowOff>164101</xdr:rowOff>
    </xdr:to>
    <xdr:sp macro="" textlink="">
      <xdr:nvSpPr>
        <xdr:cNvPr id="27" name="TextBox 26">
          <a:extLst>
            <a:ext uri="{FF2B5EF4-FFF2-40B4-BE49-F238E27FC236}">
              <a16:creationId xmlns:a16="http://schemas.microsoft.com/office/drawing/2014/main" id="{C5E48C7E-EF66-491C-A3C5-245B7C09D7F5}"/>
            </a:ext>
          </a:extLst>
        </xdr:cNvPr>
        <xdr:cNvSpPr txBox="1"/>
      </xdr:nvSpPr>
      <xdr:spPr>
        <a:xfrm>
          <a:off x="97487" y="6639443"/>
          <a:ext cx="5988523" cy="1829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US" sz="1200" b="1" i="0">
              <a:solidFill>
                <a:srgbClr val="215398"/>
              </a:solidFill>
              <a:effectLst/>
              <a:latin typeface="Calibri" panose="020F0502020204030204" pitchFamily="34" charset="0"/>
              <a:ea typeface="+mn-ea"/>
              <a:cs typeface="Calibri" panose="020F0502020204030204" pitchFamily="34" charset="0"/>
            </a:rPr>
            <a:t>Recent Updates</a:t>
          </a:r>
        </a:p>
        <a:p>
          <a:pPr marL="171450" indent="-171450" eaLnBrk="1" fontAlgn="auto" latinLnBrk="0" hangingPunct="1">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Tata Power Renewable Energy reported a 38% YoY rise in 3QFY25 EBITDA, driven by strong PLFs (Plant Load Factor), regulatory gains, and renewables growth.</a:t>
          </a:r>
          <a:endParaRPr lang="en-US" sz="1100">
            <a:effectLst/>
            <a:latin typeface="Calibri" panose="020F0502020204030204" pitchFamily="34" charset="0"/>
            <a:cs typeface="Calibri" panose="020F0502020204030204" pitchFamily="34" charset="0"/>
          </a:endParaRPr>
        </a:p>
        <a:p>
          <a:pPr marL="171450" indent="-171450" eaLnBrk="1" fontAlgn="auto" latinLnBrk="0" hangingPunct="1">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TPWR commissioned 865MW in 9MFY25, with 2GW cell lines operational and plans to add 2-2.5GW annually in FY26-27.</a:t>
          </a:r>
          <a:endParaRPr lang="en-US">
            <a:effectLst/>
            <a:latin typeface="Calibri" panose="020F0502020204030204" pitchFamily="34" charset="0"/>
            <a:cs typeface="Calibri" panose="020F0502020204030204" pitchFamily="34" charset="0"/>
          </a:endParaRPr>
        </a:p>
        <a:p>
          <a:pPr marL="171450" indent="-171450" eaLnBrk="1" fontAlgn="auto" latinLnBrk="0" hangingPunct="1">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Tata Power has a higher ROE than the average (7.7%) in the Electric</a:t>
          </a:r>
          <a:r>
            <a:rPr lang="en-US" sz="1100" b="0" i="0" baseline="0">
              <a:solidFill>
                <a:schemeClr val="dk1"/>
              </a:solidFill>
              <a:effectLst/>
              <a:latin typeface="Calibri" panose="020F0502020204030204" pitchFamily="34" charset="0"/>
              <a:ea typeface="+mn-ea"/>
              <a:cs typeface="Calibri" panose="020F0502020204030204" pitchFamily="34" charset="0"/>
            </a:rPr>
            <a:t> Utilities Industry.</a:t>
          </a:r>
          <a:endParaRPr lang="en-US">
            <a:effectLst/>
            <a:latin typeface="Calibri" panose="020F0502020204030204" pitchFamily="34" charset="0"/>
            <a:cs typeface="Calibri" panose="020F0502020204030204" pitchFamily="34" charset="0"/>
          </a:endParaRPr>
        </a:p>
        <a:p>
          <a:pPr marL="171450" indent="-171450">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TPWR’s solar module and cell manufacturing business is ramping up nicely, with the company generating H1 profit and Q3FY25 already reaching 17% EBITDA margin.</a:t>
          </a:r>
          <a:endParaRPr lang="en-US">
            <a:effectLst/>
            <a:latin typeface="Calibri" panose="020F0502020204030204" pitchFamily="34" charset="0"/>
            <a:cs typeface="Calibri" panose="020F0502020204030204" pitchFamily="34" charset="0"/>
          </a:endParaRPr>
        </a:p>
        <a:p>
          <a:pPr marL="171450" indent="-171450">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Tata Power has delivered a EPS growth of 51.52% &amp; a revenue growth of 23.70% in the last 3 years.</a:t>
          </a:r>
          <a:endParaRPr lang="en-US">
            <a:effectLst/>
            <a:latin typeface="Calibri" panose="020F0502020204030204" pitchFamily="34" charset="0"/>
            <a:cs typeface="Calibri" panose="020F0502020204030204" pitchFamily="34" charset="0"/>
          </a:endParaRPr>
        </a:p>
      </xdr:txBody>
    </xdr:sp>
    <xdr:clientData/>
  </xdr:twoCellAnchor>
  <xdr:twoCellAnchor>
    <xdr:from>
      <xdr:col>0</xdr:col>
      <xdr:colOff>64212</xdr:colOff>
      <xdr:row>47</xdr:row>
      <xdr:rowOff>35675</xdr:rowOff>
    </xdr:from>
    <xdr:to>
      <xdr:col>9</xdr:col>
      <xdr:colOff>71347</xdr:colOff>
      <xdr:row>50</xdr:row>
      <xdr:rowOff>1</xdr:rowOff>
    </xdr:to>
    <xdr:sp macro="" textlink="">
      <xdr:nvSpPr>
        <xdr:cNvPr id="28" name="TextBox 27">
          <a:extLst>
            <a:ext uri="{FF2B5EF4-FFF2-40B4-BE49-F238E27FC236}">
              <a16:creationId xmlns:a16="http://schemas.microsoft.com/office/drawing/2014/main" id="{957D84DF-E5F6-42EC-943F-0D3BB840FC87}"/>
            </a:ext>
          </a:extLst>
        </xdr:cNvPr>
        <xdr:cNvSpPr txBox="1"/>
      </xdr:nvSpPr>
      <xdr:spPr>
        <a:xfrm>
          <a:off x="64212" y="8797248"/>
          <a:ext cx="6335731" cy="321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US" sz="1800" b="1" i="0">
              <a:solidFill>
                <a:srgbClr val="215398"/>
              </a:solidFill>
              <a:effectLst/>
              <a:latin typeface="Calibri" panose="020F0502020204030204" pitchFamily="34" charset="0"/>
              <a:ea typeface="+mn-ea"/>
              <a:cs typeface="Calibri" panose="020F0502020204030204" pitchFamily="34" charset="0"/>
            </a:rPr>
            <a:t>Altman</a:t>
          </a:r>
          <a:r>
            <a:rPr lang="en-US" sz="1800" b="1" i="0" baseline="0">
              <a:solidFill>
                <a:srgbClr val="215398"/>
              </a:solidFill>
              <a:effectLst/>
              <a:latin typeface="Calibri" panose="020F0502020204030204" pitchFamily="34" charset="0"/>
              <a:ea typeface="+mn-ea"/>
              <a:cs typeface="Calibri" panose="020F0502020204030204" pitchFamily="34" charset="0"/>
            </a:rPr>
            <a:t> Z Score Calculation</a:t>
          </a:r>
        </a:p>
      </xdr:txBody>
    </xdr:sp>
    <xdr:clientData/>
  </xdr:twoCellAnchor>
  <xdr:twoCellAnchor>
    <xdr:from>
      <xdr:col>0</xdr:col>
      <xdr:colOff>71347</xdr:colOff>
      <xdr:row>84</xdr:row>
      <xdr:rowOff>49942</xdr:rowOff>
    </xdr:from>
    <xdr:to>
      <xdr:col>8</xdr:col>
      <xdr:colOff>535112</xdr:colOff>
      <xdr:row>85</xdr:row>
      <xdr:rowOff>178370</xdr:rowOff>
    </xdr:to>
    <xdr:sp macro="" textlink="">
      <xdr:nvSpPr>
        <xdr:cNvPr id="30" name="TextBox 29">
          <a:extLst>
            <a:ext uri="{FF2B5EF4-FFF2-40B4-BE49-F238E27FC236}">
              <a16:creationId xmlns:a16="http://schemas.microsoft.com/office/drawing/2014/main" id="{9667D37F-0649-44CA-8F0B-8326DB502411}"/>
            </a:ext>
          </a:extLst>
        </xdr:cNvPr>
        <xdr:cNvSpPr txBox="1"/>
      </xdr:nvSpPr>
      <xdr:spPr>
        <a:xfrm>
          <a:off x="71347" y="15475448"/>
          <a:ext cx="6157361" cy="31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US" sz="700" b="1" i="1">
              <a:solidFill>
                <a:srgbClr val="215398"/>
              </a:solidFill>
              <a:effectLst/>
              <a:latin typeface="Calibri" panose="020F0502020204030204" pitchFamily="34" charset="0"/>
              <a:ea typeface="+mn-ea"/>
              <a:cs typeface="Calibri" panose="020F0502020204030204" pitchFamily="34" charset="0"/>
            </a:rPr>
            <a:t>Disclaimer</a:t>
          </a:r>
          <a:r>
            <a:rPr lang="en-US" sz="700" b="0" i="1">
              <a:solidFill>
                <a:srgbClr val="215398"/>
              </a:solidFill>
              <a:effectLst/>
              <a:latin typeface="Calibri" panose="020F0502020204030204" pitchFamily="34" charset="0"/>
              <a:ea typeface="+mn-ea"/>
              <a:cs typeface="Calibri" panose="020F0502020204030204" pitchFamily="34" charset="0"/>
            </a:rPr>
            <a:t> </a:t>
          </a:r>
          <a:r>
            <a:rPr lang="en-US" sz="700" b="0" i="1">
              <a:solidFill>
                <a:srgbClr val="E23845"/>
              </a:solidFill>
              <a:effectLst/>
              <a:latin typeface="Calibri" panose="020F0502020204030204" pitchFamily="34" charset="0"/>
              <a:ea typeface="+mn-ea"/>
              <a:cs typeface="Calibri" panose="020F0502020204030204" pitchFamily="34" charset="0"/>
            </a:rPr>
            <a:t>: </a:t>
          </a:r>
          <a:r>
            <a:rPr lang="en-US" sz="700" b="0" i="1">
              <a:solidFill>
                <a:sysClr val="windowText" lastClr="000000"/>
              </a:solidFill>
              <a:effectLst/>
              <a:latin typeface="Calibri" panose="020F0502020204030204" pitchFamily="34" charset="0"/>
              <a:ea typeface="+mn-ea"/>
              <a:cs typeface="Calibri" panose="020F0502020204030204" pitchFamily="34" charset="0"/>
            </a:rPr>
            <a:t>This report is made as</a:t>
          </a:r>
          <a:r>
            <a:rPr lang="en-US" sz="700" b="0" i="1" baseline="0">
              <a:solidFill>
                <a:sysClr val="windowText" lastClr="000000"/>
              </a:solidFill>
              <a:effectLst/>
              <a:latin typeface="Calibri" panose="020F0502020204030204" pitchFamily="34" charset="0"/>
              <a:ea typeface="+mn-ea"/>
              <a:cs typeface="Calibri" panose="020F0502020204030204" pitchFamily="34" charset="0"/>
            </a:rPr>
            <a:t> part of educational assignment and is meant for educational purpose only. The author of the report is not liable for any losses due to action taken on the basis of this report. It is advisable to consult SEBI registered research analyst before making any investments.</a:t>
          </a:r>
          <a:endParaRPr lang="en-US" sz="700" b="0" i="1">
            <a:solidFill>
              <a:sysClr val="windowText" lastClr="000000"/>
            </a:solidFill>
            <a:effectLst/>
            <a:latin typeface="Calibri" panose="020F0502020204030204" pitchFamily="34" charset="0"/>
            <a:ea typeface="+mn-ea"/>
            <a:cs typeface="Calibri" panose="020F0502020204030204" pitchFamily="34" charset="0"/>
          </a:endParaRPr>
        </a:p>
      </xdr:txBody>
    </xdr:sp>
    <xdr:clientData/>
  </xdr:twoCellAnchor>
  <xdr:twoCellAnchor editAs="oneCell">
    <xdr:from>
      <xdr:col>6</xdr:col>
      <xdr:colOff>47518</xdr:colOff>
      <xdr:row>2</xdr:row>
      <xdr:rowOff>26120</xdr:rowOff>
    </xdr:from>
    <xdr:to>
      <xdr:col>8</xdr:col>
      <xdr:colOff>627865</xdr:colOff>
      <xdr:row>6</xdr:row>
      <xdr:rowOff>16937</xdr:rowOff>
    </xdr:to>
    <xdr:pic>
      <xdr:nvPicPr>
        <xdr:cNvPr id="29" name="Picture 28">
          <a:extLst>
            <a:ext uri="{FF2B5EF4-FFF2-40B4-BE49-F238E27FC236}">
              <a16:creationId xmlns:a16="http://schemas.microsoft.com/office/drawing/2014/main" id="{EEDF3CF0-E84B-4E30-BB2C-19C774D03EC8}"/>
            </a:ext>
          </a:extLst>
        </xdr:cNvPr>
        <xdr:cNvPicPr>
          <a:picLocks noChangeAspect="1"/>
        </xdr:cNvPicPr>
      </xdr:nvPicPr>
      <xdr:blipFill>
        <a:blip xmlns:r="http://schemas.openxmlformats.org/officeDocument/2006/relationships" r:embed="rId7"/>
        <a:stretch>
          <a:fillRect/>
        </a:stretch>
      </xdr:blipFill>
      <xdr:spPr>
        <a:xfrm>
          <a:off x="4471114" y="318648"/>
          <a:ext cx="1850347" cy="10110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231775</xdr:colOff>
      <xdr:row>11</xdr:row>
      <xdr:rowOff>127000</xdr:rowOff>
    </xdr:from>
    <xdr:to>
      <xdr:col>8</xdr:col>
      <xdr:colOff>536575</xdr:colOff>
      <xdr:row>28</xdr:row>
      <xdr:rowOff>82550</xdr:rowOff>
    </xdr:to>
    <xdr:graphicFrame macro="">
      <xdr:nvGraphicFramePr>
        <xdr:cNvPr id="2" name="Chart 1">
          <a:extLst>
            <a:ext uri="{FF2B5EF4-FFF2-40B4-BE49-F238E27FC236}">
              <a16:creationId xmlns:a16="http://schemas.microsoft.com/office/drawing/2014/main" id="{D1470A42-9C05-4F29-BCBC-0E5F3338D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228600</xdr:colOff>
      <xdr:row>24</xdr:row>
      <xdr:rowOff>127000</xdr:rowOff>
    </xdr:from>
    <xdr:to>
      <xdr:col>8</xdr:col>
      <xdr:colOff>457200</xdr:colOff>
      <xdr:row>24</xdr:row>
      <xdr:rowOff>127000</xdr:rowOff>
    </xdr:to>
    <xdr:cxnSp macro="">
      <xdr:nvCxnSpPr>
        <xdr:cNvPr id="3" name="Straight Connector 2">
          <a:extLst>
            <a:ext uri="{FF2B5EF4-FFF2-40B4-BE49-F238E27FC236}">
              <a16:creationId xmlns:a16="http://schemas.microsoft.com/office/drawing/2014/main" id="{7CB9C898-3DBA-485D-BBA3-6BF77D37F74B}"/>
            </a:ext>
          </a:extLst>
        </xdr:cNvPr>
        <xdr:cNvCxnSpPr/>
      </xdr:nvCxnSpPr>
      <xdr:spPr>
        <a:xfrm>
          <a:off x="971550" y="2520950"/>
          <a:ext cx="3886200" cy="0"/>
        </a:xfrm>
        <a:prstGeom prst="line">
          <a:avLst/>
        </a:prstGeom>
        <a:ln>
          <a:solidFill>
            <a:schemeClr val="accent2">
              <a:lumMod val="60000"/>
              <a:lumOff val="40000"/>
            </a:schemeClr>
          </a:solidFill>
          <a:prstDash val="dashDot"/>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85725</xdr:colOff>
      <xdr:row>22</xdr:row>
      <xdr:rowOff>127000</xdr:rowOff>
    </xdr:from>
    <xdr:to>
      <xdr:col>13</xdr:col>
      <xdr:colOff>584200</xdr:colOff>
      <xdr:row>37</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9256FA6-C804-4861-B4E1-FBF7D0F6ED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78425" y="4191000"/>
              <a:ext cx="3857625" cy="2730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111125</xdr:colOff>
      <xdr:row>14</xdr:row>
      <xdr:rowOff>95250</xdr:rowOff>
    </xdr:from>
    <xdr:to>
      <xdr:col>2</xdr:col>
      <xdr:colOff>50800</xdr:colOff>
      <xdr:row>24</xdr:row>
      <xdr:rowOff>63500</xdr:rowOff>
    </xdr:to>
    <xdr:grpSp>
      <xdr:nvGrpSpPr>
        <xdr:cNvPr id="3" name="Group 2">
          <a:extLst>
            <a:ext uri="{FF2B5EF4-FFF2-40B4-BE49-F238E27FC236}">
              <a16:creationId xmlns:a16="http://schemas.microsoft.com/office/drawing/2014/main" id="{A26EA2DE-BD45-4980-B03E-F978E19A3D75}"/>
            </a:ext>
          </a:extLst>
        </xdr:cNvPr>
        <xdr:cNvGrpSpPr/>
      </xdr:nvGrpSpPr>
      <xdr:grpSpPr>
        <a:xfrm>
          <a:off x="111125" y="2799351"/>
          <a:ext cx="1866079" cy="1823306"/>
          <a:chOff x="111125" y="2622550"/>
          <a:chExt cx="1863725" cy="1809750"/>
        </a:xfrm>
      </xdr:grpSpPr>
      <xdr:graphicFrame macro="">
        <xdr:nvGraphicFramePr>
          <xdr:cNvPr id="4" name="Chart 3">
            <a:extLst>
              <a:ext uri="{FF2B5EF4-FFF2-40B4-BE49-F238E27FC236}">
                <a16:creationId xmlns:a16="http://schemas.microsoft.com/office/drawing/2014/main" id="{40075FED-94DF-C7F5-7897-C2AEE80551F1}"/>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5" name="TextBox 4">
            <a:extLst>
              <a:ext uri="{FF2B5EF4-FFF2-40B4-BE49-F238E27FC236}">
                <a16:creationId xmlns:a16="http://schemas.microsoft.com/office/drawing/2014/main" id="{5F2B61B9-FAC1-F954-691B-2660B511A4B8}"/>
              </a:ext>
            </a:extLst>
          </xdr:cNvPr>
          <xdr:cNvSpPr txBox="1"/>
        </xdr:nvSpPr>
        <xdr:spPr>
          <a:xfrm>
            <a:off x="381000" y="2667000"/>
            <a:ext cx="11747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Revenue (INR Cr.)</a:t>
            </a:r>
          </a:p>
          <a:p>
            <a:pPr algn="ctr"/>
            <a:endParaRPr lang="en-US" sz="1100"/>
          </a:p>
          <a:p>
            <a:pPr algn="ctr"/>
            <a:endParaRPr lang="en-US" sz="1100"/>
          </a:p>
        </xdr:txBody>
      </xdr:sp>
      <xdr:cxnSp macro="">
        <xdr:nvCxnSpPr>
          <xdr:cNvPr id="6" name="Straight Connector 5">
            <a:extLst>
              <a:ext uri="{FF2B5EF4-FFF2-40B4-BE49-F238E27FC236}">
                <a16:creationId xmlns:a16="http://schemas.microsoft.com/office/drawing/2014/main" id="{70B4D3C4-BF65-71A0-1A8A-E3EB1E462C7B}"/>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2</xdr:col>
      <xdr:colOff>223228</xdr:colOff>
      <xdr:row>14</xdr:row>
      <xdr:rowOff>95250</xdr:rowOff>
    </xdr:from>
    <xdr:to>
      <xdr:col>5</xdr:col>
      <xdr:colOff>258153</xdr:colOff>
      <xdr:row>24</xdr:row>
      <xdr:rowOff>63500</xdr:rowOff>
    </xdr:to>
    <xdr:grpSp>
      <xdr:nvGrpSpPr>
        <xdr:cNvPr id="7" name="Group 6">
          <a:extLst>
            <a:ext uri="{FF2B5EF4-FFF2-40B4-BE49-F238E27FC236}">
              <a16:creationId xmlns:a16="http://schemas.microsoft.com/office/drawing/2014/main" id="{4476DEE7-8DC5-4340-BDE8-6673BE619CD3}"/>
            </a:ext>
          </a:extLst>
        </xdr:cNvPr>
        <xdr:cNvGrpSpPr/>
      </xdr:nvGrpSpPr>
      <xdr:grpSpPr>
        <a:xfrm>
          <a:off x="2149632" y="2799351"/>
          <a:ext cx="1939925" cy="1823306"/>
          <a:chOff x="111125" y="2622550"/>
          <a:chExt cx="1863725" cy="1809750"/>
        </a:xfrm>
      </xdr:grpSpPr>
      <xdr:graphicFrame macro="">
        <xdr:nvGraphicFramePr>
          <xdr:cNvPr id="8" name="Chart 7">
            <a:extLst>
              <a:ext uri="{FF2B5EF4-FFF2-40B4-BE49-F238E27FC236}">
                <a16:creationId xmlns:a16="http://schemas.microsoft.com/office/drawing/2014/main" id="{2CEA1FC9-8FA0-2AC3-E240-7BAD367F2893}"/>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TextBox 8">
            <a:extLst>
              <a:ext uri="{FF2B5EF4-FFF2-40B4-BE49-F238E27FC236}">
                <a16:creationId xmlns:a16="http://schemas.microsoft.com/office/drawing/2014/main" id="{A83E4C87-D52A-BD42-BCC6-ABE52A3A8F7B}"/>
              </a:ext>
            </a:extLst>
          </xdr:cNvPr>
          <xdr:cNvSpPr txBox="1"/>
        </xdr:nvSpPr>
        <xdr:spPr>
          <a:xfrm>
            <a:off x="380999" y="2667000"/>
            <a:ext cx="1520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Net Profit (INR Cr.)</a:t>
            </a:r>
          </a:p>
          <a:p>
            <a:pPr algn="ctr"/>
            <a:endParaRPr lang="en-US" sz="900">
              <a:latin typeface="Calibri" panose="020F0502020204030204" pitchFamily="34" charset="0"/>
              <a:cs typeface="Calibri" panose="020F0502020204030204" pitchFamily="34" charset="0"/>
            </a:endParaRPr>
          </a:p>
          <a:p>
            <a:pPr algn="ctr"/>
            <a:endParaRPr lang="en-US" sz="1100"/>
          </a:p>
        </xdr:txBody>
      </xdr:sp>
      <xdr:cxnSp macro="">
        <xdr:nvCxnSpPr>
          <xdr:cNvPr id="10" name="Straight Connector 9">
            <a:extLst>
              <a:ext uri="{FF2B5EF4-FFF2-40B4-BE49-F238E27FC236}">
                <a16:creationId xmlns:a16="http://schemas.microsoft.com/office/drawing/2014/main" id="{3E3712F2-FEDD-5AB3-F835-9A86AD73EDD2}"/>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5</xdr:col>
      <xdr:colOff>383686</xdr:colOff>
      <xdr:row>14</xdr:row>
      <xdr:rowOff>95250</xdr:rowOff>
    </xdr:from>
    <xdr:to>
      <xdr:col>8</xdr:col>
      <xdr:colOff>437743</xdr:colOff>
      <xdr:row>24</xdr:row>
      <xdr:rowOff>63500</xdr:rowOff>
    </xdr:to>
    <xdr:grpSp>
      <xdr:nvGrpSpPr>
        <xdr:cNvPr id="11" name="Group 10">
          <a:extLst>
            <a:ext uri="{FF2B5EF4-FFF2-40B4-BE49-F238E27FC236}">
              <a16:creationId xmlns:a16="http://schemas.microsoft.com/office/drawing/2014/main" id="{5793D262-D19E-48F7-8D7D-B3D0C0C70B4E}"/>
            </a:ext>
          </a:extLst>
        </xdr:cNvPr>
        <xdr:cNvGrpSpPr/>
      </xdr:nvGrpSpPr>
      <xdr:grpSpPr>
        <a:xfrm>
          <a:off x="4215090" y="2799351"/>
          <a:ext cx="1959057" cy="1823306"/>
          <a:chOff x="95249" y="2622550"/>
          <a:chExt cx="1879601" cy="1809750"/>
        </a:xfrm>
      </xdr:grpSpPr>
      <xdr:graphicFrame macro="">
        <xdr:nvGraphicFramePr>
          <xdr:cNvPr id="12" name="Chart 11">
            <a:extLst>
              <a:ext uri="{FF2B5EF4-FFF2-40B4-BE49-F238E27FC236}">
                <a16:creationId xmlns:a16="http://schemas.microsoft.com/office/drawing/2014/main" id="{2001F878-D93B-C625-C7FD-3D276118B828}"/>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3" name="TextBox 12">
            <a:extLst>
              <a:ext uri="{FF2B5EF4-FFF2-40B4-BE49-F238E27FC236}">
                <a16:creationId xmlns:a16="http://schemas.microsoft.com/office/drawing/2014/main" id="{49B165FF-B2BB-0506-E01E-E6CDC23F015D}"/>
              </a:ext>
            </a:extLst>
          </xdr:cNvPr>
          <xdr:cNvSpPr txBox="1"/>
        </xdr:nvSpPr>
        <xdr:spPr>
          <a:xfrm>
            <a:off x="95249" y="2647950"/>
            <a:ext cx="1863725"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Average</a:t>
            </a:r>
            <a:r>
              <a:rPr lang="en-US" sz="900" baseline="0">
                <a:latin typeface="Calibri" panose="020F0502020204030204" pitchFamily="34" charset="0"/>
                <a:cs typeface="Calibri" panose="020F0502020204030204" pitchFamily="34" charset="0"/>
              </a:rPr>
              <a:t> Total Assets</a:t>
            </a:r>
            <a:r>
              <a:rPr lang="en-US" sz="900">
                <a:latin typeface="Calibri" panose="020F0502020204030204" pitchFamily="34" charset="0"/>
                <a:cs typeface="Calibri" panose="020F0502020204030204" pitchFamily="34" charset="0"/>
              </a:rPr>
              <a:t> (INR Cr.)</a:t>
            </a:r>
          </a:p>
          <a:p>
            <a:pPr algn="ctr"/>
            <a:endParaRPr lang="en-US" sz="1100"/>
          </a:p>
          <a:p>
            <a:pPr algn="ctr"/>
            <a:endParaRPr lang="en-US" sz="1100"/>
          </a:p>
        </xdr:txBody>
      </xdr:sp>
      <xdr:cxnSp macro="">
        <xdr:nvCxnSpPr>
          <xdr:cNvPr id="14" name="Straight Connector 13">
            <a:extLst>
              <a:ext uri="{FF2B5EF4-FFF2-40B4-BE49-F238E27FC236}">
                <a16:creationId xmlns:a16="http://schemas.microsoft.com/office/drawing/2014/main" id="{0CDD73E5-9A69-017D-CF8A-88E77916FFE9}"/>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xdr:col>
      <xdr:colOff>12211</xdr:colOff>
      <xdr:row>25</xdr:row>
      <xdr:rowOff>24423</xdr:rowOff>
    </xdr:from>
    <xdr:to>
      <xdr:col>2</xdr:col>
      <xdr:colOff>86213</xdr:colOff>
      <xdr:row>34</xdr:row>
      <xdr:rowOff>175847</xdr:rowOff>
    </xdr:to>
    <xdr:grpSp>
      <xdr:nvGrpSpPr>
        <xdr:cNvPr id="15" name="Group 14">
          <a:extLst>
            <a:ext uri="{FF2B5EF4-FFF2-40B4-BE49-F238E27FC236}">
              <a16:creationId xmlns:a16="http://schemas.microsoft.com/office/drawing/2014/main" id="{491E1688-71BF-4023-A262-EBE21ACFF648}"/>
            </a:ext>
          </a:extLst>
        </xdr:cNvPr>
        <xdr:cNvGrpSpPr/>
      </xdr:nvGrpSpPr>
      <xdr:grpSpPr>
        <a:xfrm>
          <a:off x="147773" y="4769086"/>
          <a:ext cx="1864844" cy="1820974"/>
          <a:chOff x="111125" y="2622550"/>
          <a:chExt cx="1863725" cy="1809750"/>
        </a:xfrm>
      </xdr:grpSpPr>
      <xdr:graphicFrame macro="">
        <xdr:nvGraphicFramePr>
          <xdr:cNvPr id="16" name="Chart 15">
            <a:extLst>
              <a:ext uri="{FF2B5EF4-FFF2-40B4-BE49-F238E27FC236}">
                <a16:creationId xmlns:a16="http://schemas.microsoft.com/office/drawing/2014/main" id="{0A79A2CD-2E49-85A9-43D4-5C47968ED639}"/>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TextBox 16">
            <a:extLst>
              <a:ext uri="{FF2B5EF4-FFF2-40B4-BE49-F238E27FC236}">
                <a16:creationId xmlns:a16="http://schemas.microsoft.com/office/drawing/2014/main" id="{EB513F48-8004-5923-4C1F-24B193263FE8}"/>
              </a:ext>
            </a:extLst>
          </xdr:cNvPr>
          <xdr:cNvSpPr txBox="1"/>
        </xdr:nvSpPr>
        <xdr:spPr>
          <a:xfrm>
            <a:off x="381000" y="2667000"/>
            <a:ext cx="11747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Return</a:t>
            </a:r>
            <a:r>
              <a:rPr lang="en-US" sz="900" baseline="0">
                <a:latin typeface="Calibri" panose="020F0502020204030204" pitchFamily="34" charset="0"/>
                <a:cs typeface="Calibri" panose="020F0502020204030204" pitchFamily="34" charset="0"/>
              </a:rPr>
              <a:t> on Equity</a:t>
            </a:r>
            <a:r>
              <a:rPr lang="en-US" sz="900">
                <a:latin typeface="Calibri" panose="020F0502020204030204" pitchFamily="34" charset="0"/>
                <a:cs typeface="Calibri" panose="020F0502020204030204" pitchFamily="34" charset="0"/>
              </a:rPr>
              <a:t> (%)</a:t>
            </a:r>
          </a:p>
          <a:p>
            <a:pPr algn="ctr"/>
            <a:endParaRPr lang="en-US" sz="1100"/>
          </a:p>
          <a:p>
            <a:pPr algn="ctr"/>
            <a:endParaRPr lang="en-US" sz="1100"/>
          </a:p>
        </xdr:txBody>
      </xdr:sp>
      <xdr:cxnSp macro="">
        <xdr:nvCxnSpPr>
          <xdr:cNvPr id="18" name="Straight Connector 17">
            <a:extLst>
              <a:ext uri="{FF2B5EF4-FFF2-40B4-BE49-F238E27FC236}">
                <a16:creationId xmlns:a16="http://schemas.microsoft.com/office/drawing/2014/main" id="{35032A14-10E7-9ECF-157F-6DE5FCD6B12A}"/>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2</xdr:col>
      <xdr:colOff>249523</xdr:colOff>
      <xdr:row>25</xdr:row>
      <xdr:rowOff>24423</xdr:rowOff>
    </xdr:from>
    <xdr:to>
      <xdr:col>5</xdr:col>
      <xdr:colOff>280784</xdr:colOff>
      <xdr:row>34</xdr:row>
      <xdr:rowOff>175847</xdr:rowOff>
    </xdr:to>
    <xdr:grpSp>
      <xdr:nvGrpSpPr>
        <xdr:cNvPr id="19" name="Group 18">
          <a:extLst>
            <a:ext uri="{FF2B5EF4-FFF2-40B4-BE49-F238E27FC236}">
              <a16:creationId xmlns:a16="http://schemas.microsoft.com/office/drawing/2014/main" id="{3C953B04-BCAC-47FB-8AE4-F78613E572AE}"/>
            </a:ext>
          </a:extLst>
        </xdr:cNvPr>
        <xdr:cNvGrpSpPr/>
      </xdr:nvGrpSpPr>
      <xdr:grpSpPr>
        <a:xfrm>
          <a:off x="2175927" y="4769086"/>
          <a:ext cx="1936261" cy="1820974"/>
          <a:chOff x="111125" y="2622550"/>
          <a:chExt cx="1863725" cy="1809750"/>
        </a:xfrm>
      </xdr:grpSpPr>
      <xdr:graphicFrame macro="">
        <xdr:nvGraphicFramePr>
          <xdr:cNvPr id="20" name="Chart 19">
            <a:extLst>
              <a:ext uri="{FF2B5EF4-FFF2-40B4-BE49-F238E27FC236}">
                <a16:creationId xmlns:a16="http://schemas.microsoft.com/office/drawing/2014/main" id="{33EF24F6-C561-E938-473F-8E8AA286A169}"/>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CC2E328C-E6D4-27AE-BE1F-16A664080088}"/>
              </a:ext>
            </a:extLst>
          </xdr:cNvPr>
          <xdr:cNvSpPr txBox="1"/>
        </xdr:nvSpPr>
        <xdr:spPr>
          <a:xfrm>
            <a:off x="381000" y="2667000"/>
            <a:ext cx="11747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Return</a:t>
            </a:r>
            <a:r>
              <a:rPr lang="en-US" sz="900" baseline="0">
                <a:latin typeface="Calibri" panose="020F0502020204030204" pitchFamily="34" charset="0"/>
                <a:cs typeface="Calibri" panose="020F0502020204030204" pitchFamily="34" charset="0"/>
              </a:rPr>
              <a:t> on Asset (%)</a:t>
            </a:r>
            <a:endParaRPr lang="en-US" sz="900">
              <a:latin typeface="Calibri" panose="020F0502020204030204" pitchFamily="34" charset="0"/>
              <a:cs typeface="Calibri" panose="020F0502020204030204" pitchFamily="34" charset="0"/>
            </a:endParaRPr>
          </a:p>
          <a:p>
            <a:pPr algn="ctr"/>
            <a:endParaRPr lang="en-US" sz="1100"/>
          </a:p>
          <a:p>
            <a:pPr algn="ctr"/>
            <a:endParaRPr lang="en-US" sz="1100"/>
          </a:p>
        </xdr:txBody>
      </xdr:sp>
      <xdr:cxnSp macro="">
        <xdr:nvCxnSpPr>
          <xdr:cNvPr id="22" name="Straight Connector 21">
            <a:extLst>
              <a:ext uri="{FF2B5EF4-FFF2-40B4-BE49-F238E27FC236}">
                <a16:creationId xmlns:a16="http://schemas.microsoft.com/office/drawing/2014/main" id="{A370EB3D-9F51-ECB4-AC24-FBC198257350}"/>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5</xdr:col>
      <xdr:colOff>385505</xdr:colOff>
      <xdr:row>25</xdr:row>
      <xdr:rowOff>18317</xdr:rowOff>
    </xdr:from>
    <xdr:to>
      <xdr:col>8</xdr:col>
      <xdr:colOff>420405</xdr:colOff>
      <xdr:row>34</xdr:row>
      <xdr:rowOff>169741</xdr:rowOff>
    </xdr:to>
    <xdr:grpSp>
      <xdr:nvGrpSpPr>
        <xdr:cNvPr id="23" name="Group 22">
          <a:extLst>
            <a:ext uri="{FF2B5EF4-FFF2-40B4-BE49-F238E27FC236}">
              <a16:creationId xmlns:a16="http://schemas.microsoft.com/office/drawing/2014/main" id="{50628C2E-410C-4FDB-9963-D4EE9FAE0C4E}"/>
            </a:ext>
          </a:extLst>
        </xdr:cNvPr>
        <xdr:cNvGrpSpPr/>
      </xdr:nvGrpSpPr>
      <xdr:grpSpPr>
        <a:xfrm>
          <a:off x="4216909" y="4762980"/>
          <a:ext cx="1939900" cy="1820974"/>
          <a:chOff x="111125" y="2622550"/>
          <a:chExt cx="1863725" cy="1809750"/>
        </a:xfrm>
      </xdr:grpSpPr>
      <xdr:graphicFrame macro="">
        <xdr:nvGraphicFramePr>
          <xdr:cNvPr id="24" name="Chart 23">
            <a:extLst>
              <a:ext uri="{FF2B5EF4-FFF2-40B4-BE49-F238E27FC236}">
                <a16:creationId xmlns:a16="http://schemas.microsoft.com/office/drawing/2014/main" id="{2FB4605A-6648-139F-4CCB-D4C184E08CD1}"/>
              </a:ext>
            </a:extLst>
          </xdr:cNvPr>
          <xdr:cNvGraphicFramePr/>
        </xdr:nvGraphicFramePr>
        <xdr:xfrm>
          <a:off x="111125" y="2746375"/>
          <a:ext cx="1863725" cy="1685925"/>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5" name="TextBox 24">
            <a:extLst>
              <a:ext uri="{FF2B5EF4-FFF2-40B4-BE49-F238E27FC236}">
                <a16:creationId xmlns:a16="http://schemas.microsoft.com/office/drawing/2014/main" id="{C076F47D-F665-0A4B-5E89-B2FDA0322221}"/>
              </a:ext>
            </a:extLst>
          </xdr:cNvPr>
          <xdr:cNvSpPr txBox="1"/>
        </xdr:nvSpPr>
        <xdr:spPr>
          <a:xfrm>
            <a:off x="515891" y="2660229"/>
            <a:ext cx="1042462" cy="17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latin typeface="Calibri" panose="020F0502020204030204" pitchFamily="34" charset="0"/>
                <a:cs typeface="Calibri" panose="020F0502020204030204" pitchFamily="34" charset="0"/>
              </a:rPr>
              <a:t>Financial</a:t>
            </a:r>
            <a:r>
              <a:rPr lang="en-US" sz="900" baseline="0">
                <a:latin typeface="Calibri" panose="020F0502020204030204" pitchFamily="34" charset="0"/>
                <a:cs typeface="Calibri" panose="020F0502020204030204" pitchFamily="34" charset="0"/>
              </a:rPr>
              <a:t> Leverage</a:t>
            </a:r>
            <a:endParaRPr lang="en-US" sz="900">
              <a:latin typeface="Calibri" panose="020F0502020204030204" pitchFamily="34" charset="0"/>
              <a:cs typeface="Calibri" panose="020F0502020204030204" pitchFamily="34" charset="0"/>
            </a:endParaRPr>
          </a:p>
          <a:p>
            <a:pPr algn="ctr"/>
            <a:endParaRPr lang="en-US" sz="1100"/>
          </a:p>
          <a:p>
            <a:pPr algn="ctr"/>
            <a:endParaRPr lang="en-US" sz="1100"/>
          </a:p>
        </xdr:txBody>
      </xdr:sp>
      <xdr:cxnSp macro="">
        <xdr:nvCxnSpPr>
          <xdr:cNvPr id="26" name="Straight Connector 25">
            <a:extLst>
              <a:ext uri="{FF2B5EF4-FFF2-40B4-BE49-F238E27FC236}">
                <a16:creationId xmlns:a16="http://schemas.microsoft.com/office/drawing/2014/main" id="{25F3D4B2-B432-7A26-FB16-BB24AF9333F6}"/>
              </a:ext>
            </a:extLst>
          </xdr:cNvPr>
          <xdr:cNvCxnSpPr/>
        </xdr:nvCxnSpPr>
        <xdr:spPr>
          <a:xfrm>
            <a:off x="171450" y="2622550"/>
            <a:ext cx="166370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0</xdr:col>
      <xdr:colOff>126027</xdr:colOff>
      <xdr:row>35</xdr:row>
      <xdr:rowOff>128427</xdr:rowOff>
    </xdr:from>
    <xdr:to>
      <xdr:col>8</xdr:col>
      <xdr:colOff>570788</xdr:colOff>
      <xdr:row>45</xdr:row>
      <xdr:rowOff>0</xdr:rowOff>
    </xdr:to>
    <xdr:sp macro="" textlink="">
      <xdr:nvSpPr>
        <xdr:cNvPr id="27" name="TextBox 26">
          <a:extLst>
            <a:ext uri="{FF2B5EF4-FFF2-40B4-BE49-F238E27FC236}">
              <a16:creationId xmlns:a16="http://schemas.microsoft.com/office/drawing/2014/main" id="{A1715D00-8C53-459A-8288-C6B4713D1595}"/>
            </a:ext>
          </a:extLst>
        </xdr:cNvPr>
        <xdr:cNvSpPr txBox="1"/>
      </xdr:nvSpPr>
      <xdr:spPr>
        <a:xfrm>
          <a:off x="126027" y="6728146"/>
          <a:ext cx="6181165" cy="1726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US" sz="1200" b="1" i="0">
              <a:solidFill>
                <a:srgbClr val="215398"/>
              </a:solidFill>
              <a:effectLst/>
              <a:latin typeface="Calibri" panose="020F0502020204030204" pitchFamily="34" charset="0"/>
              <a:ea typeface="+mn-ea"/>
              <a:cs typeface="Calibri" panose="020F0502020204030204" pitchFamily="34" charset="0"/>
            </a:rPr>
            <a:t>Recent Updates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a:solidFill>
                <a:schemeClr val="dk1"/>
              </a:solidFill>
              <a:effectLst/>
              <a:latin typeface="Calibri" panose="020F0502020204030204" pitchFamily="34" charset="0"/>
              <a:ea typeface="+mn-ea"/>
              <a:cs typeface="Calibri" panose="020F0502020204030204" pitchFamily="34" charset="0"/>
            </a:rPr>
            <a:t>Tata Power Renewable Energy reported a 38% YoY rise in 3QFY25 EBITDA, driven by strong PLFs (Plant Load Factor), regulatory gains, and renewables growth.</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a:solidFill>
                <a:schemeClr val="dk1"/>
              </a:solidFill>
              <a:effectLst/>
              <a:latin typeface="Calibri" panose="020F0502020204030204" pitchFamily="34" charset="0"/>
              <a:ea typeface="+mn-ea"/>
              <a:cs typeface="Calibri" panose="020F0502020204030204" pitchFamily="34" charset="0"/>
            </a:rPr>
            <a:t>TPWR commissioned 865MW in 9MFY25, with 2GW cell lines operational and plans to add 2-2.5GW annually in FY26-27.</a:t>
          </a:r>
          <a:endParaRPr lang="en-US" sz="1100">
            <a:effectLst/>
            <a:latin typeface="Calibri" panose="020F0502020204030204" pitchFamily="34" charset="0"/>
            <a:cs typeface="Calibri" panose="020F0502020204030204" pitchFamily="34" charset="0"/>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a:solidFill>
                <a:schemeClr val="dk1"/>
              </a:solidFill>
              <a:effectLst/>
              <a:latin typeface="Calibri" panose="020F0502020204030204" pitchFamily="34" charset="0"/>
              <a:ea typeface="+mn-ea"/>
              <a:cs typeface="Calibri" panose="020F0502020204030204" pitchFamily="34" charset="0"/>
            </a:rPr>
            <a:t>Tata Power has a higher ROE than the average (7.7%) in the Electric</a:t>
          </a:r>
          <a:r>
            <a:rPr lang="en-US" sz="1100" b="0" i="0" baseline="0">
              <a:solidFill>
                <a:schemeClr val="dk1"/>
              </a:solidFill>
              <a:effectLst/>
              <a:latin typeface="Calibri" panose="020F0502020204030204" pitchFamily="34" charset="0"/>
              <a:ea typeface="+mn-ea"/>
              <a:cs typeface="Calibri" panose="020F0502020204030204" pitchFamily="34" charset="0"/>
            </a:rPr>
            <a:t> Utilities Industry.</a:t>
          </a:r>
        </a:p>
        <a:p>
          <a:pPr marL="171450" indent="-171450">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TPWR’s solar module and cell manufacturing business is ramping up nicely, with the company generating H1 profit and Q3FY25 already reaching 17% EBITDA margin.</a:t>
          </a:r>
        </a:p>
        <a:p>
          <a:pPr marL="171450" indent="-171450">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Tata Power has delivered a EPS growth of 51.52% &amp; a revenue growth of 23.70% in the last 3 years.</a:t>
          </a:r>
          <a:endParaRPr lang="en-US" sz="1100" b="0" i="0" baseline="0">
            <a:solidFill>
              <a:schemeClr val="dk1"/>
            </a:solidFill>
            <a:effectLst/>
            <a:latin typeface="Calibri" panose="020F0502020204030204" pitchFamily="34" charset="0"/>
            <a:ea typeface="+mn-ea"/>
            <a:cs typeface="Calibri" panose="020F0502020204030204" pitchFamily="34" charset="0"/>
          </a:endParaRPr>
        </a:p>
      </xdr:txBody>
    </xdr:sp>
    <xdr:clientData/>
  </xdr:twoCellAnchor>
  <xdr:twoCellAnchor>
    <xdr:from>
      <xdr:col>0</xdr:col>
      <xdr:colOff>35674</xdr:colOff>
      <xdr:row>47</xdr:row>
      <xdr:rowOff>28540</xdr:rowOff>
    </xdr:from>
    <xdr:to>
      <xdr:col>8</xdr:col>
      <xdr:colOff>470898</xdr:colOff>
      <xdr:row>49</xdr:row>
      <xdr:rowOff>149832</xdr:rowOff>
    </xdr:to>
    <xdr:sp macro="" textlink="">
      <xdr:nvSpPr>
        <xdr:cNvPr id="28" name="TextBox 27">
          <a:extLst>
            <a:ext uri="{FF2B5EF4-FFF2-40B4-BE49-F238E27FC236}">
              <a16:creationId xmlns:a16="http://schemas.microsoft.com/office/drawing/2014/main" id="{2B66A64A-8BF3-44A4-8727-F7F975CEA282}"/>
            </a:ext>
          </a:extLst>
        </xdr:cNvPr>
        <xdr:cNvSpPr txBox="1"/>
      </xdr:nvSpPr>
      <xdr:spPr>
        <a:xfrm>
          <a:off x="35674" y="8754439"/>
          <a:ext cx="6171628" cy="292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US" sz="1800" b="1" i="0">
              <a:solidFill>
                <a:srgbClr val="215398"/>
              </a:solidFill>
              <a:effectLst/>
              <a:latin typeface="Calibri" panose="020F0502020204030204" pitchFamily="34" charset="0"/>
              <a:ea typeface="+mn-ea"/>
              <a:cs typeface="Calibri" panose="020F0502020204030204" pitchFamily="34" charset="0"/>
            </a:rPr>
            <a:t>Dupont</a:t>
          </a:r>
          <a:r>
            <a:rPr lang="en-US" sz="1800" b="1" i="0" baseline="0">
              <a:solidFill>
                <a:srgbClr val="215398"/>
              </a:solidFill>
              <a:effectLst/>
              <a:latin typeface="Calibri" panose="020F0502020204030204" pitchFamily="34" charset="0"/>
              <a:ea typeface="+mn-ea"/>
              <a:cs typeface="Calibri" panose="020F0502020204030204" pitchFamily="34" charset="0"/>
            </a:rPr>
            <a:t> Analysis - Return on Equity &amp; Return on Asset</a:t>
          </a:r>
        </a:p>
        <a:p>
          <a:pPr marL="0" indent="0">
            <a:buFont typeface="Arial" panose="020B0604020202020204" pitchFamily="34" charset="0"/>
            <a:buNone/>
          </a:pPr>
          <a:endParaRPr lang="en-US" sz="1800" b="1" i="0">
            <a:solidFill>
              <a:srgbClr val="E23845"/>
            </a:solidFill>
            <a:effectLst/>
            <a:latin typeface="Calibri" panose="020F0502020204030204" pitchFamily="34" charset="0"/>
            <a:ea typeface="+mn-ea"/>
            <a:cs typeface="Calibri" panose="020F0502020204030204" pitchFamily="34" charset="0"/>
          </a:endParaRPr>
        </a:p>
      </xdr:txBody>
    </xdr:sp>
    <xdr:clientData/>
  </xdr:twoCellAnchor>
  <xdr:twoCellAnchor>
    <xdr:from>
      <xdr:col>0</xdr:col>
      <xdr:colOff>42809</xdr:colOff>
      <xdr:row>88</xdr:row>
      <xdr:rowOff>135562</xdr:rowOff>
    </xdr:from>
    <xdr:to>
      <xdr:col>8</xdr:col>
      <xdr:colOff>556517</xdr:colOff>
      <xdr:row>95</xdr:row>
      <xdr:rowOff>42809</xdr:rowOff>
    </xdr:to>
    <xdr:sp macro="" textlink="">
      <xdr:nvSpPr>
        <xdr:cNvPr id="29" name="TextBox 28">
          <a:extLst>
            <a:ext uri="{FF2B5EF4-FFF2-40B4-BE49-F238E27FC236}">
              <a16:creationId xmlns:a16="http://schemas.microsoft.com/office/drawing/2014/main" id="{3CA3EDA6-A4B1-4BE3-9274-5F045590B2ED}"/>
            </a:ext>
          </a:extLst>
        </xdr:cNvPr>
        <xdr:cNvSpPr txBox="1"/>
      </xdr:nvSpPr>
      <xdr:spPr>
        <a:xfrm>
          <a:off x="42809" y="16267416"/>
          <a:ext cx="6250112" cy="1205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US" sz="1200" b="1" i="0">
              <a:solidFill>
                <a:srgbClr val="215398"/>
              </a:solidFill>
              <a:effectLst/>
              <a:latin typeface="Calibri" panose="020F0502020204030204" pitchFamily="34" charset="0"/>
              <a:ea typeface="+mn-ea"/>
              <a:cs typeface="Calibri" panose="020F0502020204030204" pitchFamily="34" charset="0"/>
            </a:rPr>
            <a:t>Dupont</a:t>
          </a:r>
          <a:r>
            <a:rPr lang="en-US" sz="1200" b="1" i="0" baseline="0">
              <a:solidFill>
                <a:srgbClr val="E23845"/>
              </a:solidFill>
              <a:effectLst/>
              <a:latin typeface="Calibri" panose="020F0502020204030204" pitchFamily="34" charset="0"/>
              <a:ea typeface="+mn-ea"/>
              <a:cs typeface="Calibri" panose="020F0502020204030204" pitchFamily="34" charset="0"/>
            </a:rPr>
            <a:t> </a:t>
          </a:r>
          <a:r>
            <a:rPr lang="en-US" sz="1200" b="1" i="0" baseline="0">
              <a:solidFill>
                <a:srgbClr val="215398"/>
              </a:solidFill>
              <a:effectLst/>
              <a:latin typeface="Calibri" panose="020F0502020204030204" pitchFamily="34" charset="0"/>
              <a:ea typeface="+mn-ea"/>
              <a:cs typeface="Calibri" panose="020F0502020204030204" pitchFamily="34" charset="0"/>
            </a:rPr>
            <a:t>Summary</a:t>
          </a:r>
          <a:endParaRPr lang="en-US" sz="1200" b="1" i="0">
            <a:solidFill>
              <a:srgbClr val="215398"/>
            </a:solidFill>
            <a:effectLst/>
            <a:latin typeface="Calibri" panose="020F0502020204030204" pitchFamily="34" charset="0"/>
            <a:ea typeface="+mn-ea"/>
            <a:cs typeface="Calibri" panose="020F0502020204030204" pitchFamily="34" charset="0"/>
          </a:endParaRPr>
        </a:p>
        <a:p>
          <a:pPr marL="171450" indent="-171450">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Net Profit Margin: Fluctuated from 9.0% (Mar-18) to 3.4% (Mar-21), then increased to 6.0% (Mar-24).</a:t>
          </a:r>
        </a:p>
        <a:p>
          <a:pPr marL="171450" indent="-171450">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Asset Turnover Ratio: Improved from 0.16x (Mar-18) to 0.23x (Mar-23 &amp; Mar-24).</a:t>
          </a:r>
        </a:p>
        <a:p>
          <a:pPr marL="171450" indent="-171450">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Equity Multiplier: Decreased from 7.16x (Mar-18) to 5.71x (Mar-24).</a:t>
          </a:r>
        </a:p>
        <a:p>
          <a:pPr marL="171450" indent="-171450">
            <a:buFont typeface="Arial" panose="020B0604020202020204" pitchFamily="34" charset="0"/>
            <a:buChar char="•"/>
          </a:pPr>
          <a:r>
            <a:rPr lang="en-US" sz="1100" b="0" i="0">
              <a:solidFill>
                <a:schemeClr val="dk1"/>
              </a:solidFill>
              <a:effectLst/>
              <a:latin typeface="Calibri" panose="020F0502020204030204" pitchFamily="34" charset="0"/>
              <a:ea typeface="+mn-ea"/>
              <a:cs typeface="Calibri" panose="020F0502020204030204" pitchFamily="34" charset="0"/>
            </a:rPr>
            <a:t>Return on Equity (ROE): Varied significantly, peaking at 10.5% (Mar-18) and bottoming at 3.5% (Mar-20 &amp; Mar-21).</a:t>
          </a:r>
        </a:p>
      </xdr:txBody>
    </xdr:sp>
    <xdr:clientData/>
  </xdr:twoCellAnchor>
  <xdr:twoCellAnchor>
    <xdr:from>
      <xdr:col>0</xdr:col>
      <xdr:colOff>92753</xdr:colOff>
      <xdr:row>94</xdr:row>
      <xdr:rowOff>99886</xdr:rowOff>
    </xdr:from>
    <xdr:to>
      <xdr:col>8</xdr:col>
      <xdr:colOff>556518</xdr:colOff>
      <xdr:row>96</xdr:row>
      <xdr:rowOff>71348</xdr:rowOff>
    </xdr:to>
    <xdr:sp macro="" textlink="">
      <xdr:nvSpPr>
        <xdr:cNvPr id="30" name="TextBox 29">
          <a:extLst>
            <a:ext uri="{FF2B5EF4-FFF2-40B4-BE49-F238E27FC236}">
              <a16:creationId xmlns:a16="http://schemas.microsoft.com/office/drawing/2014/main" id="{246FE479-AB6E-4928-B607-0DAD8E33C1B4}"/>
            </a:ext>
          </a:extLst>
        </xdr:cNvPr>
        <xdr:cNvSpPr txBox="1"/>
      </xdr:nvSpPr>
      <xdr:spPr>
        <a:xfrm>
          <a:off x="92753" y="17344774"/>
          <a:ext cx="6200169" cy="342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US" sz="700" b="1" i="1">
              <a:solidFill>
                <a:srgbClr val="215398"/>
              </a:solidFill>
              <a:effectLst/>
              <a:latin typeface="Calibri" panose="020F0502020204030204" pitchFamily="34" charset="0"/>
              <a:ea typeface="+mn-ea"/>
              <a:cs typeface="Calibri" panose="020F0502020204030204" pitchFamily="34" charset="0"/>
            </a:rPr>
            <a:t>Disclaimer</a:t>
          </a:r>
          <a:r>
            <a:rPr lang="en-US" sz="700" b="0" i="1">
              <a:solidFill>
                <a:srgbClr val="E23845"/>
              </a:solidFill>
              <a:effectLst/>
              <a:latin typeface="Calibri" panose="020F0502020204030204" pitchFamily="34" charset="0"/>
              <a:ea typeface="+mn-ea"/>
              <a:cs typeface="Calibri" panose="020F0502020204030204" pitchFamily="34" charset="0"/>
            </a:rPr>
            <a:t> : </a:t>
          </a:r>
          <a:r>
            <a:rPr lang="en-US" sz="700" b="0" i="1">
              <a:solidFill>
                <a:sysClr val="windowText" lastClr="000000"/>
              </a:solidFill>
              <a:effectLst/>
              <a:latin typeface="Calibri" panose="020F0502020204030204" pitchFamily="34" charset="0"/>
              <a:ea typeface="+mn-ea"/>
              <a:cs typeface="Calibri" panose="020F0502020204030204" pitchFamily="34" charset="0"/>
            </a:rPr>
            <a:t>This report is made as</a:t>
          </a:r>
          <a:r>
            <a:rPr lang="en-US" sz="700" b="0" i="1" baseline="0">
              <a:solidFill>
                <a:sysClr val="windowText" lastClr="000000"/>
              </a:solidFill>
              <a:effectLst/>
              <a:latin typeface="Calibri" panose="020F0502020204030204" pitchFamily="34" charset="0"/>
              <a:ea typeface="+mn-ea"/>
              <a:cs typeface="Calibri" panose="020F0502020204030204" pitchFamily="34" charset="0"/>
            </a:rPr>
            <a:t> part of educational assignment and is meant for educational purpose only. The author of the report is not liable for any losses due to action taken on the basis of this report. It is advisable to consult SEBI registered research analyst before making any investments.</a:t>
          </a:r>
          <a:endParaRPr lang="en-US" sz="700" b="0" i="1">
            <a:solidFill>
              <a:sysClr val="windowText" lastClr="000000"/>
            </a:solidFill>
            <a:effectLst/>
            <a:latin typeface="Calibri" panose="020F0502020204030204" pitchFamily="34" charset="0"/>
            <a:ea typeface="+mn-ea"/>
            <a:cs typeface="Calibri" panose="020F0502020204030204" pitchFamily="34" charset="0"/>
          </a:endParaRPr>
        </a:p>
      </xdr:txBody>
    </xdr:sp>
    <xdr:clientData/>
  </xdr:twoCellAnchor>
  <xdr:twoCellAnchor editAs="oneCell">
    <xdr:from>
      <xdr:col>6</xdr:col>
      <xdr:colOff>197350</xdr:colOff>
      <xdr:row>1</xdr:row>
      <xdr:rowOff>105486</xdr:rowOff>
    </xdr:from>
    <xdr:to>
      <xdr:col>9</xdr:col>
      <xdr:colOff>0</xdr:colOff>
      <xdr:row>6</xdr:row>
      <xdr:rowOff>27962</xdr:rowOff>
    </xdr:to>
    <xdr:pic>
      <xdr:nvPicPr>
        <xdr:cNvPr id="31" name="Picture 30">
          <a:extLst>
            <a:ext uri="{FF2B5EF4-FFF2-40B4-BE49-F238E27FC236}">
              <a16:creationId xmlns:a16="http://schemas.microsoft.com/office/drawing/2014/main" id="{A81921D8-93C7-4750-92BF-57C65BB1EFB1}"/>
            </a:ext>
          </a:extLst>
        </xdr:cNvPr>
        <xdr:cNvPicPr>
          <a:picLocks noChangeAspect="1"/>
        </xdr:cNvPicPr>
      </xdr:nvPicPr>
      <xdr:blipFill>
        <a:blip xmlns:r="http://schemas.openxmlformats.org/officeDocument/2006/relationships" r:embed="rId7"/>
        <a:stretch>
          <a:fillRect/>
        </a:stretch>
      </xdr:blipFill>
      <xdr:spPr>
        <a:xfrm>
          <a:off x="4663754" y="290992"/>
          <a:ext cx="1707650" cy="104977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ell\Downloads\Tata%20Power%20Co%20(1).xlsx" TargetMode="External"/><Relationship Id="rId1" Type="http://schemas.openxmlformats.org/officeDocument/2006/relationships/externalLinkPath" Target="file:///C:\Users\dell\Downloads\Tata%20Power%20Co%20(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dell\Documents\Zomato%20Ltd(AutoRecovered).xlsx" TargetMode="External"/><Relationship Id="rId1" Type="http://schemas.openxmlformats.org/officeDocument/2006/relationships/externalLinkPath" Target="file:///C:\Users\dell\Documents\Zomato%20Ltd(AutoRecover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fit &amp; Loss"/>
      <sheetName val="Balance Sheet"/>
      <sheetName val="Quarters"/>
      <sheetName val="Cash Flow"/>
      <sheetName val="Customization"/>
      <sheetName val="Data Sheet"/>
      <sheetName val="Teaser"/>
      <sheetName val="Sheet4"/>
      <sheetName val="Input "/>
    </sheetNames>
    <sheetDataSet>
      <sheetData sheetId="0">
        <row r="1">
          <cell r="A1" t="str">
            <v>TATA POWER COMPANY LTD</v>
          </cell>
        </row>
        <row r="13">
          <cell r="G13">
            <v>3.7613871635610763</v>
          </cell>
          <cell r="H13">
            <v>3.5282446092698656</v>
          </cell>
          <cell r="I13">
            <v>5.4500672863267932</v>
          </cell>
          <cell r="J13">
            <v>10.441711263418146</v>
          </cell>
          <cell r="K13">
            <v>11.567771414264703</v>
          </cell>
        </row>
        <row r="14">
          <cell r="I14">
            <v>43.788450208445781</v>
          </cell>
          <cell r="J14">
            <v>18.220193529630382</v>
          </cell>
          <cell r="K14">
            <v>34.077436861684134</v>
          </cell>
        </row>
        <row r="27">
          <cell r="G27">
            <v>-2.4921806656122758E-2</v>
          </cell>
          <cell r="H27">
            <v>0.12242225095301862</v>
          </cell>
          <cell r="I27">
            <v>0.30921518341721366</v>
          </cell>
          <cell r="J27">
            <v>0.28712408330875139</v>
          </cell>
          <cell r="K27">
            <v>0.11504129628003223</v>
          </cell>
        </row>
        <row r="29">
          <cell r="G29">
            <v>0.3434545895731006</v>
          </cell>
          <cell r="H29">
            <v>0.30983805614783333</v>
          </cell>
          <cell r="I29">
            <v>0.27814933177502532</v>
          </cell>
          <cell r="J29">
            <v>0.2438226150754105</v>
          </cell>
          <cell r="K29">
            <v>0.26915957812100794</v>
          </cell>
        </row>
        <row r="30">
          <cell r="G30">
            <v>0.23355929376240087</v>
          </cell>
          <cell r="H30">
            <v>0.21162689648234376</v>
          </cell>
          <cell r="I30">
            <v>0.16421300892874033</v>
          </cell>
          <cell r="J30">
            <v>0.14022661964235297</v>
          </cell>
          <cell r="K30">
            <v>0.17470255773496349</v>
          </cell>
        </row>
        <row r="31">
          <cell r="G31">
            <v>0.68049796126250484</v>
          </cell>
          <cell r="H31">
            <v>0.69208160653768669</v>
          </cell>
          <cell r="I31">
            <v>0.70308170781001433</v>
          </cell>
          <cell r="J31">
            <v>0.77276975928612879</v>
          </cell>
          <cell r="K31">
            <v>1.0735218381809926</v>
          </cell>
        </row>
        <row r="32">
          <cell r="G32">
            <v>3.4917870688764591E-2</v>
          </cell>
          <cell r="H32">
            <v>3.4472963134312709E-2</v>
          </cell>
          <cell r="I32">
            <v>4.0673426341337179E-2</v>
          </cell>
          <cell r="J32">
            <v>6.0542473218569426E-2</v>
          </cell>
          <cell r="K32">
            <v>6.0151605643062774E-2</v>
          </cell>
        </row>
        <row r="33">
          <cell r="G33">
            <v>-0.56820969446436831</v>
          </cell>
          <cell r="H33">
            <v>0.10812085946254113</v>
          </cell>
          <cell r="I33">
            <v>0.54469655306994968</v>
          </cell>
          <cell r="J33">
            <v>0.91588666980579503</v>
          </cell>
          <cell r="K33">
            <v>0.10784249079857577</v>
          </cell>
        </row>
        <row r="34">
          <cell r="G34">
            <v>1.5501330967169475</v>
          </cell>
          <cell r="H34">
            <v>1.5501517854348577</v>
          </cell>
          <cell r="I34">
            <v>1.7501643038212378</v>
          </cell>
          <cell r="J34">
            <v>2.0001877757957001</v>
          </cell>
          <cell r="K34">
            <v>2.0001877757957001</v>
          </cell>
        </row>
        <row r="41">
          <cell r="G41">
            <v>8.6299241594869667</v>
          </cell>
          <cell r="H41">
            <v>10.667507477351213</v>
          </cell>
          <cell r="I41">
            <v>17.182782620692404</v>
          </cell>
          <cell r="J41">
            <v>13.264782097270096</v>
          </cell>
          <cell r="K41">
            <v>15.881864841904449</v>
          </cell>
        </row>
        <row r="42">
          <cell r="G42">
            <v>2.015598991912857</v>
          </cell>
          <cell r="H42">
            <v>2.2575315006340331</v>
          </cell>
          <cell r="I42">
            <v>2.8216364359123656</v>
          </cell>
          <cell r="J42">
            <v>1.860075553792587</v>
          </cell>
          <cell r="K42">
            <v>2.774602409481699</v>
          </cell>
        </row>
      </sheetData>
      <sheetData sheetId="1">
        <row r="23">
          <cell r="G23">
            <v>5.1997289177870616E-2</v>
          </cell>
          <cell r="H23">
            <v>5.050474279934021E-2</v>
          </cell>
          <cell r="I23">
            <v>7.7599774703719343E-2</v>
          </cell>
          <cell r="J23">
            <v>0.11589919628115465</v>
          </cell>
          <cell r="K23">
            <v>0.11423943348985591</v>
          </cell>
        </row>
        <row r="24">
          <cell r="G24">
            <v>9.3290239030517003E-2</v>
          </cell>
          <cell r="H24">
            <v>8.4691086851300751E-2</v>
          </cell>
          <cell r="I24">
            <v>8.9638037248866945E-2</v>
          </cell>
          <cell r="J24">
            <v>0.12653791885796911</v>
          </cell>
          <cell r="K24">
            <v>0.12357580395286777</v>
          </cell>
        </row>
        <row r="27">
          <cell r="G27">
            <v>0.45411729109956966</v>
          </cell>
          <cell r="H27">
            <v>1.4779629168372734</v>
          </cell>
          <cell r="I27">
            <v>3.3979738708004255</v>
          </cell>
          <cell r="J27">
            <v>2.1117057861712558</v>
          </cell>
          <cell r="K27">
            <v>3.8929870818651287</v>
          </cell>
        </row>
      </sheetData>
      <sheetData sheetId="2" refreshError="1"/>
      <sheetData sheetId="3" refreshError="1"/>
      <sheetData sheetId="4" refreshError="1"/>
      <sheetData sheetId="5">
        <row r="1">
          <cell r="E1" t="str">
            <v/>
          </cell>
        </row>
        <row r="6">
          <cell r="B6">
            <v>319.48890469416784</v>
          </cell>
        </row>
        <row r="8">
          <cell r="B8">
            <v>351.5</v>
          </cell>
        </row>
        <row r="16">
          <cell r="G16">
            <v>43921</v>
          </cell>
          <cell r="H16">
            <v>44286</v>
          </cell>
          <cell r="I16">
            <v>44651</v>
          </cell>
          <cell r="J16">
            <v>45016</v>
          </cell>
          <cell r="K16">
            <v>45382</v>
          </cell>
        </row>
        <row r="17">
          <cell r="G17">
            <v>29136.37</v>
          </cell>
          <cell r="H17">
            <v>32703.31</v>
          </cell>
          <cell r="I17">
            <v>42815.67</v>
          </cell>
          <cell r="J17">
            <v>55109.08</v>
          </cell>
          <cell r="K17">
            <v>61448.9</v>
          </cell>
        </row>
        <row r="59">
          <cell r="K59">
            <v>53689.45</v>
          </cell>
        </row>
        <row r="69">
          <cell r="K69">
            <v>9151.91</v>
          </cell>
        </row>
      </sheetData>
      <sheetData sheetId="6" refreshError="1"/>
      <sheetData sheetId="7">
        <row r="4">
          <cell r="C4" t="str">
            <v>Adj Close </v>
          </cell>
          <cell r="E4" t="str">
            <v>Volume</v>
          </cell>
        </row>
        <row r="5">
          <cell r="B5">
            <v>45713</v>
          </cell>
          <cell r="C5">
            <v>351.5</v>
          </cell>
          <cell r="D5">
            <v>45713</v>
          </cell>
          <cell r="E5">
            <v>4.0657230000000002</v>
          </cell>
        </row>
        <row r="6">
          <cell r="B6">
            <v>45712</v>
          </cell>
          <cell r="C6">
            <v>354.6</v>
          </cell>
          <cell r="D6">
            <v>45712</v>
          </cell>
          <cell r="E6">
            <v>3.7583899999999999</v>
          </cell>
        </row>
        <row r="7">
          <cell r="B7">
            <v>45709</v>
          </cell>
          <cell r="C7">
            <v>357.2</v>
          </cell>
          <cell r="D7">
            <v>45709</v>
          </cell>
          <cell r="E7">
            <v>6.1199009999999996</v>
          </cell>
        </row>
        <row r="8">
          <cell r="B8">
            <v>45708</v>
          </cell>
          <cell r="C8">
            <v>357.95</v>
          </cell>
          <cell r="D8">
            <v>45708</v>
          </cell>
          <cell r="E8">
            <v>10.098769000000001</v>
          </cell>
        </row>
        <row r="9">
          <cell r="B9">
            <v>45707</v>
          </cell>
          <cell r="C9">
            <v>347.65</v>
          </cell>
          <cell r="D9">
            <v>45707</v>
          </cell>
          <cell r="E9">
            <v>6.0835410000000003</v>
          </cell>
        </row>
        <row r="10">
          <cell r="B10">
            <v>45706</v>
          </cell>
          <cell r="C10">
            <v>339.6</v>
          </cell>
          <cell r="D10">
            <v>45706</v>
          </cell>
          <cell r="E10">
            <v>6.5381309999999999</v>
          </cell>
        </row>
        <row r="11">
          <cell r="B11">
            <v>45705</v>
          </cell>
          <cell r="C11">
            <v>337.2</v>
          </cell>
          <cell r="D11">
            <v>45705</v>
          </cell>
          <cell r="E11">
            <v>7.217327</v>
          </cell>
        </row>
        <row r="12">
          <cell r="B12">
            <v>45702</v>
          </cell>
          <cell r="C12">
            <v>337.15</v>
          </cell>
          <cell r="D12">
            <v>45702</v>
          </cell>
          <cell r="E12">
            <v>8.5767539999999993</v>
          </cell>
        </row>
        <row r="13">
          <cell r="B13">
            <v>45701</v>
          </cell>
          <cell r="C13">
            <v>347.85</v>
          </cell>
          <cell r="D13">
            <v>45701</v>
          </cell>
          <cell r="E13">
            <v>5.8160400000000001</v>
          </cell>
        </row>
        <row r="14">
          <cell r="B14">
            <v>45700</v>
          </cell>
          <cell r="C14">
            <v>348.1</v>
          </cell>
          <cell r="D14">
            <v>45700</v>
          </cell>
          <cell r="E14">
            <v>7.8355240000000004</v>
          </cell>
        </row>
        <row r="15">
          <cell r="B15">
            <v>45699</v>
          </cell>
          <cell r="C15">
            <v>349.1</v>
          </cell>
          <cell r="D15">
            <v>45699</v>
          </cell>
          <cell r="E15">
            <v>4.6208260000000001</v>
          </cell>
        </row>
        <row r="16">
          <cell r="B16">
            <v>45698</v>
          </cell>
          <cell r="C16">
            <v>358.2</v>
          </cell>
          <cell r="D16">
            <v>45698</v>
          </cell>
          <cell r="E16">
            <v>5.1244149999999999</v>
          </cell>
        </row>
        <row r="17">
          <cell r="B17">
            <v>45695</v>
          </cell>
          <cell r="C17">
            <v>367.1</v>
          </cell>
          <cell r="D17">
            <v>45695</v>
          </cell>
          <cell r="E17">
            <v>5.4692790000000002</v>
          </cell>
        </row>
        <row r="18">
          <cell r="B18">
            <v>45694</v>
          </cell>
          <cell r="C18">
            <v>365.35</v>
          </cell>
          <cell r="D18">
            <v>45694</v>
          </cell>
          <cell r="E18">
            <v>7.5621130000000001</v>
          </cell>
        </row>
        <row r="19">
          <cell r="B19">
            <v>45693</v>
          </cell>
          <cell r="C19">
            <v>366.2</v>
          </cell>
          <cell r="D19">
            <v>45693</v>
          </cell>
          <cell r="E19">
            <v>16.453177</v>
          </cell>
        </row>
        <row r="20">
          <cell r="B20">
            <v>45692</v>
          </cell>
          <cell r="C20">
            <v>362.05</v>
          </cell>
          <cell r="D20">
            <v>45692</v>
          </cell>
          <cell r="E20">
            <v>7.6337080000000004</v>
          </cell>
        </row>
        <row r="21">
          <cell r="B21">
            <v>45691</v>
          </cell>
          <cell r="C21">
            <v>354.9</v>
          </cell>
          <cell r="D21">
            <v>45691</v>
          </cell>
          <cell r="E21">
            <v>8.3462460000000007</v>
          </cell>
        </row>
        <row r="22">
          <cell r="B22">
            <v>45689</v>
          </cell>
          <cell r="C22">
            <v>368.4</v>
          </cell>
          <cell r="D22">
            <v>45689</v>
          </cell>
          <cell r="E22">
            <v>14.485333000000001</v>
          </cell>
        </row>
        <row r="23">
          <cell r="B23">
            <v>45688</v>
          </cell>
          <cell r="C23">
            <v>364.5</v>
          </cell>
          <cell r="D23">
            <v>45688</v>
          </cell>
          <cell r="E23">
            <v>7.0265069999999996</v>
          </cell>
        </row>
        <row r="24">
          <cell r="B24">
            <v>45687</v>
          </cell>
          <cell r="C24">
            <v>352.15</v>
          </cell>
          <cell r="D24">
            <v>45687</v>
          </cell>
          <cell r="E24">
            <v>7.3044539999999998</v>
          </cell>
        </row>
        <row r="25">
          <cell r="B25">
            <v>45686</v>
          </cell>
          <cell r="C25">
            <v>350.95</v>
          </cell>
          <cell r="D25">
            <v>45686</v>
          </cell>
          <cell r="E25">
            <v>6.7079370000000003</v>
          </cell>
        </row>
        <row r="26">
          <cell r="B26">
            <v>45685</v>
          </cell>
          <cell r="C26">
            <v>346.35</v>
          </cell>
          <cell r="D26">
            <v>45685</v>
          </cell>
          <cell r="E26">
            <v>9.1897749999999991</v>
          </cell>
        </row>
        <row r="27">
          <cell r="B27">
            <v>45684</v>
          </cell>
          <cell r="C27">
            <v>351.9</v>
          </cell>
          <cell r="D27">
            <v>45684</v>
          </cell>
          <cell r="E27">
            <v>6.5623509999999996</v>
          </cell>
        </row>
        <row r="28">
          <cell r="B28">
            <v>45681</v>
          </cell>
          <cell r="C28">
            <v>363.4</v>
          </cell>
          <cell r="D28">
            <v>45681</v>
          </cell>
          <cell r="E28">
            <v>7.96652</v>
          </cell>
        </row>
        <row r="29">
          <cell r="B29">
            <v>45680</v>
          </cell>
          <cell r="C29">
            <v>362.75</v>
          </cell>
          <cell r="D29">
            <v>45680</v>
          </cell>
          <cell r="E29">
            <v>4.8867320000000003</v>
          </cell>
        </row>
        <row r="30">
          <cell r="B30">
            <v>45679</v>
          </cell>
          <cell r="C30">
            <v>358.85</v>
          </cell>
          <cell r="D30">
            <v>45679</v>
          </cell>
          <cell r="E30">
            <v>5.9522120000000003</v>
          </cell>
        </row>
        <row r="31">
          <cell r="B31">
            <v>45678</v>
          </cell>
          <cell r="C31">
            <v>365.9</v>
          </cell>
          <cell r="D31">
            <v>45678</v>
          </cell>
          <cell r="E31">
            <v>5.074789</v>
          </cell>
        </row>
        <row r="32">
          <cell r="B32">
            <v>45677</v>
          </cell>
          <cell r="C32">
            <v>374.45</v>
          </cell>
          <cell r="D32">
            <v>45677</v>
          </cell>
          <cell r="E32">
            <v>3.436674</v>
          </cell>
        </row>
        <row r="33">
          <cell r="B33">
            <v>45674</v>
          </cell>
          <cell r="C33">
            <v>373.6</v>
          </cell>
          <cell r="D33">
            <v>45674</v>
          </cell>
          <cell r="E33">
            <v>5.5049539999999997</v>
          </cell>
        </row>
        <row r="34">
          <cell r="B34">
            <v>45673</v>
          </cell>
          <cell r="C34">
            <v>368.9</v>
          </cell>
          <cell r="D34">
            <v>45673</v>
          </cell>
          <cell r="E34">
            <v>5.8888959999999999</v>
          </cell>
        </row>
        <row r="35">
          <cell r="B35">
            <v>45672</v>
          </cell>
          <cell r="C35">
            <v>365.45</v>
          </cell>
          <cell r="D35">
            <v>45672</v>
          </cell>
          <cell r="E35">
            <v>11.046132999999999</v>
          </cell>
        </row>
        <row r="36">
          <cell r="B36">
            <v>45671</v>
          </cell>
          <cell r="C36">
            <v>356.95</v>
          </cell>
          <cell r="D36">
            <v>45671</v>
          </cell>
          <cell r="E36">
            <v>11.846097</v>
          </cell>
        </row>
        <row r="37">
          <cell r="B37">
            <v>45670</v>
          </cell>
          <cell r="C37">
            <v>339.95</v>
          </cell>
          <cell r="D37">
            <v>45670</v>
          </cell>
          <cell r="E37">
            <v>11.236511999999999</v>
          </cell>
        </row>
        <row r="38">
          <cell r="B38">
            <v>45667</v>
          </cell>
          <cell r="C38">
            <v>356.35</v>
          </cell>
          <cell r="D38">
            <v>45667</v>
          </cell>
          <cell r="E38">
            <v>9.5794040000000003</v>
          </cell>
        </row>
        <row r="39">
          <cell r="B39">
            <v>45666</v>
          </cell>
          <cell r="C39">
            <v>367.15</v>
          </cell>
          <cell r="D39">
            <v>45666</v>
          </cell>
          <cell r="E39">
            <v>6.4237169999999999</v>
          </cell>
        </row>
        <row r="40">
          <cell r="B40">
            <v>45665</v>
          </cell>
          <cell r="C40">
            <v>374.05</v>
          </cell>
          <cell r="D40">
            <v>45665</v>
          </cell>
          <cell r="E40">
            <v>8.1832069999999995</v>
          </cell>
        </row>
        <row r="41">
          <cell r="B41">
            <v>45664</v>
          </cell>
          <cell r="C41">
            <v>378.75</v>
          </cell>
          <cell r="D41">
            <v>45664</v>
          </cell>
          <cell r="E41">
            <v>7.2891190000000003</v>
          </cell>
        </row>
        <row r="42">
          <cell r="B42">
            <v>45663</v>
          </cell>
          <cell r="C42">
            <v>378.65</v>
          </cell>
          <cell r="D42">
            <v>45663</v>
          </cell>
          <cell r="E42">
            <v>11.688108</v>
          </cell>
        </row>
        <row r="43">
          <cell r="B43">
            <v>45660</v>
          </cell>
          <cell r="C43">
            <v>396.65</v>
          </cell>
          <cell r="D43">
            <v>45660</v>
          </cell>
          <cell r="E43">
            <v>8.2545839999999995</v>
          </cell>
        </row>
        <row r="44">
          <cell r="B44">
            <v>45659</v>
          </cell>
          <cell r="C44">
            <v>395.5</v>
          </cell>
          <cell r="D44">
            <v>45659</v>
          </cell>
          <cell r="E44">
            <v>11.24431</v>
          </cell>
        </row>
        <row r="45">
          <cell r="B45">
            <v>45658</v>
          </cell>
          <cell r="C45">
            <v>392.35</v>
          </cell>
          <cell r="D45">
            <v>45658</v>
          </cell>
          <cell r="E45">
            <v>4.4047080000000003</v>
          </cell>
        </row>
        <row r="46">
          <cell r="B46">
            <v>45657</v>
          </cell>
          <cell r="C46">
            <v>392.4</v>
          </cell>
          <cell r="D46">
            <v>45657</v>
          </cell>
          <cell r="E46">
            <v>9.6852239999999998</v>
          </cell>
        </row>
        <row r="47">
          <cell r="B47">
            <v>45656</v>
          </cell>
          <cell r="C47">
            <v>389.75</v>
          </cell>
          <cell r="D47">
            <v>45656</v>
          </cell>
          <cell r="E47">
            <v>29.023595</v>
          </cell>
        </row>
        <row r="48">
          <cell r="B48">
            <v>45653</v>
          </cell>
          <cell r="C48">
            <v>399</v>
          </cell>
          <cell r="D48">
            <v>45653</v>
          </cell>
          <cell r="E48">
            <v>5.9833080000000001</v>
          </cell>
        </row>
        <row r="49">
          <cell r="B49">
            <v>45652</v>
          </cell>
          <cell r="C49">
            <v>404.3</v>
          </cell>
          <cell r="D49">
            <v>45652</v>
          </cell>
          <cell r="E49">
            <v>8.6227710000000002</v>
          </cell>
        </row>
        <row r="50">
          <cell r="B50">
            <v>45650</v>
          </cell>
          <cell r="C50">
            <v>399.4</v>
          </cell>
          <cell r="D50">
            <v>45650</v>
          </cell>
          <cell r="E50">
            <v>6.7622039999999997</v>
          </cell>
        </row>
        <row r="51">
          <cell r="B51">
            <v>45649</v>
          </cell>
          <cell r="C51">
            <v>399.9</v>
          </cell>
          <cell r="D51">
            <v>45649</v>
          </cell>
          <cell r="E51">
            <v>9.0520630000000004</v>
          </cell>
        </row>
        <row r="52">
          <cell r="B52">
            <v>45646</v>
          </cell>
          <cell r="C52">
            <v>401.1</v>
          </cell>
          <cell r="D52">
            <v>45646</v>
          </cell>
          <cell r="E52">
            <v>10.205219</v>
          </cell>
        </row>
        <row r="53">
          <cell r="B53">
            <v>45645</v>
          </cell>
          <cell r="C53">
            <v>412.6</v>
          </cell>
          <cell r="D53">
            <v>45645</v>
          </cell>
          <cell r="E53">
            <v>7.2423520000000003</v>
          </cell>
        </row>
        <row r="54">
          <cell r="B54">
            <v>45644</v>
          </cell>
          <cell r="C54">
            <v>415</v>
          </cell>
          <cell r="D54">
            <v>45644</v>
          </cell>
          <cell r="E54">
            <v>6.3135380000000003</v>
          </cell>
        </row>
        <row r="55">
          <cell r="B55">
            <v>45643</v>
          </cell>
          <cell r="C55">
            <v>420.9</v>
          </cell>
          <cell r="D55">
            <v>45643</v>
          </cell>
          <cell r="E55">
            <v>6.4509030000000003</v>
          </cell>
        </row>
        <row r="56">
          <cell r="B56">
            <v>45642</v>
          </cell>
          <cell r="C56">
            <v>425.5</v>
          </cell>
          <cell r="D56">
            <v>45642</v>
          </cell>
          <cell r="E56">
            <v>4.2441880000000003</v>
          </cell>
        </row>
        <row r="57">
          <cell r="B57">
            <v>45639</v>
          </cell>
          <cell r="C57">
            <v>428.45</v>
          </cell>
          <cell r="D57">
            <v>45639</v>
          </cell>
          <cell r="E57">
            <v>8.0322239999999994</v>
          </cell>
        </row>
        <row r="58">
          <cell r="B58">
            <v>45638</v>
          </cell>
          <cell r="C58">
            <v>433.55</v>
          </cell>
          <cell r="D58">
            <v>45638</v>
          </cell>
          <cell r="E58">
            <v>6.0491859999999997</v>
          </cell>
        </row>
        <row r="59">
          <cell r="B59">
            <v>45637</v>
          </cell>
          <cell r="C59">
            <v>434.8</v>
          </cell>
          <cell r="D59">
            <v>45637</v>
          </cell>
          <cell r="E59">
            <v>5.8156040000000004</v>
          </cell>
        </row>
        <row r="60">
          <cell r="B60">
            <v>45636</v>
          </cell>
          <cell r="C60">
            <v>435.2</v>
          </cell>
          <cell r="D60">
            <v>45636</v>
          </cell>
          <cell r="E60">
            <v>9.8542850000000008</v>
          </cell>
        </row>
        <row r="61">
          <cell r="B61">
            <v>45635</v>
          </cell>
          <cell r="C61">
            <v>440.75</v>
          </cell>
          <cell r="D61">
            <v>45635</v>
          </cell>
          <cell r="E61">
            <v>13.417161</v>
          </cell>
        </row>
        <row r="62">
          <cell r="B62">
            <v>45632</v>
          </cell>
          <cell r="C62">
            <v>439.7</v>
          </cell>
          <cell r="D62">
            <v>45632</v>
          </cell>
          <cell r="E62">
            <v>17.372298000000001</v>
          </cell>
        </row>
        <row r="63">
          <cell r="B63">
            <v>45631</v>
          </cell>
          <cell r="C63">
            <v>430.85</v>
          </cell>
          <cell r="D63">
            <v>45631</v>
          </cell>
          <cell r="E63">
            <v>10.798097</v>
          </cell>
        </row>
        <row r="64">
          <cell r="B64">
            <v>45630</v>
          </cell>
          <cell r="C64">
            <v>425.65</v>
          </cell>
          <cell r="D64">
            <v>45630</v>
          </cell>
          <cell r="E64">
            <v>6.1951499999999999</v>
          </cell>
        </row>
        <row r="65">
          <cell r="B65">
            <v>45629</v>
          </cell>
          <cell r="C65">
            <v>428.55</v>
          </cell>
          <cell r="D65">
            <v>45629</v>
          </cell>
          <cell r="E65">
            <v>14.366296</v>
          </cell>
        </row>
        <row r="66">
          <cell r="B66">
            <v>45628</v>
          </cell>
          <cell r="C66">
            <v>416.5</v>
          </cell>
          <cell r="D66">
            <v>45628</v>
          </cell>
          <cell r="E66">
            <v>8.156409</v>
          </cell>
        </row>
        <row r="67">
          <cell r="B67">
            <v>45625</v>
          </cell>
          <cell r="C67">
            <v>414.15</v>
          </cell>
          <cell r="D67">
            <v>45625</v>
          </cell>
          <cell r="E67">
            <v>8.4786590000000004</v>
          </cell>
        </row>
        <row r="68">
          <cell r="B68">
            <v>45624</v>
          </cell>
          <cell r="C68">
            <v>414.5</v>
          </cell>
          <cell r="D68">
            <v>45624</v>
          </cell>
          <cell r="E68">
            <v>9.8504769999999997</v>
          </cell>
        </row>
        <row r="69">
          <cell r="B69">
            <v>45623</v>
          </cell>
          <cell r="C69">
            <v>417.65</v>
          </cell>
          <cell r="D69">
            <v>45623</v>
          </cell>
          <cell r="E69">
            <v>7.8693970000000002</v>
          </cell>
        </row>
        <row r="70">
          <cell r="B70">
            <v>45622</v>
          </cell>
          <cell r="C70">
            <v>410.3</v>
          </cell>
          <cell r="D70">
            <v>45622</v>
          </cell>
          <cell r="E70">
            <v>7.2863239999999996</v>
          </cell>
        </row>
        <row r="71">
          <cell r="B71">
            <v>45621</v>
          </cell>
          <cell r="C71">
            <v>412.35</v>
          </cell>
          <cell r="D71">
            <v>45621</v>
          </cell>
          <cell r="E71">
            <v>20.232579999999999</v>
          </cell>
        </row>
        <row r="72">
          <cell r="B72">
            <v>45618</v>
          </cell>
          <cell r="C72">
            <v>413.75</v>
          </cell>
          <cell r="D72">
            <v>45618</v>
          </cell>
          <cell r="E72">
            <v>11.165181</v>
          </cell>
        </row>
        <row r="73">
          <cell r="B73">
            <v>45617</v>
          </cell>
          <cell r="C73">
            <v>408.05</v>
          </cell>
          <cell r="D73">
            <v>45617</v>
          </cell>
          <cell r="E73">
            <v>13.362385</v>
          </cell>
        </row>
        <row r="74">
          <cell r="B74">
            <v>45615</v>
          </cell>
          <cell r="C74">
            <v>408.1</v>
          </cell>
          <cell r="D74">
            <v>45615</v>
          </cell>
          <cell r="E74">
            <v>8.8696249999999992</v>
          </cell>
        </row>
        <row r="75">
          <cell r="B75">
            <v>45614</v>
          </cell>
          <cell r="C75">
            <v>404.7</v>
          </cell>
          <cell r="D75">
            <v>45614</v>
          </cell>
          <cell r="E75">
            <v>10.703937</v>
          </cell>
        </row>
        <row r="76">
          <cell r="B76">
            <v>45610</v>
          </cell>
          <cell r="C76">
            <v>404.65</v>
          </cell>
          <cell r="D76">
            <v>45610</v>
          </cell>
          <cell r="E76">
            <v>11.063591000000001</v>
          </cell>
        </row>
        <row r="77">
          <cell r="B77">
            <v>45609</v>
          </cell>
          <cell r="C77">
            <v>399.35</v>
          </cell>
          <cell r="D77">
            <v>45609</v>
          </cell>
          <cell r="E77">
            <v>13.327465999999999</v>
          </cell>
        </row>
        <row r="78">
          <cell r="B78">
            <v>45608</v>
          </cell>
          <cell r="C78">
            <v>414.15</v>
          </cell>
          <cell r="D78">
            <v>45608</v>
          </cell>
          <cell r="E78">
            <v>11.039936000000001</v>
          </cell>
        </row>
        <row r="79">
          <cell r="B79">
            <v>45607</v>
          </cell>
          <cell r="C79">
            <v>431.5</v>
          </cell>
          <cell r="D79">
            <v>45607</v>
          </cell>
          <cell r="E79">
            <v>8.2782289999999996</v>
          </cell>
        </row>
        <row r="80">
          <cell r="B80">
            <v>45604</v>
          </cell>
          <cell r="C80">
            <v>432.75</v>
          </cell>
          <cell r="D80">
            <v>45604</v>
          </cell>
          <cell r="E80">
            <v>9.328678</v>
          </cell>
        </row>
        <row r="81">
          <cell r="B81">
            <v>45603</v>
          </cell>
          <cell r="C81">
            <v>444.9</v>
          </cell>
          <cell r="D81">
            <v>45603</v>
          </cell>
          <cell r="E81">
            <v>9.8204419999999999</v>
          </cell>
        </row>
        <row r="82">
          <cell r="B82">
            <v>45602</v>
          </cell>
          <cell r="C82">
            <v>449.3</v>
          </cell>
          <cell r="D82">
            <v>45602</v>
          </cell>
          <cell r="E82">
            <v>12.638381000000001</v>
          </cell>
        </row>
        <row r="83">
          <cell r="B83">
            <v>45601</v>
          </cell>
          <cell r="C83">
            <v>434.1</v>
          </cell>
          <cell r="D83">
            <v>45601</v>
          </cell>
          <cell r="E83">
            <v>8.8898229999999998</v>
          </cell>
        </row>
        <row r="84">
          <cell r="B84">
            <v>45600</v>
          </cell>
          <cell r="C84">
            <v>429.05</v>
          </cell>
          <cell r="D84">
            <v>45600</v>
          </cell>
          <cell r="E84">
            <v>13.264369</v>
          </cell>
        </row>
        <row r="85">
          <cell r="B85">
            <v>45597</v>
          </cell>
          <cell r="C85">
            <v>445.45</v>
          </cell>
          <cell r="D85">
            <v>45597</v>
          </cell>
          <cell r="E85">
            <v>4.3879710000000003</v>
          </cell>
        </row>
        <row r="86">
          <cell r="B86">
            <v>45596</v>
          </cell>
          <cell r="C86">
            <v>440.05</v>
          </cell>
          <cell r="D86">
            <v>45596</v>
          </cell>
          <cell r="E86">
            <v>29.693038999999999</v>
          </cell>
        </row>
        <row r="87">
          <cell r="B87">
            <v>45595</v>
          </cell>
          <cell r="C87">
            <v>427</v>
          </cell>
          <cell r="D87">
            <v>45595</v>
          </cell>
          <cell r="E87">
            <v>9.6997859999999996</v>
          </cell>
        </row>
        <row r="88">
          <cell r="B88">
            <v>45594</v>
          </cell>
          <cell r="C88">
            <v>425.4</v>
          </cell>
          <cell r="D88">
            <v>45594</v>
          </cell>
          <cell r="E88">
            <v>9.5207320000000006</v>
          </cell>
        </row>
        <row r="89">
          <cell r="B89">
            <v>45593</v>
          </cell>
          <cell r="C89">
            <v>425.7</v>
          </cell>
          <cell r="D89">
            <v>45593</v>
          </cell>
          <cell r="E89">
            <v>8.7912140000000001</v>
          </cell>
        </row>
        <row r="90">
          <cell r="B90">
            <v>45590</v>
          </cell>
          <cell r="C90">
            <v>422.1</v>
          </cell>
          <cell r="D90">
            <v>45590</v>
          </cell>
          <cell r="E90">
            <v>16.754459000000001</v>
          </cell>
        </row>
        <row r="91">
          <cell r="B91">
            <v>45589</v>
          </cell>
          <cell r="C91">
            <v>438</v>
          </cell>
          <cell r="D91">
            <v>45589</v>
          </cell>
          <cell r="E91">
            <v>7.75162</v>
          </cell>
        </row>
        <row r="92">
          <cell r="B92">
            <v>45588</v>
          </cell>
          <cell r="C92">
            <v>437.7</v>
          </cell>
          <cell r="D92">
            <v>45588</v>
          </cell>
          <cell r="E92">
            <v>11.696327</v>
          </cell>
        </row>
        <row r="93">
          <cell r="B93">
            <v>45587</v>
          </cell>
          <cell r="C93">
            <v>435.85</v>
          </cell>
          <cell r="D93">
            <v>45587</v>
          </cell>
          <cell r="E93">
            <v>12.887529000000001</v>
          </cell>
        </row>
        <row r="94">
          <cell r="B94">
            <v>45586</v>
          </cell>
          <cell r="C94">
            <v>453.8</v>
          </cell>
          <cell r="D94">
            <v>45586</v>
          </cell>
          <cell r="E94">
            <v>13.387706</v>
          </cell>
        </row>
        <row r="95">
          <cell r="B95">
            <v>45583</v>
          </cell>
          <cell r="C95">
            <v>453.55</v>
          </cell>
          <cell r="D95">
            <v>45583</v>
          </cell>
          <cell r="E95">
            <v>11.045862</v>
          </cell>
        </row>
        <row r="96">
          <cell r="B96">
            <v>45582</v>
          </cell>
          <cell r="C96">
            <v>450.2</v>
          </cell>
          <cell r="D96">
            <v>45582</v>
          </cell>
          <cell r="E96">
            <v>10.204584000000001</v>
          </cell>
        </row>
        <row r="97">
          <cell r="B97">
            <v>45581</v>
          </cell>
          <cell r="C97">
            <v>460.45</v>
          </cell>
          <cell r="D97">
            <v>45581</v>
          </cell>
          <cell r="E97">
            <v>8.5747699999999991</v>
          </cell>
        </row>
        <row r="98">
          <cell r="B98">
            <v>45580</v>
          </cell>
          <cell r="C98">
            <v>463.5</v>
          </cell>
          <cell r="D98">
            <v>45580</v>
          </cell>
          <cell r="E98">
            <v>11.987909999999999</v>
          </cell>
        </row>
        <row r="99">
          <cell r="B99">
            <v>45579</v>
          </cell>
          <cell r="C99">
            <v>462.3</v>
          </cell>
          <cell r="D99">
            <v>45579</v>
          </cell>
          <cell r="E99">
            <v>8.5524609999999992</v>
          </cell>
        </row>
        <row r="100">
          <cell r="B100">
            <v>45576</v>
          </cell>
          <cell r="C100">
            <v>461.15</v>
          </cell>
          <cell r="D100">
            <v>45576</v>
          </cell>
          <cell r="E100">
            <v>8.0068850000000005</v>
          </cell>
        </row>
        <row r="101">
          <cell r="B101">
            <v>45575</v>
          </cell>
          <cell r="C101">
            <v>465.65</v>
          </cell>
          <cell r="D101">
            <v>45575</v>
          </cell>
          <cell r="E101">
            <v>20.626505000000002</v>
          </cell>
        </row>
        <row r="102">
          <cell r="B102">
            <v>45574</v>
          </cell>
          <cell r="C102">
            <v>460.85</v>
          </cell>
          <cell r="D102">
            <v>45574</v>
          </cell>
          <cell r="E102">
            <v>16.274750000000001</v>
          </cell>
        </row>
        <row r="103">
          <cell r="B103">
            <v>45573</v>
          </cell>
          <cell r="C103">
            <v>456.9</v>
          </cell>
          <cell r="D103">
            <v>45573</v>
          </cell>
          <cell r="E103">
            <v>20.65156</v>
          </cell>
        </row>
        <row r="104">
          <cell r="B104">
            <v>45572</v>
          </cell>
          <cell r="C104">
            <v>441.3</v>
          </cell>
          <cell r="D104">
            <v>45572</v>
          </cell>
          <cell r="E104">
            <v>19.893771000000001</v>
          </cell>
        </row>
        <row r="105">
          <cell r="B105">
            <v>45569</v>
          </cell>
          <cell r="C105">
            <v>466.65</v>
          </cell>
          <cell r="D105">
            <v>45569</v>
          </cell>
          <cell r="E105">
            <v>13.337664999999999</v>
          </cell>
        </row>
        <row r="106">
          <cell r="B106">
            <v>45568</v>
          </cell>
          <cell r="C106">
            <v>471.8</v>
          </cell>
          <cell r="D106">
            <v>45568</v>
          </cell>
          <cell r="E106">
            <v>14.971905</v>
          </cell>
        </row>
        <row r="107">
          <cell r="B107">
            <v>45566</v>
          </cell>
          <cell r="C107">
            <v>481.25</v>
          </cell>
          <cell r="D107">
            <v>45566</v>
          </cell>
          <cell r="E107">
            <v>15.141589</v>
          </cell>
        </row>
        <row r="108">
          <cell r="B108">
            <v>45565</v>
          </cell>
          <cell r="C108">
            <v>482.6</v>
          </cell>
          <cell r="D108">
            <v>45565</v>
          </cell>
          <cell r="E108">
            <v>15.75652</v>
          </cell>
        </row>
        <row r="109">
          <cell r="B109">
            <v>45562</v>
          </cell>
          <cell r="C109">
            <v>485.5</v>
          </cell>
          <cell r="D109">
            <v>45562</v>
          </cell>
          <cell r="E109">
            <v>32.121777000000002</v>
          </cell>
        </row>
        <row r="110">
          <cell r="B110">
            <v>45561</v>
          </cell>
          <cell r="C110">
            <v>476.05</v>
          </cell>
          <cell r="D110">
            <v>45561</v>
          </cell>
          <cell r="E110">
            <v>20.074439999999999</v>
          </cell>
        </row>
        <row r="111">
          <cell r="B111">
            <v>45560</v>
          </cell>
          <cell r="C111">
            <v>468.1</v>
          </cell>
          <cell r="D111">
            <v>45560</v>
          </cell>
          <cell r="E111">
            <v>15.948993</v>
          </cell>
        </row>
        <row r="112">
          <cell r="B112">
            <v>45559</v>
          </cell>
          <cell r="C112">
            <v>468.75</v>
          </cell>
          <cell r="D112">
            <v>45559</v>
          </cell>
          <cell r="E112">
            <v>40.263592000000003</v>
          </cell>
        </row>
        <row r="113">
          <cell r="B113">
            <v>45558</v>
          </cell>
          <cell r="C113">
            <v>454.45</v>
          </cell>
          <cell r="D113">
            <v>45558</v>
          </cell>
          <cell r="E113">
            <v>26.480471000000001</v>
          </cell>
        </row>
        <row r="114">
          <cell r="B114">
            <v>45555</v>
          </cell>
          <cell r="C114">
            <v>444.15</v>
          </cell>
          <cell r="D114">
            <v>45555</v>
          </cell>
          <cell r="E114">
            <v>11.83731</v>
          </cell>
        </row>
        <row r="115">
          <cell r="B115">
            <v>45554</v>
          </cell>
          <cell r="C115">
            <v>439.6</v>
          </cell>
          <cell r="D115">
            <v>45554</v>
          </cell>
          <cell r="E115">
            <v>12.721422</v>
          </cell>
        </row>
        <row r="116">
          <cell r="B116">
            <v>45553</v>
          </cell>
          <cell r="C116">
            <v>440.6</v>
          </cell>
          <cell r="D116">
            <v>45553</v>
          </cell>
          <cell r="E116">
            <v>7.0147389999999996</v>
          </cell>
        </row>
        <row r="117">
          <cell r="B117">
            <v>45552</v>
          </cell>
          <cell r="C117">
            <v>445.1</v>
          </cell>
          <cell r="D117">
            <v>45552</v>
          </cell>
          <cell r="E117">
            <v>10.744634</v>
          </cell>
        </row>
        <row r="118">
          <cell r="B118">
            <v>45551</v>
          </cell>
          <cell r="C118">
            <v>443.35</v>
          </cell>
          <cell r="D118">
            <v>45551</v>
          </cell>
          <cell r="E118">
            <v>8.8506199999999993</v>
          </cell>
        </row>
        <row r="119">
          <cell r="B119">
            <v>45548</v>
          </cell>
          <cell r="C119">
            <v>441.8</v>
          </cell>
          <cell r="D119">
            <v>45548</v>
          </cell>
          <cell r="E119">
            <v>13.341086000000001</v>
          </cell>
        </row>
        <row r="120">
          <cell r="B120">
            <v>45547</v>
          </cell>
          <cell r="C120">
            <v>439.9</v>
          </cell>
          <cell r="D120">
            <v>45547</v>
          </cell>
          <cell r="E120">
            <v>8.7294409999999996</v>
          </cell>
        </row>
        <row r="121">
          <cell r="B121">
            <v>45546</v>
          </cell>
          <cell r="C121">
            <v>435.65</v>
          </cell>
          <cell r="D121">
            <v>45546</v>
          </cell>
          <cell r="E121">
            <v>20.189436000000001</v>
          </cell>
        </row>
        <row r="122">
          <cell r="B122">
            <v>45545</v>
          </cell>
          <cell r="C122">
            <v>445.35</v>
          </cell>
          <cell r="D122">
            <v>45545</v>
          </cell>
          <cell r="E122">
            <v>39.706164000000001</v>
          </cell>
        </row>
        <row r="123">
          <cell r="B123">
            <v>45544</v>
          </cell>
          <cell r="C123">
            <v>417.85</v>
          </cell>
          <cell r="D123">
            <v>45544</v>
          </cell>
          <cell r="E123">
            <v>6.5903720000000003</v>
          </cell>
        </row>
        <row r="124">
          <cell r="B124">
            <v>45541</v>
          </cell>
          <cell r="C124">
            <v>417</v>
          </cell>
          <cell r="D124">
            <v>45541</v>
          </cell>
          <cell r="E124">
            <v>10.236248</v>
          </cell>
        </row>
        <row r="125">
          <cell r="B125">
            <v>45540</v>
          </cell>
          <cell r="C125">
            <v>420.9</v>
          </cell>
          <cell r="D125">
            <v>45540</v>
          </cell>
          <cell r="E125">
            <v>8.1673039999999997</v>
          </cell>
        </row>
        <row r="126">
          <cell r="B126">
            <v>45539</v>
          </cell>
          <cell r="C126">
            <v>420.9</v>
          </cell>
          <cell r="D126">
            <v>45539</v>
          </cell>
          <cell r="E126">
            <v>14.761837999999999</v>
          </cell>
        </row>
        <row r="127">
          <cell r="B127">
            <v>45538</v>
          </cell>
          <cell r="C127">
            <v>433.95</v>
          </cell>
          <cell r="D127">
            <v>45538</v>
          </cell>
          <cell r="E127">
            <v>9.7124790000000001</v>
          </cell>
        </row>
        <row r="128">
          <cell r="B128">
            <v>45537</v>
          </cell>
          <cell r="C128">
            <v>433.2</v>
          </cell>
          <cell r="D128">
            <v>45537</v>
          </cell>
          <cell r="E128">
            <v>9.4008240000000001</v>
          </cell>
        </row>
        <row r="129">
          <cell r="B129">
            <v>45534</v>
          </cell>
          <cell r="C129">
            <v>434.65</v>
          </cell>
          <cell r="D129">
            <v>45534</v>
          </cell>
          <cell r="E129">
            <v>12.866588999999999</v>
          </cell>
        </row>
        <row r="130">
          <cell r="B130">
            <v>45533</v>
          </cell>
          <cell r="C130">
            <v>430.9</v>
          </cell>
          <cell r="D130">
            <v>45533</v>
          </cell>
          <cell r="E130">
            <v>9.9422569999999997</v>
          </cell>
        </row>
        <row r="131">
          <cell r="B131">
            <v>45532</v>
          </cell>
          <cell r="C131">
            <v>431.4</v>
          </cell>
          <cell r="D131">
            <v>45532</v>
          </cell>
          <cell r="E131">
            <v>18.213329000000002</v>
          </cell>
        </row>
        <row r="132">
          <cell r="B132">
            <v>45531</v>
          </cell>
          <cell r="C132">
            <v>428.15</v>
          </cell>
          <cell r="D132">
            <v>45531</v>
          </cell>
          <cell r="E132">
            <v>11.895337</v>
          </cell>
        </row>
        <row r="133">
          <cell r="B133">
            <v>45530</v>
          </cell>
          <cell r="C133">
            <v>422.5</v>
          </cell>
          <cell r="D133">
            <v>45530</v>
          </cell>
          <cell r="E133">
            <v>6.7942619999999998</v>
          </cell>
        </row>
        <row r="134">
          <cell r="B134">
            <v>45527</v>
          </cell>
          <cell r="C134">
            <v>417.95</v>
          </cell>
          <cell r="D134">
            <v>45527</v>
          </cell>
          <cell r="E134">
            <v>5.6477240000000002</v>
          </cell>
        </row>
        <row r="135">
          <cell r="B135">
            <v>45526</v>
          </cell>
          <cell r="C135">
            <v>422.95</v>
          </cell>
          <cell r="D135">
            <v>45526</v>
          </cell>
          <cell r="E135">
            <v>4.5190429999999999</v>
          </cell>
        </row>
        <row r="136">
          <cell r="B136">
            <v>45525</v>
          </cell>
          <cell r="C136">
            <v>424.5</v>
          </cell>
          <cell r="D136">
            <v>45525</v>
          </cell>
          <cell r="E136">
            <v>10.587</v>
          </cell>
        </row>
        <row r="137">
          <cell r="B137">
            <v>45524</v>
          </cell>
          <cell r="C137">
            <v>422.3</v>
          </cell>
          <cell r="D137">
            <v>45524</v>
          </cell>
          <cell r="E137">
            <v>7.9518800000000001</v>
          </cell>
        </row>
        <row r="138">
          <cell r="B138">
            <v>45523</v>
          </cell>
          <cell r="C138">
            <v>418.8</v>
          </cell>
          <cell r="D138">
            <v>45523</v>
          </cell>
          <cell r="E138">
            <v>8.1871510000000001</v>
          </cell>
        </row>
        <row r="139">
          <cell r="B139">
            <v>45520</v>
          </cell>
          <cell r="C139">
            <v>413.65</v>
          </cell>
          <cell r="D139">
            <v>45520</v>
          </cell>
          <cell r="E139">
            <v>8.2732679999999998</v>
          </cell>
        </row>
        <row r="140">
          <cell r="B140">
            <v>45518</v>
          </cell>
          <cell r="C140">
            <v>405.45</v>
          </cell>
          <cell r="D140">
            <v>45518</v>
          </cell>
          <cell r="E140">
            <v>11.672941</v>
          </cell>
        </row>
        <row r="141">
          <cell r="B141">
            <v>45517</v>
          </cell>
          <cell r="C141">
            <v>408.25</v>
          </cell>
          <cell r="D141">
            <v>45517</v>
          </cell>
          <cell r="E141">
            <v>13.650935</v>
          </cell>
        </row>
        <row r="142">
          <cell r="B142">
            <v>45516</v>
          </cell>
          <cell r="C142">
            <v>418.15</v>
          </cell>
          <cell r="D142">
            <v>45516</v>
          </cell>
          <cell r="E142">
            <v>14.448957</v>
          </cell>
        </row>
        <row r="143">
          <cell r="B143">
            <v>45513</v>
          </cell>
          <cell r="C143">
            <v>417.75</v>
          </cell>
          <cell r="D143">
            <v>45513</v>
          </cell>
          <cell r="E143">
            <v>13.056991</v>
          </cell>
        </row>
        <row r="144">
          <cell r="B144">
            <v>45512</v>
          </cell>
          <cell r="C144">
            <v>417.95</v>
          </cell>
          <cell r="D144">
            <v>45512</v>
          </cell>
          <cell r="E144">
            <v>25.148624999999999</v>
          </cell>
        </row>
        <row r="145">
          <cell r="B145">
            <v>45511</v>
          </cell>
          <cell r="C145">
            <v>430.3</v>
          </cell>
          <cell r="D145">
            <v>45511</v>
          </cell>
          <cell r="E145">
            <v>29.078703999999998</v>
          </cell>
        </row>
        <row r="146">
          <cell r="B146">
            <v>45510</v>
          </cell>
          <cell r="C146">
            <v>436.7</v>
          </cell>
          <cell r="D146">
            <v>45510</v>
          </cell>
          <cell r="E146">
            <v>19.245377999999999</v>
          </cell>
        </row>
        <row r="147">
          <cell r="B147">
            <v>45509</v>
          </cell>
          <cell r="C147">
            <v>434.8</v>
          </cell>
          <cell r="D147">
            <v>45509</v>
          </cell>
          <cell r="E147">
            <v>28.371364</v>
          </cell>
        </row>
        <row r="148">
          <cell r="B148">
            <v>45506</v>
          </cell>
          <cell r="C148">
            <v>460.35</v>
          </cell>
          <cell r="D148">
            <v>45506</v>
          </cell>
          <cell r="E148">
            <v>27.534299000000001</v>
          </cell>
        </row>
        <row r="149">
          <cell r="B149">
            <v>45505</v>
          </cell>
          <cell r="C149">
            <v>464.4</v>
          </cell>
          <cell r="D149">
            <v>45505</v>
          </cell>
          <cell r="E149">
            <v>34.019551999999997</v>
          </cell>
        </row>
        <row r="150">
          <cell r="B150">
            <v>45504</v>
          </cell>
          <cell r="C150">
            <v>453.6</v>
          </cell>
          <cell r="D150">
            <v>45504</v>
          </cell>
          <cell r="E150">
            <v>21.227713999999999</v>
          </cell>
        </row>
        <row r="151">
          <cell r="B151">
            <v>45503</v>
          </cell>
          <cell r="C151">
            <v>444.1</v>
          </cell>
          <cell r="D151">
            <v>45503</v>
          </cell>
          <cell r="E151">
            <v>11.262582</v>
          </cell>
        </row>
        <row r="152">
          <cell r="B152">
            <v>45502</v>
          </cell>
          <cell r="C152">
            <v>442.25</v>
          </cell>
          <cell r="D152">
            <v>45502</v>
          </cell>
          <cell r="E152">
            <v>13.720072999999999</v>
          </cell>
        </row>
        <row r="153">
          <cell r="B153">
            <v>45499</v>
          </cell>
          <cell r="C153">
            <v>444.7</v>
          </cell>
          <cell r="D153">
            <v>45499</v>
          </cell>
          <cell r="E153">
            <v>33.285673000000003</v>
          </cell>
        </row>
        <row r="154">
          <cell r="B154">
            <v>45498</v>
          </cell>
          <cell r="C154">
            <v>423.35</v>
          </cell>
          <cell r="D154">
            <v>45498</v>
          </cell>
          <cell r="E154">
            <v>12.474703999999999</v>
          </cell>
        </row>
        <row r="155">
          <cell r="B155">
            <v>45497</v>
          </cell>
          <cell r="C155">
            <v>419.95</v>
          </cell>
          <cell r="D155">
            <v>45497</v>
          </cell>
          <cell r="E155">
            <v>9.4557649999999995</v>
          </cell>
        </row>
        <row r="156">
          <cell r="B156">
            <v>45496</v>
          </cell>
          <cell r="C156">
            <v>416.45</v>
          </cell>
          <cell r="D156">
            <v>45496</v>
          </cell>
          <cell r="E156">
            <v>17.985869999999998</v>
          </cell>
        </row>
        <row r="157">
          <cell r="B157">
            <v>45495</v>
          </cell>
          <cell r="C157">
            <v>424.05</v>
          </cell>
          <cell r="D157">
            <v>45495</v>
          </cell>
          <cell r="E157">
            <v>9.4378930000000008</v>
          </cell>
        </row>
        <row r="158">
          <cell r="B158">
            <v>45492</v>
          </cell>
          <cell r="C158">
            <v>414.15</v>
          </cell>
          <cell r="D158">
            <v>45492</v>
          </cell>
          <cell r="E158">
            <v>16.560718000000001</v>
          </cell>
        </row>
        <row r="159">
          <cell r="B159">
            <v>45491</v>
          </cell>
          <cell r="C159">
            <v>429.95</v>
          </cell>
          <cell r="D159">
            <v>45491</v>
          </cell>
          <cell r="E159">
            <v>12.053566</v>
          </cell>
        </row>
        <row r="160">
          <cell r="B160">
            <v>45489</v>
          </cell>
          <cell r="C160">
            <v>436.9</v>
          </cell>
          <cell r="D160">
            <v>45489</v>
          </cell>
          <cell r="E160">
            <v>10.724684999999999</v>
          </cell>
        </row>
        <row r="161">
          <cell r="B161">
            <v>45488</v>
          </cell>
          <cell r="C161">
            <v>439.35</v>
          </cell>
          <cell r="D161">
            <v>45488</v>
          </cell>
          <cell r="E161">
            <v>6.598992</v>
          </cell>
        </row>
        <row r="162">
          <cell r="B162">
            <v>45485</v>
          </cell>
          <cell r="C162">
            <v>434.05</v>
          </cell>
          <cell r="D162">
            <v>45485</v>
          </cell>
          <cell r="E162">
            <v>6.8262890000000001</v>
          </cell>
        </row>
        <row r="163">
          <cell r="B163">
            <v>45484</v>
          </cell>
          <cell r="C163">
            <v>440.4</v>
          </cell>
          <cell r="D163">
            <v>45484</v>
          </cell>
          <cell r="E163">
            <v>8.5530939999999998</v>
          </cell>
        </row>
        <row r="164">
          <cell r="B164">
            <v>45483</v>
          </cell>
          <cell r="C164">
            <v>437.35</v>
          </cell>
          <cell r="D164">
            <v>45483</v>
          </cell>
          <cell r="E164">
            <v>8.7457130000000003</v>
          </cell>
        </row>
        <row r="165">
          <cell r="B165">
            <v>45482</v>
          </cell>
          <cell r="C165">
            <v>438.95</v>
          </cell>
          <cell r="D165">
            <v>45482</v>
          </cell>
          <cell r="E165">
            <v>6.076549</v>
          </cell>
        </row>
        <row r="166">
          <cell r="B166">
            <v>45481</v>
          </cell>
          <cell r="C166">
            <v>433.45</v>
          </cell>
          <cell r="D166">
            <v>45481</v>
          </cell>
          <cell r="E166">
            <v>9.1547560000000008</v>
          </cell>
        </row>
        <row r="167">
          <cell r="B167">
            <v>45478</v>
          </cell>
          <cell r="C167">
            <v>439.95</v>
          </cell>
          <cell r="D167">
            <v>45478</v>
          </cell>
          <cell r="E167">
            <v>8.7089949999999998</v>
          </cell>
        </row>
        <row r="168">
          <cell r="B168">
            <v>45477</v>
          </cell>
          <cell r="C168">
            <v>436.25</v>
          </cell>
          <cell r="D168">
            <v>45477</v>
          </cell>
          <cell r="E168">
            <v>10.686705</v>
          </cell>
        </row>
        <row r="169">
          <cell r="B169">
            <v>45476</v>
          </cell>
          <cell r="C169">
            <v>431.85</v>
          </cell>
          <cell r="D169">
            <v>45476</v>
          </cell>
          <cell r="E169">
            <v>9.2011509999999994</v>
          </cell>
        </row>
        <row r="170">
          <cell r="B170">
            <v>45475</v>
          </cell>
          <cell r="C170">
            <v>430.76</v>
          </cell>
          <cell r="D170">
            <v>45475</v>
          </cell>
          <cell r="E170">
            <v>7.5119400000000001</v>
          </cell>
        </row>
        <row r="171">
          <cell r="B171">
            <v>45474</v>
          </cell>
          <cell r="C171">
            <v>433.39</v>
          </cell>
          <cell r="D171">
            <v>45474</v>
          </cell>
          <cell r="E171">
            <v>8.0206420000000005</v>
          </cell>
        </row>
        <row r="172">
          <cell r="B172">
            <v>45471</v>
          </cell>
          <cell r="C172">
            <v>438.57</v>
          </cell>
          <cell r="D172">
            <v>45471</v>
          </cell>
          <cell r="E172">
            <v>11.339346000000001</v>
          </cell>
        </row>
        <row r="173">
          <cell r="B173">
            <v>45470</v>
          </cell>
          <cell r="C173">
            <v>437.42</v>
          </cell>
          <cell r="D173">
            <v>45470</v>
          </cell>
          <cell r="E173">
            <v>18.716207000000001</v>
          </cell>
        </row>
        <row r="174">
          <cell r="B174">
            <v>45469</v>
          </cell>
          <cell r="C174">
            <v>430.21</v>
          </cell>
          <cell r="D174">
            <v>45469</v>
          </cell>
          <cell r="E174">
            <v>9.3239789999999996</v>
          </cell>
        </row>
        <row r="175">
          <cell r="B175">
            <v>45468</v>
          </cell>
          <cell r="C175">
            <v>428.76</v>
          </cell>
          <cell r="D175">
            <v>45468</v>
          </cell>
          <cell r="E175">
            <v>7.1406280000000004</v>
          </cell>
        </row>
        <row r="176">
          <cell r="B176">
            <v>45467</v>
          </cell>
          <cell r="C176">
            <v>433.59</v>
          </cell>
          <cell r="D176">
            <v>45467</v>
          </cell>
          <cell r="E176">
            <v>7.8782880000000004</v>
          </cell>
        </row>
        <row r="177">
          <cell r="B177">
            <v>45464</v>
          </cell>
          <cell r="C177">
            <v>436.68</v>
          </cell>
          <cell r="D177">
            <v>45464</v>
          </cell>
          <cell r="E177">
            <v>16.109190000000002</v>
          </cell>
        </row>
        <row r="178">
          <cell r="B178">
            <v>45463</v>
          </cell>
          <cell r="C178">
            <v>441.6</v>
          </cell>
          <cell r="D178">
            <v>45463</v>
          </cell>
          <cell r="E178">
            <v>8.0587949999999999</v>
          </cell>
        </row>
        <row r="179">
          <cell r="B179">
            <v>45462</v>
          </cell>
          <cell r="C179">
            <v>440.31</v>
          </cell>
          <cell r="D179">
            <v>45462</v>
          </cell>
          <cell r="E179">
            <v>8.9812729999999998</v>
          </cell>
        </row>
        <row r="180">
          <cell r="B180">
            <v>45461</v>
          </cell>
          <cell r="C180">
            <v>449.62</v>
          </cell>
          <cell r="D180">
            <v>45461</v>
          </cell>
          <cell r="E180">
            <v>6.5229439999999999</v>
          </cell>
        </row>
        <row r="181">
          <cell r="B181">
            <v>45457</v>
          </cell>
          <cell r="C181">
            <v>446.58</v>
          </cell>
          <cell r="D181">
            <v>45457</v>
          </cell>
          <cell r="E181">
            <v>7.8584459999999998</v>
          </cell>
        </row>
        <row r="182">
          <cell r="B182">
            <v>45456</v>
          </cell>
          <cell r="C182">
            <v>449.82</v>
          </cell>
          <cell r="D182">
            <v>45456</v>
          </cell>
          <cell r="E182">
            <v>12.208021</v>
          </cell>
        </row>
        <row r="183">
          <cell r="B183">
            <v>45455</v>
          </cell>
          <cell r="C183">
            <v>447.58</v>
          </cell>
          <cell r="D183">
            <v>45455</v>
          </cell>
          <cell r="E183">
            <v>7.0664069999999999</v>
          </cell>
        </row>
        <row r="184">
          <cell r="B184">
            <v>45454</v>
          </cell>
          <cell r="C184">
            <v>446.33</v>
          </cell>
          <cell r="D184">
            <v>45454</v>
          </cell>
          <cell r="E184">
            <v>9.8020630000000004</v>
          </cell>
        </row>
        <row r="185">
          <cell r="B185">
            <v>45453</v>
          </cell>
          <cell r="C185">
            <v>445.93</v>
          </cell>
          <cell r="D185">
            <v>45453</v>
          </cell>
          <cell r="E185">
            <v>20.554459999999999</v>
          </cell>
        </row>
        <row r="186">
          <cell r="B186">
            <v>45450</v>
          </cell>
          <cell r="C186">
            <v>441.51</v>
          </cell>
          <cell r="D186">
            <v>45450</v>
          </cell>
          <cell r="E186">
            <v>15.039562</v>
          </cell>
        </row>
        <row r="187">
          <cell r="B187">
            <v>45449</v>
          </cell>
          <cell r="C187">
            <v>429.56</v>
          </cell>
          <cell r="D187">
            <v>45449</v>
          </cell>
          <cell r="E187">
            <v>13.644902999999999</v>
          </cell>
        </row>
        <row r="188">
          <cell r="B188">
            <v>45448</v>
          </cell>
          <cell r="C188">
            <v>420.85</v>
          </cell>
          <cell r="D188">
            <v>45448</v>
          </cell>
          <cell r="E188">
            <v>25.587085999999999</v>
          </cell>
        </row>
        <row r="189">
          <cell r="B189">
            <v>45447</v>
          </cell>
          <cell r="C189">
            <v>397.76</v>
          </cell>
          <cell r="D189">
            <v>45447</v>
          </cell>
          <cell r="E189">
            <v>58.989328</v>
          </cell>
        </row>
        <row r="190">
          <cell r="B190">
            <v>45446</v>
          </cell>
          <cell r="C190">
            <v>454.45</v>
          </cell>
          <cell r="D190">
            <v>45446</v>
          </cell>
          <cell r="E190">
            <v>25.03312</v>
          </cell>
        </row>
        <row r="191">
          <cell r="B191">
            <v>45443</v>
          </cell>
          <cell r="C191">
            <v>434.74</v>
          </cell>
          <cell r="D191">
            <v>45443</v>
          </cell>
          <cell r="E191">
            <v>15.285970000000001</v>
          </cell>
        </row>
        <row r="192">
          <cell r="B192">
            <v>45442</v>
          </cell>
          <cell r="C192">
            <v>423.39</v>
          </cell>
          <cell r="D192">
            <v>45442</v>
          </cell>
          <cell r="E192">
            <v>9.059666</v>
          </cell>
        </row>
        <row r="193">
          <cell r="B193">
            <v>45441</v>
          </cell>
          <cell r="C193">
            <v>430.85</v>
          </cell>
          <cell r="D193">
            <v>45441</v>
          </cell>
          <cell r="E193">
            <v>7.2418459999999998</v>
          </cell>
        </row>
        <row r="194">
          <cell r="B194">
            <v>45440</v>
          </cell>
          <cell r="C194">
            <v>434.89</v>
          </cell>
          <cell r="D194">
            <v>45440</v>
          </cell>
          <cell r="E194">
            <v>9.5601610000000008</v>
          </cell>
        </row>
        <row r="195">
          <cell r="B195">
            <v>45439</v>
          </cell>
          <cell r="C195">
            <v>443.99</v>
          </cell>
          <cell r="D195">
            <v>45439</v>
          </cell>
          <cell r="E195">
            <v>10.073185</v>
          </cell>
        </row>
        <row r="196">
          <cell r="B196">
            <v>45436</v>
          </cell>
          <cell r="C196">
            <v>445.14</v>
          </cell>
          <cell r="D196">
            <v>45436</v>
          </cell>
          <cell r="E196">
            <v>9.7590249999999994</v>
          </cell>
        </row>
        <row r="197">
          <cell r="B197">
            <v>45435</v>
          </cell>
          <cell r="C197">
            <v>447.08</v>
          </cell>
          <cell r="D197">
            <v>45435</v>
          </cell>
          <cell r="E197">
            <v>8.8727590000000003</v>
          </cell>
        </row>
        <row r="198">
          <cell r="B198">
            <v>45434</v>
          </cell>
          <cell r="C198">
            <v>445.64</v>
          </cell>
          <cell r="D198">
            <v>45434</v>
          </cell>
          <cell r="E198">
            <v>16.085201000000001</v>
          </cell>
        </row>
        <row r="199">
          <cell r="B199">
            <v>45433</v>
          </cell>
          <cell r="C199">
            <v>439.66</v>
          </cell>
          <cell r="D199">
            <v>45433</v>
          </cell>
          <cell r="E199">
            <v>11.541624000000001</v>
          </cell>
        </row>
        <row r="200">
          <cell r="B200">
            <v>45429</v>
          </cell>
          <cell r="C200">
            <v>434.29</v>
          </cell>
          <cell r="D200">
            <v>45429</v>
          </cell>
          <cell r="E200">
            <v>7.3882130000000004</v>
          </cell>
        </row>
        <row r="201">
          <cell r="B201">
            <v>45428</v>
          </cell>
          <cell r="C201">
            <v>431.95</v>
          </cell>
          <cell r="D201">
            <v>45428</v>
          </cell>
          <cell r="E201">
            <v>8.3244980000000002</v>
          </cell>
        </row>
        <row r="202">
          <cell r="B202">
            <v>45427</v>
          </cell>
          <cell r="C202">
            <v>429.31</v>
          </cell>
          <cell r="D202">
            <v>45427</v>
          </cell>
          <cell r="E202">
            <v>13.804148</v>
          </cell>
        </row>
        <row r="203">
          <cell r="B203">
            <v>45426</v>
          </cell>
          <cell r="C203">
            <v>428.37</v>
          </cell>
          <cell r="D203">
            <v>45426</v>
          </cell>
          <cell r="E203">
            <v>18.401250000000001</v>
          </cell>
        </row>
        <row r="204">
          <cell r="B204">
            <v>45425</v>
          </cell>
          <cell r="C204">
            <v>409.85</v>
          </cell>
          <cell r="D204">
            <v>45425</v>
          </cell>
          <cell r="E204">
            <v>25.148219000000001</v>
          </cell>
        </row>
        <row r="205">
          <cell r="B205">
            <v>45422</v>
          </cell>
          <cell r="C205">
            <v>412.94</v>
          </cell>
          <cell r="D205">
            <v>45422</v>
          </cell>
          <cell r="E205">
            <v>19.951523000000002</v>
          </cell>
        </row>
        <row r="206">
          <cell r="B206">
            <v>45421</v>
          </cell>
          <cell r="C206">
            <v>411.59</v>
          </cell>
          <cell r="D206">
            <v>45421</v>
          </cell>
          <cell r="E206">
            <v>28.007097999999999</v>
          </cell>
        </row>
        <row r="207">
          <cell r="B207">
            <v>45420</v>
          </cell>
          <cell r="C207">
            <v>433.04</v>
          </cell>
          <cell r="D207">
            <v>45420</v>
          </cell>
          <cell r="E207">
            <v>13.914785999999999</v>
          </cell>
        </row>
        <row r="208">
          <cell r="B208">
            <v>45419</v>
          </cell>
          <cell r="C208">
            <v>434.39</v>
          </cell>
          <cell r="D208">
            <v>45419</v>
          </cell>
          <cell r="E208">
            <v>14.131347</v>
          </cell>
        </row>
        <row r="209">
          <cell r="B209">
            <v>45418</v>
          </cell>
          <cell r="C209">
            <v>444.24</v>
          </cell>
          <cell r="D209">
            <v>45418</v>
          </cell>
          <cell r="E209">
            <v>16.739666</v>
          </cell>
        </row>
        <row r="210">
          <cell r="B210">
            <v>45415</v>
          </cell>
          <cell r="C210">
            <v>452.65</v>
          </cell>
          <cell r="D210">
            <v>45415</v>
          </cell>
          <cell r="E210">
            <v>16.825776000000001</v>
          </cell>
        </row>
        <row r="211">
          <cell r="B211">
            <v>45414</v>
          </cell>
          <cell r="C211">
            <v>455.74</v>
          </cell>
          <cell r="D211">
            <v>45414</v>
          </cell>
          <cell r="E211">
            <v>15.880502</v>
          </cell>
        </row>
        <row r="212">
          <cell r="B212">
            <v>45412</v>
          </cell>
          <cell r="C212">
            <v>447.18</v>
          </cell>
          <cell r="D212">
            <v>45412</v>
          </cell>
          <cell r="E212">
            <v>22.517399999999999</v>
          </cell>
        </row>
        <row r="213">
          <cell r="B213">
            <v>45411</v>
          </cell>
          <cell r="C213">
            <v>445.93</v>
          </cell>
          <cell r="D213">
            <v>45411</v>
          </cell>
          <cell r="E213">
            <v>23.566023000000001</v>
          </cell>
        </row>
        <row r="214">
          <cell r="B214">
            <v>45408</v>
          </cell>
          <cell r="C214">
            <v>434.89</v>
          </cell>
          <cell r="D214">
            <v>45408</v>
          </cell>
          <cell r="E214">
            <v>14.337707999999999</v>
          </cell>
        </row>
        <row r="215">
          <cell r="B215">
            <v>45407</v>
          </cell>
          <cell r="C215">
            <v>429.46</v>
          </cell>
          <cell r="D215">
            <v>45407</v>
          </cell>
          <cell r="E215">
            <v>7.7943239999999996</v>
          </cell>
        </row>
        <row r="216">
          <cell r="B216">
            <v>45406</v>
          </cell>
          <cell r="C216">
            <v>426.33</v>
          </cell>
          <cell r="D216">
            <v>45406</v>
          </cell>
          <cell r="E216">
            <v>6.4560180000000003</v>
          </cell>
        </row>
        <row r="217">
          <cell r="B217">
            <v>45405</v>
          </cell>
          <cell r="C217">
            <v>427.67</v>
          </cell>
          <cell r="D217">
            <v>45405</v>
          </cell>
          <cell r="E217">
            <v>9.3496939999999995</v>
          </cell>
        </row>
        <row r="218">
          <cell r="B218">
            <v>45404</v>
          </cell>
          <cell r="C218">
            <v>425.98</v>
          </cell>
          <cell r="D218">
            <v>45404</v>
          </cell>
          <cell r="E218">
            <v>12.126655</v>
          </cell>
        </row>
        <row r="219">
          <cell r="B219">
            <v>45401</v>
          </cell>
          <cell r="C219">
            <v>426.13</v>
          </cell>
          <cell r="D219">
            <v>45401</v>
          </cell>
          <cell r="E219">
            <v>17.985424999999999</v>
          </cell>
        </row>
        <row r="220">
          <cell r="B220">
            <v>45400</v>
          </cell>
          <cell r="C220">
            <v>427.77</v>
          </cell>
          <cell r="D220">
            <v>45400</v>
          </cell>
          <cell r="E220">
            <v>20.997007</v>
          </cell>
        </row>
        <row r="221">
          <cell r="B221">
            <v>45398</v>
          </cell>
          <cell r="C221">
            <v>428.42</v>
          </cell>
          <cell r="D221">
            <v>45398</v>
          </cell>
          <cell r="E221">
            <v>14.662756</v>
          </cell>
        </row>
        <row r="222">
          <cell r="B222">
            <v>45397</v>
          </cell>
          <cell r="C222">
            <v>429.61</v>
          </cell>
          <cell r="D222">
            <v>45397</v>
          </cell>
          <cell r="E222">
            <v>32.551966</v>
          </cell>
        </row>
        <row r="223">
          <cell r="B223">
            <v>45394</v>
          </cell>
          <cell r="C223">
            <v>434.94</v>
          </cell>
          <cell r="D223">
            <v>45394</v>
          </cell>
          <cell r="E223">
            <v>25.430924000000001</v>
          </cell>
        </row>
        <row r="224">
          <cell r="B224">
            <v>45392</v>
          </cell>
          <cell r="C224">
            <v>429.96</v>
          </cell>
          <cell r="D224">
            <v>45392</v>
          </cell>
          <cell r="E224">
            <v>18.390566</v>
          </cell>
        </row>
        <row r="225">
          <cell r="B225">
            <v>45391</v>
          </cell>
          <cell r="C225">
            <v>427.92</v>
          </cell>
          <cell r="D225">
            <v>45391</v>
          </cell>
          <cell r="E225">
            <v>37.377906000000003</v>
          </cell>
        </row>
        <row r="226">
          <cell r="B226">
            <v>45390</v>
          </cell>
          <cell r="C226">
            <v>414.43</v>
          </cell>
          <cell r="D226">
            <v>45390</v>
          </cell>
          <cell r="E226">
            <v>7.5883269999999996</v>
          </cell>
        </row>
        <row r="227">
          <cell r="B227">
            <v>45387</v>
          </cell>
          <cell r="C227">
            <v>412.69</v>
          </cell>
          <cell r="D227">
            <v>45387</v>
          </cell>
          <cell r="E227">
            <v>8.5301840000000002</v>
          </cell>
        </row>
        <row r="228">
          <cell r="B228">
            <v>45386</v>
          </cell>
          <cell r="C228">
            <v>412.19</v>
          </cell>
          <cell r="D228">
            <v>45386</v>
          </cell>
          <cell r="E228">
            <v>16.383105</v>
          </cell>
        </row>
        <row r="229">
          <cell r="B229">
            <v>45385</v>
          </cell>
          <cell r="C229">
            <v>410.35</v>
          </cell>
          <cell r="D229">
            <v>45385</v>
          </cell>
          <cell r="E229">
            <v>12.195598</v>
          </cell>
        </row>
        <row r="230">
          <cell r="B230">
            <v>45384</v>
          </cell>
          <cell r="C230">
            <v>406.92</v>
          </cell>
          <cell r="D230">
            <v>45384</v>
          </cell>
          <cell r="E230">
            <v>10.630906</v>
          </cell>
        </row>
        <row r="231">
          <cell r="B231">
            <v>45383</v>
          </cell>
          <cell r="C231">
            <v>405.07</v>
          </cell>
          <cell r="D231">
            <v>45383</v>
          </cell>
          <cell r="E231">
            <v>17.765438</v>
          </cell>
        </row>
        <row r="232">
          <cell r="B232">
            <v>45379</v>
          </cell>
          <cell r="C232">
            <v>392.38</v>
          </cell>
          <cell r="D232">
            <v>45379</v>
          </cell>
          <cell r="E232">
            <v>16.040575</v>
          </cell>
        </row>
        <row r="233">
          <cell r="B233">
            <v>45378</v>
          </cell>
          <cell r="C233">
            <v>386.61</v>
          </cell>
          <cell r="D233">
            <v>45378</v>
          </cell>
          <cell r="E233">
            <v>9.0844819999999995</v>
          </cell>
        </row>
        <row r="234">
          <cell r="B234">
            <v>45377</v>
          </cell>
          <cell r="C234">
            <v>388.3</v>
          </cell>
          <cell r="D234">
            <v>45377</v>
          </cell>
          <cell r="E234">
            <v>9.1404960000000006</v>
          </cell>
        </row>
        <row r="235">
          <cell r="B235">
            <v>45373</v>
          </cell>
          <cell r="C235">
            <v>388.9</v>
          </cell>
          <cell r="D235">
            <v>45373</v>
          </cell>
          <cell r="E235">
            <v>11.759985</v>
          </cell>
        </row>
        <row r="236">
          <cell r="B236">
            <v>45372</v>
          </cell>
          <cell r="C236">
            <v>390.34</v>
          </cell>
          <cell r="D236">
            <v>45372</v>
          </cell>
          <cell r="E236">
            <v>16.908086000000001</v>
          </cell>
        </row>
        <row r="237">
          <cell r="B237">
            <v>45371</v>
          </cell>
          <cell r="C237">
            <v>378.15</v>
          </cell>
          <cell r="D237">
            <v>45371</v>
          </cell>
          <cell r="E237">
            <v>18.068657999999999</v>
          </cell>
        </row>
        <row r="238">
          <cell r="B238">
            <v>45370</v>
          </cell>
          <cell r="C238">
            <v>381.48</v>
          </cell>
          <cell r="D238">
            <v>45370</v>
          </cell>
          <cell r="E238">
            <v>14.809241999999999</v>
          </cell>
        </row>
        <row r="239">
          <cell r="B239">
            <v>45369</v>
          </cell>
          <cell r="C239">
            <v>390.94</v>
          </cell>
          <cell r="D239">
            <v>45369</v>
          </cell>
          <cell r="E239">
            <v>34.069246999999997</v>
          </cell>
        </row>
        <row r="240">
          <cell r="B240">
            <v>45366</v>
          </cell>
          <cell r="C240">
            <v>378.99</v>
          </cell>
          <cell r="D240">
            <v>45366</v>
          </cell>
          <cell r="E240">
            <v>20.859247</v>
          </cell>
        </row>
        <row r="241">
          <cell r="B241">
            <v>45365</v>
          </cell>
          <cell r="C241">
            <v>382.68</v>
          </cell>
          <cell r="D241">
            <v>45365</v>
          </cell>
          <cell r="E241">
            <v>27.089562999999998</v>
          </cell>
        </row>
        <row r="242">
          <cell r="B242">
            <v>45364</v>
          </cell>
          <cell r="C242">
            <v>370.24</v>
          </cell>
          <cell r="D242">
            <v>45364</v>
          </cell>
          <cell r="E242">
            <v>36.185918000000001</v>
          </cell>
        </row>
        <row r="243">
          <cell r="B243">
            <v>45363</v>
          </cell>
          <cell r="C243">
            <v>394.27</v>
          </cell>
          <cell r="D243">
            <v>45363</v>
          </cell>
          <cell r="E243">
            <v>26.812422000000002</v>
          </cell>
        </row>
        <row r="244">
          <cell r="B244">
            <v>45362</v>
          </cell>
          <cell r="C244">
            <v>411.25</v>
          </cell>
          <cell r="D244">
            <v>45362</v>
          </cell>
          <cell r="E244">
            <v>39.122073</v>
          </cell>
        </row>
        <row r="245">
          <cell r="B245">
            <v>45358</v>
          </cell>
          <cell r="C245">
            <v>423.29</v>
          </cell>
          <cell r="D245">
            <v>45358</v>
          </cell>
          <cell r="E245">
            <v>98.883540999999994</v>
          </cell>
        </row>
        <row r="246">
          <cell r="B246">
            <v>45357</v>
          </cell>
          <cell r="C246">
            <v>393.13</v>
          </cell>
          <cell r="D246">
            <v>45357</v>
          </cell>
          <cell r="E246">
            <v>15.795532</v>
          </cell>
        </row>
        <row r="247">
          <cell r="B247">
            <v>45356</v>
          </cell>
          <cell r="C247">
            <v>394.32</v>
          </cell>
          <cell r="D247">
            <v>45356</v>
          </cell>
          <cell r="E247">
            <v>18.795182</v>
          </cell>
        </row>
        <row r="248">
          <cell r="B248">
            <v>45355</v>
          </cell>
          <cell r="C248">
            <v>389.94</v>
          </cell>
          <cell r="D248">
            <v>45355</v>
          </cell>
          <cell r="E248">
            <v>25.814018999999998</v>
          </cell>
        </row>
        <row r="249">
          <cell r="B249">
            <v>45352</v>
          </cell>
          <cell r="C249">
            <v>375.66</v>
          </cell>
          <cell r="D249">
            <v>45352</v>
          </cell>
          <cell r="E249">
            <v>7.8537080000000001</v>
          </cell>
        </row>
        <row r="250">
          <cell r="B250">
            <v>45351</v>
          </cell>
          <cell r="C250">
            <v>370.04</v>
          </cell>
          <cell r="D250">
            <v>45351</v>
          </cell>
          <cell r="E250">
            <v>8.0880790000000005</v>
          </cell>
        </row>
        <row r="251">
          <cell r="B251">
            <v>45350</v>
          </cell>
          <cell r="C251">
            <v>364.06</v>
          </cell>
          <cell r="D251">
            <v>45350</v>
          </cell>
          <cell r="E251">
            <v>8.5772639999999996</v>
          </cell>
        </row>
        <row r="252">
          <cell r="B252">
            <v>45349</v>
          </cell>
          <cell r="C252">
            <v>373.82</v>
          </cell>
          <cell r="D252">
            <v>45349</v>
          </cell>
          <cell r="E252">
            <v>6.3228980000000004</v>
          </cell>
        </row>
        <row r="253">
          <cell r="B253">
            <v>45348</v>
          </cell>
          <cell r="C253">
            <v>376.66</v>
          </cell>
          <cell r="D253">
            <v>45348</v>
          </cell>
          <cell r="E253">
            <v>6.2289339999999997</v>
          </cell>
        </row>
        <row r="254">
          <cell r="B254">
            <v>45345</v>
          </cell>
          <cell r="C254">
            <v>376.66</v>
          </cell>
          <cell r="D254">
            <v>45345</v>
          </cell>
          <cell r="E254">
            <v>5.6913330000000002</v>
          </cell>
        </row>
        <row r="255">
          <cell r="B255">
            <v>45344</v>
          </cell>
          <cell r="C255">
            <v>376.16</v>
          </cell>
          <cell r="D255">
            <v>45344</v>
          </cell>
          <cell r="E255">
            <v>8.4491700000000005</v>
          </cell>
        </row>
        <row r="256">
          <cell r="B256">
            <v>45343</v>
          </cell>
          <cell r="C256">
            <v>373.72</v>
          </cell>
          <cell r="D256">
            <v>45343</v>
          </cell>
          <cell r="E256">
            <v>10.283746000000001</v>
          </cell>
        </row>
        <row r="257">
          <cell r="B257">
            <v>45342</v>
          </cell>
          <cell r="C257">
            <v>377.2</v>
          </cell>
          <cell r="D257">
            <v>45342</v>
          </cell>
          <cell r="E257">
            <v>7.2981020000000001</v>
          </cell>
        </row>
        <row r="258">
          <cell r="B258">
            <v>45341</v>
          </cell>
          <cell r="C258">
            <v>378.75</v>
          </cell>
          <cell r="D258">
            <v>45341</v>
          </cell>
          <cell r="E258">
            <v>12.557987000000001</v>
          </cell>
        </row>
        <row r="259">
          <cell r="B259">
            <v>45338</v>
          </cell>
          <cell r="C259">
            <v>374.57</v>
          </cell>
          <cell r="D259">
            <v>45338</v>
          </cell>
          <cell r="E259">
            <v>9.5927539999999993</v>
          </cell>
        </row>
        <row r="260">
          <cell r="B260">
            <v>45337</v>
          </cell>
          <cell r="C260">
            <v>377.1</v>
          </cell>
          <cell r="D260">
            <v>45337</v>
          </cell>
          <cell r="E260">
            <v>16.001297999999998</v>
          </cell>
        </row>
        <row r="261">
          <cell r="B261">
            <v>45336</v>
          </cell>
          <cell r="C261">
            <v>371.98</v>
          </cell>
          <cell r="D261">
            <v>45336</v>
          </cell>
          <cell r="E261">
            <v>15.216135</v>
          </cell>
        </row>
        <row r="262">
          <cell r="B262">
            <v>45335</v>
          </cell>
          <cell r="C262">
            <v>363.37</v>
          </cell>
          <cell r="D262">
            <v>45335</v>
          </cell>
          <cell r="E262">
            <v>21.221871</v>
          </cell>
        </row>
        <row r="263">
          <cell r="B263">
            <v>45334</v>
          </cell>
          <cell r="C263">
            <v>360.03</v>
          </cell>
          <cell r="D263">
            <v>45334</v>
          </cell>
          <cell r="E263">
            <v>44.078651999999998</v>
          </cell>
        </row>
        <row r="264">
          <cell r="B264">
            <v>45331</v>
          </cell>
          <cell r="C264">
            <v>390.29</v>
          </cell>
          <cell r="D264">
            <v>45331</v>
          </cell>
          <cell r="E264">
            <v>38.295876999999997</v>
          </cell>
        </row>
        <row r="265">
          <cell r="B265">
            <v>45330</v>
          </cell>
          <cell r="C265">
            <v>405.52</v>
          </cell>
          <cell r="D265">
            <v>45330</v>
          </cell>
          <cell r="E265">
            <v>21.626429000000002</v>
          </cell>
        </row>
        <row r="266">
          <cell r="B266">
            <v>45329</v>
          </cell>
          <cell r="C266">
            <v>393.33</v>
          </cell>
          <cell r="D266">
            <v>45329</v>
          </cell>
          <cell r="E266">
            <v>13.281036</v>
          </cell>
        </row>
        <row r="267">
          <cell r="B267">
            <v>45328</v>
          </cell>
          <cell r="C267">
            <v>391.14</v>
          </cell>
          <cell r="D267">
            <v>45328</v>
          </cell>
          <cell r="E267">
            <v>12.288416</v>
          </cell>
        </row>
        <row r="268">
          <cell r="B268">
            <v>45327</v>
          </cell>
          <cell r="C268">
            <v>392.18</v>
          </cell>
          <cell r="D268">
            <v>45327</v>
          </cell>
          <cell r="E268">
            <v>22.188677999999999</v>
          </cell>
        </row>
        <row r="269">
          <cell r="B269">
            <v>45324</v>
          </cell>
          <cell r="C269">
            <v>388</v>
          </cell>
          <cell r="D269">
            <v>45324</v>
          </cell>
          <cell r="E269">
            <v>13.340756000000001</v>
          </cell>
        </row>
        <row r="270">
          <cell r="B270">
            <v>45323</v>
          </cell>
          <cell r="C270">
            <v>387.06</v>
          </cell>
          <cell r="D270">
            <v>45323</v>
          </cell>
          <cell r="E270">
            <v>25.396799000000001</v>
          </cell>
        </row>
        <row r="271">
          <cell r="B271">
            <v>45322</v>
          </cell>
          <cell r="C271">
            <v>387.95</v>
          </cell>
          <cell r="D271">
            <v>45322</v>
          </cell>
          <cell r="E271">
            <v>15.543971000000001</v>
          </cell>
        </row>
        <row r="272">
          <cell r="B272">
            <v>45321</v>
          </cell>
          <cell r="C272">
            <v>381.48</v>
          </cell>
          <cell r="D272">
            <v>45321</v>
          </cell>
          <cell r="E272">
            <v>23.860682000000001</v>
          </cell>
        </row>
        <row r="273">
          <cell r="B273">
            <v>45320</v>
          </cell>
          <cell r="C273">
            <v>380.14</v>
          </cell>
          <cell r="D273">
            <v>45320</v>
          </cell>
          <cell r="E273">
            <v>34.448279999999997</v>
          </cell>
        </row>
        <row r="274">
          <cell r="B274">
            <v>45316</v>
          </cell>
          <cell r="C274">
            <v>363.42</v>
          </cell>
          <cell r="D274">
            <v>45316</v>
          </cell>
          <cell r="E274">
            <v>19.949672</v>
          </cell>
        </row>
        <row r="275">
          <cell r="B275">
            <v>45315</v>
          </cell>
          <cell r="C275">
            <v>355.3</v>
          </cell>
          <cell r="D275">
            <v>45315</v>
          </cell>
          <cell r="E275">
            <v>19.810051000000001</v>
          </cell>
        </row>
        <row r="276">
          <cell r="B276">
            <v>45314</v>
          </cell>
          <cell r="C276">
            <v>344.6</v>
          </cell>
          <cell r="D276">
            <v>45314</v>
          </cell>
          <cell r="E276">
            <v>25.989141</v>
          </cell>
        </row>
        <row r="277">
          <cell r="B277">
            <v>45310</v>
          </cell>
          <cell r="C277">
            <v>347.04</v>
          </cell>
          <cell r="D277">
            <v>45310</v>
          </cell>
          <cell r="E277">
            <v>13.483525</v>
          </cell>
        </row>
        <row r="278">
          <cell r="B278">
            <v>45309</v>
          </cell>
          <cell r="C278">
            <v>343.96</v>
          </cell>
          <cell r="D278">
            <v>45309</v>
          </cell>
          <cell r="E278">
            <v>16.863928999999999</v>
          </cell>
        </row>
        <row r="279">
          <cell r="B279">
            <v>45308</v>
          </cell>
          <cell r="C279">
            <v>347.19</v>
          </cell>
          <cell r="D279">
            <v>45308</v>
          </cell>
          <cell r="E279">
            <v>12.084011</v>
          </cell>
        </row>
        <row r="280">
          <cell r="B280">
            <v>45307</v>
          </cell>
          <cell r="C280">
            <v>351.82</v>
          </cell>
          <cell r="D280">
            <v>45307</v>
          </cell>
          <cell r="E280">
            <v>14.129538999999999</v>
          </cell>
        </row>
        <row r="281">
          <cell r="B281">
            <v>45306</v>
          </cell>
          <cell r="C281">
            <v>357.25</v>
          </cell>
          <cell r="D281">
            <v>45306</v>
          </cell>
          <cell r="E281">
            <v>12.869180999999999</v>
          </cell>
        </row>
        <row r="282">
          <cell r="B282">
            <v>45303</v>
          </cell>
          <cell r="C282">
            <v>356.1</v>
          </cell>
          <cell r="D282">
            <v>45303</v>
          </cell>
          <cell r="E282">
            <v>20.933437999999999</v>
          </cell>
        </row>
        <row r="283">
          <cell r="B283">
            <v>45302</v>
          </cell>
          <cell r="C283">
            <v>355.65</v>
          </cell>
          <cell r="D283">
            <v>45302</v>
          </cell>
          <cell r="E283">
            <v>33.499271999999998</v>
          </cell>
        </row>
        <row r="284">
          <cell r="B284">
            <v>45301</v>
          </cell>
          <cell r="C284">
            <v>344.85</v>
          </cell>
          <cell r="D284">
            <v>45301</v>
          </cell>
          <cell r="E284">
            <v>23.432704000000001</v>
          </cell>
        </row>
        <row r="285">
          <cell r="B285">
            <v>45300</v>
          </cell>
          <cell r="C285">
            <v>338.63</v>
          </cell>
          <cell r="D285">
            <v>45300</v>
          </cell>
          <cell r="E285">
            <v>14.50409</v>
          </cell>
        </row>
        <row r="286">
          <cell r="B286">
            <v>45299</v>
          </cell>
          <cell r="C286">
            <v>337.39</v>
          </cell>
          <cell r="D286">
            <v>45299</v>
          </cell>
          <cell r="E286">
            <v>14.548833</v>
          </cell>
        </row>
        <row r="287">
          <cell r="B287">
            <v>45296</v>
          </cell>
          <cell r="C287">
            <v>339.18</v>
          </cell>
          <cell r="D287">
            <v>45296</v>
          </cell>
          <cell r="E287">
            <v>37.557423</v>
          </cell>
        </row>
        <row r="288">
          <cell r="B288">
            <v>45295</v>
          </cell>
          <cell r="C288">
            <v>336.29</v>
          </cell>
          <cell r="D288">
            <v>45295</v>
          </cell>
          <cell r="E288">
            <v>26.968463</v>
          </cell>
        </row>
        <row r="289">
          <cell r="B289">
            <v>45294</v>
          </cell>
          <cell r="C289">
            <v>325.19</v>
          </cell>
          <cell r="D289">
            <v>45294</v>
          </cell>
          <cell r="E289">
            <v>9.9542640000000002</v>
          </cell>
        </row>
        <row r="290">
          <cell r="B290">
            <v>45293</v>
          </cell>
          <cell r="C290">
            <v>328.33</v>
          </cell>
          <cell r="D290">
            <v>45293</v>
          </cell>
          <cell r="E290">
            <v>15.689859</v>
          </cell>
        </row>
        <row r="291">
          <cell r="B291">
            <v>45292</v>
          </cell>
          <cell r="C291">
            <v>328.78</v>
          </cell>
          <cell r="D291">
            <v>45292</v>
          </cell>
          <cell r="E291">
            <v>10.096386000000001</v>
          </cell>
        </row>
        <row r="292">
          <cell r="B292">
            <v>45289</v>
          </cell>
          <cell r="C292">
            <v>330.62</v>
          </cell>
          <cell r="D292">
            <v>45289</v>
          </cell>
          <cell r="E292">
            <v>19.909151000000001</v>
          </cell>
        </row>
        <row r="293">
          <cell r="B293">
            <v>45288</v>
          </cell>
          <cell r="C293">
            <v>328.28</v>
          </cell>
          <cell r="D293">
            <v>45288</v>
          </cell>
          <cell r="E293">
            <v>16.182026</v>
          </cell>
        </row>
        <row r="294">
          <cell r="B294">
            <v>45287</v>
          </cell>
          <cell r="C294">
            <v>323.35000000000002</v>
          </cell>
          <cell r="D294">
            <v>45287</v>
          </cell>
          <cell r="E294">
            <v>10.349372000000001</v>
          </cell>
        </row>
        <row r="295">
          <cell r="B295">
            <v>45286</v>
          </cell>
          <cell r="C295">
            <v>323.89999999999998</v>
          </cell>
          <cell r="D295">
            <v>45286</v>
          </cell>
          <cell r="E295">
            <v>11.314266</v>
          </cell>
        </row>
        <row r="296">
          <cell r="B296">
            <v>45282</v>
          </cell>
          <cell r="C296">
            <v>325.14</v>
          </cell>
          <cell r="D296">
            <v>45282</v>
          </cell>
          <cell r="E296">
            <v>15.179674</v>
          </cell>
        </row>
        <row r="297">
          <cell r="B297">
            <v>45281</v>
          </cell>
          <cell r="C297">
            <v>327.04000000000002</v>
          </cell>
          <cell r="D297">
            <v>45281</v>
          </cell>
          <cell r="E297">
            <v>26.393082</v>
          </cell>
        </row>
        <row r="298">
          <cell r="B298">
            <v>45280</v>
          </cell>
          <cell r="C298">
            <v>318.67</v>
          </cell>
          <cell r="D298">
            <v>45280</v>
          </cell>
          <cell r="E298">
            <v>40.678162999999998</v>
          </cell>
        </row>
        <row r="299">
          <cell r="B299">
            <v>45279</v>
          </cell>
          <cell r="C299">
            <v>334.35</v>
          </cell>
          <cell r="D299">
            <v>45279</v>
          </cell>
          <cell r="E299">
            <v>11.713755000000001</v>
          </cell>
        </row>
        <row r="300">
          <cell r="B300">
            <v>45278</v>
          </cell>
          <cell r="C300">
            <v>335.5</v>
          </cell>
          <cell r="D300">
            <v>45278</v>
          </cell>
          <cell r="E300">
            <v>15.561817</v>
          </cell>
        </row>
        <row r="301">
          <cell r="B301">
            <v>45275</v>
          </cell>
          <cell r="C301">
            <v>331.66</v>
          </cell>
          <cell r="D301">
            <v>45275</v>
          </cell>
          <cell r="E301">
            <v>17.080409</v>
          </cell>
        </row>
        <row r="302">
          <cell r="B302">
            <v>45274</v>
          </cell>
          <cell r="C302">
            <v>333.85</v>
          </cell>
          <cell r="D302">
            <v>45274</v>
          </cell>
          <cell r="E302">
            <v>16.560229</v>
          </cell>
        </row>
        <row r="303">
          <cell r="B303">
            <v>45273</v>
          </cell>
          <cell r="C303">
            <v>336.59</v>
          </cell>
          <cell r="D303">
            <v>45273</v>
          </cell>
          <cell r="E303">
            <v>33.632036999999997</v>
          </cell>
        </row>
        <row r="304">
          <cell r="B304">
            <v>45272</v>
          </cell>
          <cell r="C304">
            <v>329.28</v>
          </cell>
          <cell r="D304">
            <v>45272</v>
          </cell>
          <cell r="E304">
            <v>22.627713</v>
          </cell>
        </row>
        <row r="305">
          <cell r="B305">
            <v>45271</v>
          </cell>
          <cell r="C305">
            <v>332.11</v>
          </cell>
          <cell r="D305">
            <v>45271</v>
          </cell>
          <cell r="E305">
            <v>40.351523</v>
          </cell>
        </row>
        <row r="306">
          <cell r="B306">
            <v>45268</v>
          </cell>
          <cell r="C306">
            <v>322.06</v>
          </cell>
          <cell r="D306">
            <v>45268</v>
          </cell>
          <cell r="E306">
            <v>74.992148999999998</v>
          </cell>
        </row>
        <row r="307">
          <cell r="B307">
            <v>45267</v>
          </cell>
          <cell r="C307">
            <v>324.3</v>
          </cell>
          <cell r="D307">
            <v>45267</v>
          </cell>
          <cell r="E307">
            <v>152.38160999999999</v>
          </cell>
        </row>
        <row r="308">
          <cell r="B308">
            <v>45266</v>
          </cell>
          <cell r="C308">
            <v>292.79000000000002</v>
          </cell>
          <cell r="D308">
            <v>45266</v>
          </cell>
          <cell r="E308">
            <v>45.934967</v>
          </cell>
        </row>
        <row r="309">
          <cell r="B309">
            <v>45265</v>
          </cell>
          <cell r="C309">
            <v>280.2</v>
          </cell>
          <cell r="D309">
            <v>45265</v>
          </cell>
          <cell r="E309">
            <v>21.565252000000001</v>
          </cell>
        </row>
        <row r="310">
          <cell r="B310">
            <v>45264</v>
          </cell>
          <cell r="C310">
            <v>280.25</v>
          </cell>
          <cell r="D310">
            <v>45264</v>
          </cell>
          <cell r="E310">
            <v>28.890540999999999</v>
          </cell>
        </row>
        <row r="311">
          <cell r="B311">
            <v>45261</v>
          </cell>
          <cell r="C311">
            <v>274.73</v>
          </cell>
          <cell r="D311">
            <v>45261</v>
          </cell>
          <cell r="E311">
            <v>32.159928000000001</v>
          </cell>
        </row>
        <row r="312">
          <cell r="B312">
            <v>45260</v>
          </cell>
          <cell r="C312">
            <v>266.67</v>
          </cell>
          <cell r="D312">
            <v>45260</v>
          </cell>
          <cell r="E312">
            <v>20.403510000000001</v>
          </cell>
        </row>
        <row r="313">
          <cell r="B313">
            <v>45259</v>
          </cell>
          <cell r="C313">
            <v>272.14</v>
          </cell>
          <cell r="D313">
            <v>45259</v>
          </cell>
          <cell r="E313">
            <v>26.392589000000001</v>
          </cell>
        </row>
        <row r="314">
          <cell r="B314">
            <v>45258</v>
          </cell>
          <cell r="C314">
            <v>269.55</v>
          </cell>
          <cell r="D314">
            <v>45258</v>
          </cell>
          <cell r="E314">
            <v>24.745436999999999</v>
          </cell>
        </row>
        <row r="315">
          <cell r="B315">
            <v>45254</v>
          </cell>
          <cell r="C315">
            <v>256.95999999999998</v>
          </cell>
          <cell r="D315">
            <v>45254</v>
          </cell>
          <cell r="E315">
            <v>7.1535830000000002</v>
          </cell>
        </row>
        <row r="316">
          <cell r="B316">
            <v>45253</v>
          </cell>
          <cell r="C316">
            <v>259.55</v>
          </cell>
          <cell r="D316">
            <v>45253</v>
          </cell>
          <cell r="E316">
            <v>5.466513</v>
          </cell>
        </row>
        <row r="317">
          <cell r="B317">
            <v>45252</v>
          </cell>
          <cell r="C317">
            <v>260.89</v>
          </cell>
          <cell r="D317">
            <v>45252</v>
          </cell>
          <cell r="E317">
            <v>4.5379690000000004</v>
          </cell>
        </row>
        <row r="318">
          <cell r="B318">
            <v>45251</v>
          </cell>
          <cell r="C318">
            <v>261.44</v>
          </cell>
          <cell r="D318">
            <v>45251</v>
          </cell>
          <cell r="E318">
            <v>6.9315410000000002</v>
          </cell>
        </row>
        <row r="319">
          <cell r="B319">
            <v>45250</v>
          </cell>
          <cell r="C319">
            <v>259.64999999999998</v>
          </cell>
          <cell r="D319">
            <v>45250</v>
          </cell>
          <cell r="E319">
            <v>4.8597049999999999</v>
          </cell>
        </row>
        <row r="320">
          <cell r="B320">
            <v>45247</v>
          </cell>
          <cell r="C320">
            <v>261.44</v>
          </cell>
          <cell r="D320">
            <v>45247</v>
          </cell>
          <cell r="E320">
            <v>6.4523529999999996</v>
          </cell>
        </row>
        <row r="321">
          <cell r="B321">
            <v>45246</v>
          </cell>
          <cell r="C321">
            <v>261.24</v>
          </cell>
          <cell r="D321">
            <v>45246</v>
          </cell>
          <cell r="E321">
            <v>13.551131</v>
          </cell>
        </row>
        <row r="322">
          <cell r="B322">
            <v>45245</v>
          </cell>
          <cell r="C322">
            <v>258.01</v>
          </cell>
          <cell r="D322">
            <v>45245</v>
          </cell>
          <cell r="E322">
            <v>8.43675</v>
          </cell>
        </row>
        <row r="323">
          <cell r="B323">
            <v>45243</v>
          </cell>
          <cell r="C323">
            <v>255.87</v>
          </cell>
          <cell r="D323">
            <v>45243</v>
          </cell>
          <cell r="E323">
            <v>10.25149</v>
          </cell>
        </row>
        <row r="324">
          <cell r="B324">
            <v>45240</v>
          </cell>
          <cell r="C324">
            <v>250.24</v>
          </cell>
          <cell r="D324">
            <v>45240</v>
          </cell>
          <cell r="E324">
            <v>6.9745410000000003</v>
          </cell>
        </row>
        <row r="325">
          <cell r="B325">
            <v>45239</v>
          </cell>
          <cell r="C325">
            <v>246.86</v>
          </cell>
          <cell r="D325">
            <v>45239</v>
          </cell>
          <cell r="E325">
            <v>15.388769</v>
          </cell>
        </row>
        <row r="326">
          <cell r="B326">
            <v>45238</v>
          </cell>
          <cell r="C326">
            <v>253.77</v>
          </cell>
          <cell r="D326">
            <v>45238</v>
          </cell>
          <cell r="E326">
            <v>13.131392999999999</v>
          </cell>
        </row>
        <row r="327">
          <cell r="B327">
            <v>45237</v>
          </cell>
          <cell r="C327">
            <v>248.65</v>
          </cell>
          <cell r="D327">
            <v>45237</v>
          </cell>
          <cell r="E327">
            <v>7.0666969999999996</v>
          </cell>
        </row>
        <row r="328">
          <cell r="B328">
            <v>45236</v>
          </cell>
          <cell r="C328">
            <v>248.4</v>
          </cell>
          <cell r="D328">
            <v>45236</v>
          </cell>
          <cell r="E328">
            <v>9.3894479999999998</v>
          </cell>
        </row>
        <row r="329">
          <cell r="B329">
            <v>45233</v>
          </cell>
          <cell r="C329">
            <v>243.47</v>
          </cell>
          <cell r="D329">
            <v>45233</v>
          </cell>
          <cell r="E329">
            <v>5.0301799999999997</v>
          </cell>
        </row>
        <row r="330">
          <cell r="B330">
            <v>45232</v>
          </cell>
          <cell r="C330">
            <v>243.67</v>
          </cell>
          <cell r="D330">
            <v>45232</v>
          </cell>
          <cell r="E330">
            <v>9.8166609999999999</v>
          </cell>
        </row>
        <row r="331">
          <cell r="B331">
            <v>45231</v>
          </cell>
          <cell r="C331">
            <v>235.81</v>
          </cell>
          <cell r="D331">
            <v>45231</v>
          </cell>
          <cell r="E331">
            <v>4.0277070000000004</v>
          </cell>
        </row>
        <row r="332">
          <cell r="B332">
            <v>45230</v>
          </cell>
          <cell r="C332">
            <v>238.25</v>
          </cell>
          <cell r="D332">
            <v>45230</v>
          </cell>
          <cell r="E332">
            <v>6.266858</v>
          </cell>
        </row>
        <row r="333">
          <cell r="B333">
            <v>45229</v>
          </cell>
          <cell r="C333">
            <v>238</v>
          </cell>
          <cell r="D333">
            <v>45229</v>
          </cell>
          <cell r="E333">
            <v>5.6614599999999999</v>
          </cell>
        </row>
        <row r="334">
          <cell r="B334">
            <v>45226</v>
          </cell>
          <cell r="C334">
            <v>237.05</v>
          </cell>
          <cell r="D334">
            <v>45226</v>
          </cell>
          <cell r="E334">
            <v>7.0313530000000002</v>
          </cell>
        </row>
        <row r="335">
          <cell r="B335">
            <v>45225</v>
          </cell>
          <cell r="C335">
            <v>233.32</v>
          </cell>
          <cell r="D335">
            <v>45225</v>
          </cell>
          <cell r="E335">
            <v>9.272278</v>
          </cell>
        </row>
        <row r="336">
          <cell r="B336">
            <v>45224</v>
          </cell>
          <cell r="C336">
            <v>235.61</v>
          </cell>
          <cell r="D336">
            <v>45224</v>
          </cell>
          <cell r="E336">
            <v>9.555885</v>
          </cell>
        </row>
        <row r="337">
          <cell r="B337">
            <v>45222</v>
          </cell>
          <cell r="C337">
            <v>237.15</v>
          </cell>
          <cell r="D337">
            <v>45222</v>
          </cell>
          <cell r="E337">
            <v>9.5501079999999998</v>
          </cell>
        </row>
        <row r="338">
          <cell r="B338">
            <v>45219</v>
          </cell>
          <cell r="C338">
            <v>246.26</v>
          </cell>
          <cell r="D338">
            <v>45219</v>
          </cell>
          <cell r="E338">
            <v>7.678941</v>
          </cell>
        </row>
        <row r="339">
          <cell r="B339">
            <v>45218</v>
          </cell>
          <cell r="C339">
            <v>250.84</v>
          </cell>
          <cell r="D339">
            <v>45218</v>
          </cell>
          <cell r="E339">
            <v>4.7829879999999996</v>
          </cell>
        </row>
        <row r="340">
          <cell r="B340">
            <v>45217</v>
          </cell>
          <cell r="C340">
            <v>251.88</v>
          </cell>
          <cell r="D340">
            <v>45217</v>
          </cell>
          <cell r="E340">
            <v>6.0035340000000001</v>
          </cell>
        </row>
        <row r="341">
          <cell r="B341">
            <v>45216</v>
          </cell>
          <cell r="C341">
            <v>255.72</v>
          </cell>
          <cell r="D341">
            <v>45216</v>
          </cell>
          <cell r="E341">
            <v>6.3387609999999999</v>
          </cell>
        </row>
        <row r="342">
          <cell r="B342">
            <v>45215</v>
          </cell>
          <cell r="C342">
            <v>253.63</v>
          </cell>
          <cell r="D342">
            <v>45215</v>
          </cell>
          <cell r="E342">
            <v>6.7201199999999996</v>
          </cell>
        </row>
        <row r="343">
          <cell r="B343">
            <v>45212</v>
          </cell>
          <cell r="C343">
            <v>252.93</v>
          </cell>
          <cell r="D343">
            <v>45212</v>
          </cell>
          <cell r="E343">
            <v>4.300916</v>
          </cell>
        </row>
        <row r="344">
          <cell r="B344">
            <v>45211</v>
          </cell>
          <cell r="C344">
            <v>253.97</v>
          </cell>
          <cell r="D344">
            <v>45211</v>
          </cell>
          <cell r="E344">
            <v>5.3751680000000004</v>
          </cell>
        </row>
        <row r="345">
          <cell r="B345">
            <v>45210</v>
          </cell>
          <cell r="C345">
            <v>252.78</v>
          </cell>
          <cell r="D345">
            <v>45210</v>
          </cell>
          <cell r="E345">
            <v>6.2458020000000003</v>
          </cell>
        </row>
        <row r="346">
          <cell r="B346">
            <v>45209</v>
          </cell>
          <cell r="C346">
            <v>252.73</v>
          </cell>
          <cell r="D346">
            <v>45209</v>
          </cell>
          <cell r="E346">
            <v>5.9519279999999997</v>
          </cell>
        </row>
        <row r="347">
          <cell r="B347">
            <v>45208</v>
          </cell>
          <cell r="C347">
            <v>248.85</v>
          </cell>
          <cell r="D347">
            <v>45208</v>
          </cell>
          <cell r="E347">
            <v>11.210941</v>
          </cell>
        </row>
        <row r="348">
          <cell r="B348">
            <v>45205</v>
          </cell>
          <cell r="C348">
            <v>257.56</v>
          </cell>
          <cell r="D348">
            <v>45205</v>
          </cell>
          <cell r="E348">
            <v>3.8287309999999999</v>
          </cell>
        </row>
        <row r="349">
          <cell r="B349">
            <v>45204</v>
          </cell>
          <cell r="C349">
            <v>256.61</v>
          </cell>
          <cell r="D349">
            <v>45204</v>
          </cell>
          <cell r="E349">
            <v>6.6758480000000002</v>
          </cell>
        </row>
        <row r="350">
          <cell r="B350">
            <v>45203</v>
          </cell>
          <cell r="C350">
            <v>255.47</v>
          </cell>
          <cell r="D350">
            <v>45203</v>
          </cell>
          <cell r="E350">
            <v>12.531396000000001</v>
          </cell>
        </row>
        <row r="351">
          <cell r="B351">
            <v>45202</v>
          </cell>
          <cell r="C351">
            <v>262.73</v>
          </cell>
          <cell r="D351">
            <v>45202</v>
          </cell>
          <cell r="E351">
            <v>7.1379590000000004</v>
          </cell>
        </row>
        <row r="352">
          <cell r="B352">
            <v>45198</v>
          </cell>
          <cell r="C352">
            <v>261.08999999999997</v>
          </cell>
          <cell r="D352">
            <v>45198</v>
          </cell>
          <cell r="E352">
            <v>10.214221999999999</v>
          </cell>
        </row>
        <row r="353">
          <cell r="B353">
            <v>45197</v>
          </cell>
          <cell r="C353">
            <v>256.86</v>
          </cell>
          <cell r="D353">
            <v>45197</v>
          </cell>
          <cell r="E353">
            <v>11.266992</v>
          </cell>
        </row>
        <row r="354">
          <cell r="B354">
            <v>45196</v>
          </cell>
          <cell r="C354">
            <v>258.55</v>
          </cell>
          <cell r="D354">
            <v>45196</v>
          </cell>
          <cell r="E354">
            <v>5.6501669999999997</v>
          </cell>
        </row>
        <row r="355">
          <cell r="B355">
            <v>45195</v>
          </cell>
          <cell r="C355">
            <v>258.64999999999998</v>
          </cell>
          <cell r="D355">
            <v>45195</v>
          </cell>
          <cell r="E355">
            <v>9.1930019999999999</v>
          </cell>
        </row>
        <row r="356">
          <cell r="B356">
            <v>45194</v>
          </cell>
          <cell r="C356">
            <v>255.72</v>
          </cell>
          <cell r="D356">
            <v>45194</v>
          </cell>
          <cell r="E356">
            <v>5.3848450000000003</v>
          </cell>
        </row>
        <row r="357">
          <cell r="B357">
            <v>45191</v>
          </cell>
          <cell r="C357">
            <v>255.91</v>
          </cell>
          <cell r="D357">
            <v>45191</v>
          </cell>
          <cell r="E357">
            <v>6.8317439999999996</v>
          </cell>
        </row>
        <row r="358">
          <cell r="B358">
            <v>45190</v>
          </cell>
          <cell r="C358">
            <v>255.47</v>
          </cell>
          <cell r="D358">
            <v>45190</v>
          </cell>
          <cell r="E358">
            <v>7.9486559999999997</v>
          </cell>
        </row>
        <row r="359">
          <cell r="B359">
            <v>45189</v>
          </cell>
          <cell r="C359">
            <v>260.79000000000002</v>
          </cell>
          <cell r="D359">
            <v>45189</v>
          </cell>
          <cell r="E359">
            <v>9.0168029999999995</v>
          </cell>
        </row>
        <row r="360">
          <cell r="B360">
            <v>45187</v>
          </cell>
          <cell r="C360">
            <v>264.33</v>
          </cell>
          <cell r="D360">
            <v>45187</v>
          </cell>
          <cell r="E360">
            <v>8.4253649999999993</v>
          </cell>
        </row>
        <row r="361">
          <cell r="B361">
            <v>45184</v>
          </cell>
          <cell r="C361">
            <v>262.73</v>
          </cell>
          <cell r="D361">
            <v>45184</v>
          </cell>
          <cell r="E361">
            <v>7.6120979999999996</v>
          </cell>
        </row>
        <row r="362">
          <cell r="B362">
            <v>45183</v>
          </cell>
          <cell r="C362">
            <v>263.88</v>
          </cell>
          <cell r="D362">
            <v>45183</v>
          </cell>
          <cell r="E362">
            <v>7.9154489999999997</v>
          </cell>
        </row>
        <row r="363">
          <cell r="B363">
            <v>45182</v>
          </cell>
          <cell r="C363">
            <v>263.77999999999997</v>
          </cell>
          <cell r="D363">
            <v>45182</v>
          </cell>
          <cell r="E363">
            <v>11.803635999999999</v>
          </cell>
        </row>
        <row r="364">
          <cell r="B364">
            <v>45181</v>
          </cell>
          <cell r="C364">
            <v>261.49</v>
          </cell>
          <cell r="D364">
            <v>45181</v>
          </cell>
          <cell r="E364">
            <v>23.738913</v>
          </cell>
        </row>
        <row r="365">
          <cell r="B365">
            <v>45180</v>
          </cell>
          <cell r="C365">
            <v>270.64999999999998</v>
          </cell>
          <cell r="D365">
            <v>45180</v>
          </cell>
          <cell r="E365">
            <v>16.450403999999999</v>
          </cell>
        </row>
        <row r="366">
          <cell r="B366">
            <v>45177</v>
          </cell>
          <cell r="C366">
            <v>267.61</v>
          </cell>
          <cell r="D366">
            <v>45177</v>
          </cell>
          <cell r="E366">
            <v>53.019644999999997</v>
          </cell>
        </row>
        <row r="367">
          <cell r="B367">
            <v>45176</v>
          </cell>
          <cell r="C367">
            <v>262.48</v>
          </cell>
          <cell r="D367">
            <v>45176</v>
          </cell>
          <cell r="E367">
            <v>17.703150000000001</v>
          </cell>
        </row>
        <row r="368">
          <cell r="B368">
            <v>45175</v>
          </cell>
          <cell r="C368">
            <v>256.31</v>
          </cell>
          <cell r="D368">
            <v>45175</v>
          </cell>
          <cell r="E368">
            <v>9.2503379999999993</v>
          </cell>
        </row>
        <row r="369">
          <cell r="B369">
            <v>45174</v>
          </cell>
          <cell r="C369">
            <v>257.26</v>
          </cell>
          <cell r="D369">
            <v>45174</v>
          </cell>
          <cell r="E369">
            <v>14.987193</v>
          </cell>
        </row>
        <row r="370">
          <cell r="B370">
            <v>45173</v>
          </cell>
          <cell r="C370">
            <v>257.95999999999998</v>
          </cell>
          <cell r="D370">
            <v>45173</v>
          </cell>
          <cell r="E370">
            <v>18.767430999999998</v>
          </cell>
        </row>
        <row r="371">
          <cell r="B371">
            <v>45170</v>
          </cell>
          <cell r="C371">
            <v>254.17</v>
          </cell>
          <cell r="D371">
            <v>45170</v>
          </cell>
          <cell r="E371">
            <v>28.052910000000001</v>
          </cell>
        </row>
        <row r="372">
          <cell r="B372">
            <v>45169</v>
          </cell>
          <cell r="C372">
            <v>243.97</v>
          </cell>
          <cell r="D372">
            <v>45169</v>
          </cell>
          <cell r="E372">
            <v>11.641154999999999</v>
          </cell>
        </row>
        <row r="373">
          <cell r="B373">
            <v>45168</v>
          </cell>
          <cell r="C373">
            <v>246.21</v>
          </cell>
          <cell r="D373">
            <v>45168</v>
          </cell>
          <cell r="E373">
            <v>8.2281420000000001</v>
          </cell>
        </row>
        <row r="374">
          <cell r="B374">
            <v>45167</v>
          </cell>
          <cell r="C374">
            <v>245.76</v>
          </cell>
          <cell r="D374">
            <v>45167</v>
          </cell>
          <cell r="E374">
            <v>7.2673649999999999</v>
          </cell>
        </row>
        <row r="375">
          <cell r="B375">
            <v>45166</v>
          </cell>
          <cell r="C375">
            <v>243.82</v>
          </cell>
          <cell r="D375">
            <v>45166</v>
          </cell>
          <cell r="E375">
            <v>7.3956799999999996</v>
          </cell>
        </row>
        <row r="376">
          <cell r="B376">
            <v>45163</v>
          </cell>
          <cell r="C376">
            <v>244.47</v>
          </cell>
          <cell r="D376">
            <v>45163</v>
          </cell>
          <cell r="E376">
            <v>15.076489</v>
          </cell>
        </row>
        <row r="377">
          <cell r="B377">
            <v>45162</v>
          </cell>
          <cell r="C377">
            <v>248.6</v>
          </cell>
          <cell r="D377">
            <v>45162</v>
          </cell>
          <cell r="E377">
            <v>28.698028999999998</v>
          </cell>
        </row>
        <row r="378">
          <cell r="B378">
            <v>45161</v>
          </cell>
          <cell r="C378">
            <v>244.47</v>
          </cell>
          <cell r="D378">
            <v>45161</v>
          </cell>
          <cell r="E378">
            <v>23.010389</v>
          </cell>
        </row>
        <row r="379">
          <cell r="B379">
            <v>45160</v>
          </cell>
          <cell r="C379">
            <v>242.38</v>
          </cell>
          <cell r="D379">
            <v>45160</v>
          </cell>
          <cell r="E379">
            <v>22.416067000000002</v>
          </cell>
        </row>
        <row r="380">
          <cell r="B380">
            <v>45159</v>
          </cell>
          <cell r="C380">
            <v>238.25</v>
          </cell>
          <cell r="D380">
            <v>45159</v>
          </cell>
          <cell r="E380">
            <v>14.519170000000001</v>
          </cell>
        </row>
        <row r="381">
          <cell r="B381">
            <v>45156</v>
          </cell>
          <cell r="C381">
            <v>229.04</v>
          </cell>
          <cell r="D381">
            <v>45156</v>
          </cell>
          <cell r="E381">
            <v>6.8147589999999996</v>
          </cell>
        </row>
        <row r="382">
          <cell r="B382">
            <v>45155</v>
          </cell>
          <cell r="C382">
            <v>231.43</v>
          </cell>
          <cell r="D382">
            <v>45155</v>
          </cell>
          <cell r="E382">
            <v>6.5357750000000001</v>
          </cell>
        </row>
        <row r="383">
          <cell r="B383">
            <v>45154</v>
          </cell>
          <cell r="C383">
            <v>233.87</v>
          </cell>
          <cell r="D383">
            <v>45154</v>
          </cell>
          <cell r="E383">
            <v>6.7161350000000004</v>
          </cell>
        </row>
        <row r="384">
          <cell r="B384">
            <v>45152</v>
          </cell>
          <cell r="C384">
            <v>230.08</v>
          </cell>
          <cell r="D384">
            <v>45152</v>
          </cell>
          <cell r="E384">
            <v>10.730311</v>
          </cell>
        </row>
        <row r="385">
          <cell r="B385">
            <v>45149</v>
          </cell>
          <cell r="C385">
            <v>235.11</v>
          </cell>
          <cell r="D385">
            <v>45149</v>
          </cell>
          <cell r="E385">
            <v>6.8753820000000001</v>
          </cell>
        </row>
        <row r="386">
          <cell r="B386">
            <v>45148</v>
          </cell>
          <cell r="C386">
            <v>236.06</v>
          </cell>
          <cell r="D386">
            <v>45148</v>
          </cell>
          <cell r="E386">
            <v>25.155360999999999</v>
          </cell>
        </row>
        <row r="387">
          <cell r="B387">
            <v>45147</v>
          </cell>
          <cell r="C387">
            <v>233.82</v>
          </cell>
          <cell r="D387">
            <v>45147</v>
          </cell>
          <cell r="E387">
            <v>10.515447</v>
          </cell>
        </row>
        <row r="388">
          <cell r="B388">
            <v>45146</v>
          </cell>
          <cell r="C388">
            <v>232.82</v>
          </cell>
          <cell r="D388">
            <v>45146</v>
          </cell>
          <cell r="E388">
            <v>9.4641009999999994</v>
          </cell>
        </row>
        <row r="389">
          <cell r="B389">
            <v>45145</v>
          </cell>
          <cell r="C389">
            <v>231.73</v>
          </cell>
          <cell r="D389">
            <v>45145</v>
          </cell>
          <cell r="E389">
            <v>7.2862809999999998</v>
          </cell>
        </row>
        <row r="390">
          <cell r="B390">
            <v>45142</v>
          </cell>
          <cell r="C390">
            <v>234.56</v>
          </cell>
          <cell r="D390">
            <v>45142</v>
          </cell>
          <cell r="E390">
            <v>7.7103029999999997</v>
          </cell>
        </row>
        <row r="391">
          <cell r="B391">
            <v>45141</v>
          </cell>
          <cell r="C391">
            <v>234.36</v>
          </cell>
          <cell r="D391">
            <v>45141</v>
          </cell>
          <cell r="E391">
            <v>10.784941999999999</v>
          </cell>
        </row>
        <row r="392">
          <cell r="B392">
            <v>45140</v>
          </cell>
          <cell r="C392">
            <v>234.66</v>
          </cell>
          <cell r="D392">
            <v>45140</v>
          </cell>
          <cell r="E392">
            <v>22.636261999999999</v>
          </cell>
        </row>
        <row r="393">
          <cell r="B393">
            <v>45139</v>
          </cell>
          <cell r="C393">
            <v>243.27</v>
          </cell>
          <cell r="D393">
            <v>45139</v>
          </cell>
          <cell r="E393">
            <v>27.535143999999999</v>
          </cell>
        </row>
        <row r="394">
          <cell r="B394">
            <v>45138</v>
          </cell>
          <cell r="C394">
            <v>235.61</v>
          </cell>
          <cell r="D394">
            <v>45138</v>
          </cell>
          <cell r="E394">
            <v>18.682254</v>
          </cell>
        </row>
        <row r="395">
          <cell r="B395">
            <v>45135</v>
          </cell>
          <cell r="C395">
            <v>233.57</v>
          </cell>
          <cell r="D395">
            <v>45135</v>
          </cell>
          <cell r="E395">
            <v>57.651035999999998</v>
          </cell>
        </row>
        <row r="396">
          <cell r="B396">
            <v>45134</v>
          </cell>
          <cell r="C396">
            <v>219.88</v>
          </cell>
          <cell r="D396">
            <v>45134</v>
          </cell>
          <cell r="E396">
            <v>7.8456720000000004</v>
          </cell>
        </row>
        <row r="397">
          <cell r="B397">
            <v>45133</v>
          </cell>
          <cell r="C397">
            <v>220.48</v>
          </cell>
          <cell r="D397">
            <v>45133</v>
          </cell>
          <cell r="E397">
            <v>8.5110270000000003</v>
          </cell>
        </row>
        <row r="398">
          <cell r="B398">
            <v>45132</v>
          </cell>
          <cell r="C398">
            <v>218.44</v>
          </cell>
          <cell r="D398">
            <v>45132</v>
          </cell>
          <cell r="E398">
            <v>7.6028659999999997</v>
          </cell>
        </row>
        <row r="399">
          <cell r="B399">
            <v>45131</v>
          </cell>
          <cell r="C399">
            <v>216.35</v>
          </cell>
          <cell r="D399">
            <v>45131</v>
          </cell>
          <cell r="E399">
            <v>4.3874060000000004</v>
          </cell>
        </row>
        <row r="400">
          <cell r="B400">
            <v>45128</v>
          </cell>
          <cell r="C400">
            <v>216.4</v>
          </cell>
          <cell r="D400">
            <v>45128</v>
          </cell>
          <cell r="E400">
            <v>5.7153780000000003</v>
          </cell>
        </row>
        <row r="401">
          <cell r="B401">
            <v>45127</v>
          </cell>
          <cell r="C401">
            <v>217.14</v>
          </cell>
          <cell r="D401">
            <v>45127</v>
          </cell>
          <cell r="E401">
            <v>6.910107</v>
          </cell>
        </row>
        <row r="402">
          <cell r="B402">
            <v>45126</v>
          </cell>
          <cell r="C402">
            <v>218.49</v>
          </cell>
          <cell r="D402">
            <v>45126</v>
          </cell>
          <cell r="E402">
            <v>14.48113</v>
          </cell>
        </row>
        <row r="403">
          <cell r="B403">
            <v>45125</v>
          </cell>
          <cell r="C403">
            <v>220.48</v>
          </cell>
          <cell r="D403">
            <v>45125</v>
          </cell>
          <cell r="E403">
            <v>6.6952210000000001</v>
          </cell>
        </row>
        <row r="404">
          <cell r="B404">
            <v>45124</v>
          </cell>
          <cell r="C404">
            <v>222.47</v>
          </cell>
          <cell r="D404">
            <v>45124</v>
          </cell>
          <cell r="E404">
            <v>7.0711560000000002</v>
          </cell>
        </row>
        <row r="405">
          <cell r="B405">
            <v>45121</v>
          </cell>
          <cell r="C405">
            <v>220.03</v>
          </cell>
          <cell r="D405">
            <v>45121</v>
          </cell>
          <cell r="E405">
            <v>10.191602</v>
          </cell>
        </row>
        <row r="406">
          <cell r="B406">
            <v>45120</v>
          </cell>
          <cell r="C406">
            <v>220.83</v>
          </cell>
          <cell r="D406">
            <v>45120</v>
          </cell>
          <cell r="E406">
            <v>9.3894029999999997</v>
          </cell>
        </row>
        <row r="407">
          <cell r="B407">
            <v>45119</v>
          </cell>
          <cell r="C407">
            <v>225.26</v>
          </cell>
          <cell r="D407">
            <v>45119</v>
          </cell>
          <cell r="E407">
            <v>7.3669919999999998</v>
          </cell>
        </row>
        <row r="408">
          <cell r="B408">
            <v>45118</v>
          </cell>
          <cell r="C408">
            <v>224.46</v>
          </cell>
          <cell r="D408">
            <v>45118</v>
          </cell>
          <cell r="E408">
            <v>5.1564170000000003</v>
          </cell>
        </row>
        <row r="409">
          <cell r="B409">
            <v>45117</v>
          </cell>
          <cell r="C409">
            <v>223.96</v>
          </cell>
          <cell r="D409">
            <v>45117</v>
          </cell>
          <cell r="E409">
            <v>7.143637</v>
          </cell>
        </row>
        <row r="410">
          <cell r="B410">
            <v>45114</v>
          </cell>
          <cell r="C410">
            <v>226.95</v>
          </cell>
          <cell r="D410">
            <v>45114</v>
          </cell>
          <cell r="E410">
            <v>16.592198</v>
          </cell>
        </row>
        <row r="411">
          <cell r="B411">
            <v>45113</v>
          </cell>
          <cell r="C411">
            <v>228.54</v>
          </cell>
          <cell r="D411">
            <v>45113</v>
          </cell>
          <cell r="E411">
            <v>30.885511000000001</v>
          </cell>
        </row>
        <row r="412">
          <cell r="B412">
            <v>45112</v>
          </cell>
          <cell r="C412">
            <v>220.68</v>
          </cell>
          <cell r="D412">
            <v>45112</v>
          </cell>
          <cell r="E412">
            <v>5.8793420000000003</v>
          </cell>
        </row>
        <row r="413">
          <cell r="B413">
            <v>45111</v>
          </cell>
          <cell r="C413">
            <v>219.63</v>
          </cell>
          <cell r="D413">
            <v>45111</v>
          </cell>
          <cell r="E413">
            <v>4.5980559999999997</v>
          </cell>
        </row>
        <row r="414">
          <cell r="B414">
            <v>45110</v>
          </cell>
          <cell r="C414">
            <v>220.88</v>
          </cell>
          <cell r="D414">
            <v>45110</v>
          </cell>
          <cell r="E414">
            <v>5.7929560000000002</v>
          </cell>
        </row>
        <row r="415">
          <cell r="B415">
            <v>45107</v>
          </cell>
          <cell r="C415">
            <v>220.83</v>
          </cell>
          <cell r="D415">
            <v>45107</v>
          </cell>
          <cell r="E415">
            <v>9.9400019999999998</v>
          </cell>
        </row>
        <row r="416">
          <cell r="B416">
            <v>45105</v>
          </cell>
          <cell r="C416">
            <v>217.04</v>
          </cell>
          <cell r="D416">
            <v>45105</v>
          </cell>
          <cell r="E416">
            <v>8.3453619999999997</v>
          </cell>
        </row>
        <row r="417">
          <cell r="B417">
            <v>45104</v>
          </cell>
          <cell r="C417">
            <v>218.24</v>
          </cell>
          <cell r="D417">
            <v>45104</v>
          </cell>
          <cell r="E417">
            <v>4.6944319999999999</v>
          </cell>
        </row>
        <row r="418">
          <cell r="B418">
            <v>45103</v>
          </cell>
          <cell r="C418">
            <v>217.59</v>
          </cell>
          <cell r="D418">
            <v>45103</v>
          </cell>
          <cell r="E418">
            <v>5.1364780000000003</v>
          </cell>
        </row>
        <row r="419">
          <cell r="B419">
            <v>45100</v>
          </cell>
          <cell r="C419">
            <v>217.29</v>
          </cell>
          <cell r="D419">
            <v>45100</v>
          </cell>
          <cell r="E419">
            <v>10.890426</v>
          </cell>
        </row>
        <row r="420">
          <cell r="B420">
            <v>45099</v>
          </cell>
          <cell r="C420">
            <v>220.08</v>
          </cell>
          <cell r="D420">
            <v>45099</v>
          </cell>
          <cell r="E420">
            <v>6.8570070000000003</v>
          </cell>
        </row>
        <row r="421">
          <cell r="B421">
            <v>45098</v>
          </cell>
          <cell r="C421">
            <v>223.27</v>
          </cell>
          <cell r="D421">
            <v>45098</v>
          </cell>
          <cell r="E421">
            <v>6.987933</v>
          </cell>
        </row>
        <row r="422">
          <cell r="B422">
            <v>45097</v>
          </cell>
          <cell r="C422">
            <v>223.91</v>
          </cell>
          <cell r="D422">
            <v>45097</v>
          </cell>
          <cell r="E422">
            <v>11.221842000000001</v>
          </cell>
        </row>
        <row r="423">
          <cell r="B423">
            <v>45096</v>
          </cell>
          <cell r="C423">
            <v>222.12</v>
          </cell>
          <cell r="D423">
            <v>45096</v>
          </cell>
          <cell r="E423">
            <v>7.4736079999999996</v>
          </cell>
        </row>
        <row r="424">
          <cell r="B424">
            <v>45093</v>
          </cell>
          <cell r="C424">
            <v>221.23</v>
          </cell>
          <cell r="D424">
            <v>45093</v>
          </cell>
          <cell r="E424">
            <v>7.1367390000000004</v>
          </cell>
        </row>
        <row r="425">
          <cell r="B425">
            <v>45092</v>
          </cell>
          <cell r="C425">
            <v>219.58</v>
          </cell>
          <cell r="D425">
            <v>45092</v>
          </cell>
          <cell r="E425">
            <v>7.6651590000000001</v>
          </cell>
        </row>
        <row r="426">
          <cell r="B426">
            <v>45091</v>
          </cell>
          <cell r="C426">
            <v>223.12</v>
          </cell>
          <cell r="D426">
            <v>45091</v>
          </cell>
          <cell r="E426">
            <v>10.509539999999999</v>
          </cell>
        </row>
        <row r="427">
          <cell r="B427">
            <v>45090</v>
          </cell>
          <cell r="C427">
            <v>220.78</v>
          </cell>
          <cell r="D427">
            <v>45090</v>
          </cell>
          <cell r="E427">
            <v>6.2499469999999997</v>
          </cell>
        </row>
        <row r="428">
          <cell r="B428">
            <v>45089</v>
          </cell>
          <cell r="C428">
            <v>219.93</v>
          </cell>
          <cell r="D428">
            <v>45089</v>
          </cell>
          <cell r="E428">
            <v>6.3423439999999998</v>
          </cell>
        </row>
        <row r="429">
          <cell r="B429">
            <v>45086</v>
          </cell>
          <cell r="C429">
            <v>220.18</v>
          </cell>
          <cell r="D429">
            <v>45086</v>
          </cell>
          <cell r="E429">
            <v>11.045069</v>
          </cell>
        </row>
        <row r="430">
          <cell r="B430">
            <v>45085</v>
          </cell>
          <cell r="C430">
            <v>219.63</v>
          </cell>
          <cell r="D430">
            <v>45085</v>
          </cell>
          <cell r="E430">
            <v>31.056301999999999</v>
          </cell>
        </row>
        <row r="431">
          <cell r="B431">
            <v>45084</v>
          </cell>
          <cell r="C431">
            <v>217.44</v>
          </cell>
          <cell r="D431">
            <v>45084</v>
          </cell>
          <cell r="E431">
            <v>11.387499</v>
          </cell>
        </row>
        <row r="432">
          <cell r="B432">
            <v>45083</v>
          </cell>
          <cell r="C432">
            <v>213.76</v>
          </cell>
          <cell r="D432">
            <v>45083</v>
          </cell>
          <cell r="E432">
            <v>8.3010400000000004</v>
          </cell>
        </row>
        <row r="433">
          <cell r="B433">
            <v>45082</v>
          </cell>
          <cell r="C433">
            <v>216.03</v>
          </cell>
          <cell r="D433">
            <v>45082</v>
          </cell>
          <cell r="E433">
            <v>8.6888699999999996</v>
          </cell>
        </row>
        <row r="434">
          <cell r="B434">
            <v>45079</v>
          </cell>
          <cell r="C434">
            <v>212.68</v>
          </cell>
          <cell r="D434">
            <v>45079</v>
          </cell>
          <cell r="E434">
            <v>4.9084370000000002</v>
          </cell>
        </row>
        <row r="435">
          <cell r="B435">
            <v>45078</v>
          </cell>
          <cell r="C435">
            <v>212.33</v>
          </cell>
          <cell r="D435">
            <v>45078</v>
          </cell>
          <cell r="E435">
            <v>6.3249639999999996</v>
          </cell>
        </row>
        <row r="436">
          <cell r="B436">
            <v>45077</v>
          </cell>
          <cell r="C436">
            <v>210.6</v>
          </cell>
          <cell r="D436">
            <v>45077</v>
          </cell>
          <cell r="E436">
            <v>11.299431999999999</v>
          </cell>
        </row>
        <row r="437">
          <cell r="B437">
            <v>45076</v>
          </cell>
          <cell r="C437">
            <v>213.91</v>
          </cell>
          <cell r="D437">
            <v>45076</v>
          </cell>
          <cell r="E437">
            <v>11.975300000000001</v>
          </cell>
        </row>
        <row r="438">
          <cell r="B438">
            <v>45075</v>
          </cell>
          <cell r="C438">
            <v>214.01</v>
          </cell>
          <cell r="D438">
            <v>45075</v>
          </cell>
          <cell r="E438">
            <v>12.956419</v>
          </cell>
        </row>
        <row r="439">
          <cell r="B439">
            <v>45072</v>
          </cell>
          <cell r="C439">
            <v>209.27</v>
          </cell>
          <cell r="D439">
            <v>45072</v>
          </cell>
          <cell r="E439">
            <v>8.4760480000000005</v>
          </cell>
        </row>
        <row r="440">
          <cell r="B440">
            <v>45071</v>
          </cell>
          <cell r="C440">
            <v>207.89</v>
          </cell>
          <cell r="D440">
            <v>45071</v>
          </cell>
          <cell r="E440">
            <v>8.7055589999999992</v>
          </cell>
        </row>
        <row r="441">
          <cell r="B441">
            <v>45070</v>
          </cell>
          <cell r="C441">
            <v>204.29</v>
          </cell>
          <cell r="D441">
            <v>45070</v>
          </cell>
          <cell r="E441">
            <v>5.447203</v>
          </cell>
        </row>
        <row r="442">
          <cell r="B442">
            <v>45069</v>
          </cell>
          <cell r="C442">
            <v>204.05</v>
          </cell>
          <cell r="D442">
            <v>45069</v>
          </cell>
          <cell r="E442">
            <v>5.017652</v>
          </cell>
        </row>
        <row r="443">
          <cell r="B443">
            <v>45068</v>
          </cell>
          <cell r="C443">
            <v>203.36</v>
          </cell>
          <cell r="D443">
            <v>45068</v>
          </cell>
          <cell r="E443">
            <v>5.5774179999999998</v>
          </cell>
        </row>
        <row r="444">
          <cell r="B444">
            <v>45065</v>
          </cell>
          <cell r="C444">
            <v>203.01</v>
          </cell>
          <cell r="D444">
            <v>45065</v>
          </cell>
          <cell r="E444">
            <v>9.0027050000000006</v>
          </cell>
        </row>
        <row r="445">
          <cell r="B445">
            <v>45064</v>
          </cell>
          <cell r="C445">
            <v>201.78</v>
          </cell>
          <cell r="D445">
            <v>45064</v>
          </cell>
          <cell r="E445">
            <v>8.2483389999999996</v>
          </cell>
        </row>
        <row r="446">
          <cell r="B446">
            <v>45063</v>
          </cell>
          <cell r="C446">
            <v>204.88</v>
          </cell>
          <cell r="D446">
            <v>45063</v>
          </cell>
          <cell r="E446">
            <v>9.107799</v>
          </cell>
        </row>
        <row r="447">
          <cell r="B447">
            <v>45062</v>
          </cell>
          <cell r="C447">
            <v>208.43</v>
          </cell>
          <cell r="D447">
            <v>45062</v>
          </cell>
          <cell r="E447">
            <v>18.196503</v>
          </cell>
        </row>
        <row r="448">
          <cell r="B448">
            <v>45061</v>
          </cell>
          <cell r="C448">
            <v>205.28</v>
          </cell>
          <cell r="D448">
            <v>45061</v>
          </cell>
          <cell r="E448">
            <v>6.7406550000000003</v>
          </cell>
        </row>
        <row r="449">
          <cell r="B449">
            <v>45058</v>
          </cell>
          <cell r="C449">
            <v>204.19</v>
          </cell>
          <cell r="D449">
            <v>45058</v>
          </cell>
          <cell r="E449">
            <v>7.3045239999999998</v>
          </cell>
        </row>
        <row r="450">
          <cell r="B450">
            <v>45057</v>
          </cell>
          <cell r="C450">
            <v>203.45</v>
          </cell>
          <cell r="D450">
            <v>45057</v>
          </cell>
          <cell r="E450">
            <v>8.9862179999999992</v>
          </cell>
        </row>
        <row r="451">
          <cell r="B451">
            <v>45056</v>
          </cell>
          <cell r="C451">
            <v>201.33</v>
          </cell>
          <cell r="D451">
            <v>45056</v>
          </cell>
          <cell r="E451">
            <v>5.026713</v>
          </cell>
        </row>
        <row r="452">
          <cell r="B452">
            <v>45055</v>
          </cell>
          <cell r="C452">
            <v>200.5</v>
          </cell>
          <cell r="D452">
            <v>45055</v>
          </cell>
          <cell r="E452">
            <v>7.9568830000000004</v>
          </cell>
        </row>
        <row r="453">
          <cell r="B453">
            <v>45054</v>
          </cell>
          <cell r="C453">
            <v>199.9</v>
          </cell>
          <cell r="D453">
            <v>45054</v>
          </cell>
          <cell r="E453">
            <v>7.7246170000000003</v>
          </cell>
        </row>
        <row r="454">
          <cell r="B454">
            <v>45051</v>
          </cell>
          <cell r="C454">
            <v>197.39</v>
          </cell>
          <cell r="D454">
            <v>45051</v>
          </cell>
          <cell r="E454">
            <v>16.337389000000002</v>
          </cell>
        </row>
        <row r="455">
          <cell r="B455">
            <v>45050</v>
          </cell>
          <cell r="C455">
            <v>201.04</v>
          </cell>
          <cell r="D455">
            <v>45050</v>
          </cell>
          <cell r="E455">
            <v>8.2116670000000003</v>
          </cell>
        </row>
        <row r="456">
          <cell r="B456">
            <v>45049</v>
          </cell>
          <cell r="C456">
            <v>200.99</v>
          </cell>
          <cell r="D456">
            <v>45049</v>
          </cell>
          <cell r="E456">
            <v>8.6417129999999993</v>
          </cell>
        </row>
        <row r="457">
          <cell r="B457">
            <v>45048</v>
          </cell>
          <cell r="C457">
            <v>198.97</v>
          </cell>
          <cell r="D457">
            <v>45048</v>
          </cell>
          <cell r="E457">
            <v>6.8812449999999998</v>
          </cell>
        </row>
        <row r="458">
          <cell r="B458">
            <v>45044</v>
          </cell>
          <cell r="C458">
            <v>198.33</v>
          </cell>
          <cell r="D458">
            <v>45044</v>
          </cell>
          <cell r="E458">
            <v>7.9516450000000001</v>
          </cell>
        </row>
        <row r="459">
          <cell r="B459">
            <v>45043</v>
          </cell>
          <cell r="C459">
            <v>195.76</v>
          </cell>
          <cell r="D459">
            <v>45043</v>
          </cell>
          <cell r="E459">
            <v>5.2156919999999998</v>
          </cell>
        </row>
        <row r="460">
          <cell r="B460">
            <v>45042</v>
          </cell>
          <cell r="C460">
            <v>195.47</v>
          </cell>
          <cell r="D460">
            <v>45042</v>
          </cell>
          <cell r="E460">
            <v>4.9108369999999999</v>
          </cell>
        </row>
        <row r="461">
          <cell r="B461">
            <v>45041</v>
          </cell>
          <cell r="C461">
            <v>194.92</v>
          </cell>
          <cell r="D461">
            <v>45041</v>
          </cell>
          <cell r="E461">
            <v>5.9575509999999996</v>
          </cell>
        </row>
        <row r="462">
          <cell r="B462">
            <v>45040</v>
          </cell>
          <cell r="C462">
            <v>193.15</v>
          </cell>
          <cell r="D462">
            <v>45040</v>
          </cell>
          <cell r="E462">
            <v>5.0176309999999997</v>
          </cell>
        </row>
        <row r="463">
          <cell r="B463">
            <v>45037</v>
          </cell>
          <cell r="C463">
            <v>193</v>
          </cell>
          <cell r="D463">
            <v>45037</v>
          </cell>
          <cell r="E463">
            <v>4.0155669999999999</v>
          </cell>
        </row>
        <row r="464">
          <cell r="B464">
            <v>45036</v>
          </cell>
          <cell r="C464">
            <v>193.69</v>
          </cell>
          <cell r="D464">
            <v>45036</v>
          </cell>
          <cell r="E464">
            <v>6.0860159999999999</v>
          </cell>
        </row>
        <row r="465">
          <cell r="B465">
            <v>45035</v>
          </cell>
          <cell r="C465">
            <v>190.78</v>
          </cell>
          <cell r="D465">
            <v>45035</v>
          </cell>
          <cell r="E465">
            <v>6.7537609999999999</v>
          </cell>
        </row>
        <row r="466">
          <cell r="B466">
            <v>45034</v>
          </cell>
          <cell r="C466">
            <v>194.53</v>
          </cell>
          <cell r="D466">
            <v>45034</v>
          </cell>
          <cell r="E466">
            <v>4.2492219999999996</v>
          </cell>
        </row>
        <row r="467">
          <cell r="B467">
            <v>45033</v>
          </cell>
          <cell r="C467">
            <v>194.23</v>
          </cell>
          <cell r="D467">
            <v>45033</v>
          </cell>
          <cell r="E467">
            <v>4.7564520000000003</v>
          </cell>
        </row>
        <row r="468">
          <cell r="B468">
            <v>45029</v>
          </cell>
          <cell r="C468">
            <v>193.59</v>
          </cell>
          <cell r="D468">
            <v>45029</v>
          </cell>
          <cell r="E468">
            <v>6.44815</v>
          </cell>
        </row>
        <row r="469">
          <cell r="B469">
            <v>45028</v>
          </cell>
          <cell r="C469">
            <v>194.38</v>
          </cell>
          <cell r="D469">
            <v>45028</v>
          </cell>
          <cell r="E469">
            <v>8.1835500000000003</v>
          </cell>
        </row>
        <row r="470">
          <cell r="B470">
            <v>45027</v>
          </cell>
          <cell r="C470">
            <v>194.82</v>
          </cell>
          <cell r="D470">
            <v>45027</v>
          </cell>
          <cell r="E470">
            <v>4.9571329999999998</v>
          </cell>
        </row>
        <row r="471">
          <cell r="B471">
            <v>45026</v>
          </cell>
          <cell r="C471">
            <v>193</v>
          </cell>
          <cell r="D471">
            <v>45026</v>
          </cell>
          <cell r="E471">
            <v>7.7526469999999996</v>
          </cell>
        </row>
        <row r="472">
          <cell r="B472">
            <v>45022</v>
          </cell>
          <cell r="C472">
            <v>192.56</v>
          </cell>
          <cell r="D472">
            <v>45022</v>
          </cell>
          <cell r="E472">
            <v>8.8983620000000005</v>
          </cell>
        </row>
        <row r="473">
          <cell r="B473">
            <v>45021</v>
          </cell>
          <cell r="C473">
            <v>191.92</v>
          </cell>
          <cell r="D473">
            <v>45021</v>
          </cell>
          <cell r="E473">
            <v>7.8025770000000003</v>
          </cell>
        </row>
        <row r="474">
          <cell r="B474">
            <v>45019</v>
          </cell>
          <cell r="C474">
            <v>191.27</v>
          </cell>
          <cell r="D474">
            <v>45019</v>
          </cell>
          <cell r="E474">
            <v>14.927965</v>
          </cell>
        </row>
        <row r="475">
          <cell r="B475">
            <v>45016</v>
          </cell>
          <cell r="C475">
            <v>187.63</v>
          </cell>
          <cell r="D475">
            <v>45016</v>
          </cell>
          <cell r="E475">
            <v>13.519886</v>
          </cell>
        </row>
        <row r="476">
          <cell r="B476">
            <v>45014</v>
          </cell>
          <cell r="C476">
            <v>182.94</v>
          </cell>
          <cell r="D476">
            <v>45014</v>
          </cell>
          <cell r="E476">
            <v>17.480941000000001</v>
          </cell>
        </row>
        <row r="477">
          <cell r="B477">
            <v>45013</v>
          </cell>
          <cell r="C477">
            <v>181.41</v>
          </cell>
          <cell r="D477">
            <v>45013</v>
          </cell>
          <cell r="E477">
            <v>12.023683</v>
          </cell>
        </row>
        <row r="478">
          <cell r="B478">
            <v>45012</v>
          </cell>
          <cell r="C478">
            <v>184.08</v>
          </cell>
          <cell r="D478">
            <v>45012</v>
          </cell>
          <cell r="E478">
            <v>22.247890000000002</v>
          </cell>
        </row>
        <row r="479">
          <cell r="B479">
            <v>45009</v>
          </cell>
          <cell r="C479">
            <v>190.09</v>
          </cell>
          <cell r="D479">
            <v>45009</v>
          </cell>
          <cell r="E479">
            <v>16.010459000000001</v>
          </cell>
        </row>
        <row r="480">
          <cell r="B480">
            <v>45008</v>
          </cell>
          <cell r="C480">
            <v>197.34</v>
          </cell>
          <cell r="D480">
            <v>45008</v>
          </cell>
          <cell r="E480">
            <v>5.3677820000000001</v>
          </cell>
        </row>
        <row r="481">
          <cell r="B481">
            <v>45007</v>
          </cell>
          <cell r="C481">
            <v>198.18</v>
          </cell>
          <cell r="D481">
            <v>45007</v>
          </cell>
          <cell r="E481">
            <v>7.5609999999999999</v>
          </cell>
        </row>
        <row r="482">
          <cell r="B482">
            <v>45006</v>
          </cell>
          <cell r="C482">
            <v>199.51</v>
          </cell>
          <cell r="D482">
            <v>45006</v>
          </cell>
          <cell r="E482">
            <v>4.4314179999999999</v>
          </cell>
        </row>
        <row r="483">
          <cell r="B483">
            <v>45005</v>
          </cell>
          <cell r="C483">
            <v>199.81</v>
          </cell>
          <cell r="D483">
            <v>45005</v>
          </cell>
          <cell r="E483">
            <v>6.1007210000000001</v>
          </cell>
        </row>
        <row r="484">
          <cell r="B484">
            <v>45002</v>
          </cell>
          <cell r="C484">
            <v>202.32</v>
          </cell>
          <cell r="D484">
            <v>45002</v>
          </cell>
          <cell r="E484">
            <v>6.3980449999999998</v>
          </cell>
        </row>
        <row r="485">
          <cell r="B485">
            <v>45001</v>
          </cell>
          <cell r="C485">
            <v>200.59</v>
          </cell>
          <cell r="D485">
            <v>45001</v>
          </cell>
          <cell r="E485">
            <v>7.4836980000000004</v>
          </cell>
        </row>
        <row r="486">
          <cell r="B486">
            <v>45000</v>
          </cell>
          <cell r="C486">
            <v>200.15</v>
          </cell>
          <cell r="D486">
            <v>45000</v>
          </cell>
          <cell r="E486">
            <v>5.658938</v>
          </cell>
        </row>
        <row r="487">
          <cell r="B487">
            <v>44999</v>
          </cell>
          <cell r="C487">
            <v>200.59</v>
          </cell>
          <cell r="D487">
            <v>44999</v>
          </cell>
          <cell r="E487">
            <v>7.2829430000000004</v>
          </cell>
        </row>
        <row r="488">
          <cell r="B488">
            <v>44998</v>
          </cell>
          <cell r="C488">
            <v>200.05</v>
          </cell>
          <cell r="D488">
            <v>44998</v>
          </cell>
          <cell r="E488">
            <v>7.2508400000000002</v>
          </cell>
        </row>
        <row r="489">
          <cell r="B489">
            <v>44995</v>
          </cell>
          <cell r="C489">
            <v>205.87</v>
          </cell>
          <cell r="D489">
            <v>44995</v>
          </cell>
          <cell r="E489">
            <v>5.9678589999999998</v>
          </cell>
        </row>
        <row r="490">
          <cell r="B490">
            <v>44994</v>
          </cell>
          <cell r="C490">
            <v>206.86</v>
          </cell>
          <cell r="D490">
            <v>44994</v>
          </cell>
          <cell r="E490">
            <v>7.4818069999999999</v>
          </cell>
        </row>
        <row r="491">
          <cell r="B491">
            <v>44993</v>
          </cell>
          <cell r="C491">
            <v>208.34</v>
          </cell>
          <cell r="D491">
            <v>44993</v>
          </cell>
          <cell r="E491">
            <v>7.2733059999999998</v>
          </cell>
        </row>
        <row r="492">
          <cell r="B492">
            <v>44991</v>
          </cell>
          <cell r="C492">
            <v>207.4</v>
          </cell>
          <cell r="D492">
            <v>44991</v>
          </cell>
          <cell r="E492">
            <v>11.959992</v>
          </cell>
        </row>
        <row r="493">
          <cell r="B493">
            <v>44988</v>
          </cell>
          <cell r="C493">
            <v>204.88</v>
          </cell>
          <cell r="D493">
            <v>44988</v>
          </cell>
          <cell r="E493">
            <v>9.2019380000000002</v>
          </cell>
        </row>
        <row r="494">
          <cell r="B494">
            <v>44987</v>
          </cell>
          <cell r="C494">
            <v>202.76</v>
          </cell>
          <cell r="D494">
            <v>44987</v>
          </cell>
          <cell r="E494">
            <v>6.2901280000000002</v>
          </cell>
        </row>
        <row r="495">
          <cell r="B495">
            <v>44986</v>
          </cell>
          <cell r="C495">
            <v>201.73</v>
          </cell>
          <cell r="D495">
            <v>44986</v>
          </cell>
          <cell r="E495">
            <v>6.5026020000000004</v>
          </cell>
        </row>
        <row r="496">
          <cell r="B496">
            <v>44985</v>
          </cell>
          <cell r="C496">
            <v>199.76</v>
          </cell>
          <cell r="D496">
            <v>44985</v>
          </cell>
          <cell r="E496">
            <v>6.7950390000000001</v>
          </cell>
        </row>
        <row r="497">
          <cell r="B497">
            <v>44984</v>
          </cell>
          <cell r="C497">
            <v>196.99</v>
          </cell>
          <cell r="D497">
            <v>44984</v>
          </cell>
          <cell r="E497">
            <v>12.387738000000001</v>
          </cell>
        </row>
        <row r="498">
          <cell r="B498">
            <v>44981</v>
          </cell>
          <cell r="C498">
            <v>199.51</v>
          </cell>
          <cell r="D498">
            <v>44981</v>
          </cell>
          <cell r="E498">
            <v>5.2126109999999999</v>
          </cell>
        </row>
        <row r="499">
          <cell r="B499">
            <v>44980</v>
          </cell>
          <cell r="C499">
            <v>198.52</v>
          </cell>
          <cell r="D499">
            <v>44980</v>
          </cell>
          <cell r="E499">
            <v>10.72301</v>
          </cell>
        </row>
        <row r="500">
          <cell r="B500">
            <v>44979</v>
          </cell>
          <cell r="C500">
            <v>199.51</v>
          </cell>
          <cell r="D500">
            <v>44979</v>
          </cell>
          <cell r="E500">
            <v>15.048335</v>
          </cell>
        </row>
        <row r="501">
          <cell r="B501">
            <v>44978</v>
          </cell>
          <cell r="C501">
            <v>205.08</v>
          </cell>
          <cell r="D501">
            <v>44978</v>
          </cell>
          <cell r="E501">
            <v>15.068225</v>
          </cell>
        </row>
        <row r="502">
          <cell r="B502">
            <v>44977</v>
          </cell>
          <cell r="C502">
            <v>200.99</v>
          </cell>
          <cell r="D502">
            <v>44977</v>
          </cell>
          <cell r="E502">
            <v>7.7804039999999999</v>
          </cell>
        </row>
        <row r="503">
          <cell r="B503">
            <v>44974</v>
          </cell>
          <cell r="C503">
            <v>201.88</v>
          </cell>
          <cell r="D503">
            <v>44974</v>
          </cell>
          <cell r="E503">
            <v>5.9390960000000002</v>
          </cell>
        </row>
        <row r="504">
          <cell r="B504">
            <v>44973</v>
          </cell>
          <cell r="C504">
            <v>202.32</v>
          </cell>
          <cell r="D504">
            <v>44973</v>
          </cell>
          <cell r="E504">
            <v>4.8621860000000003</v>
          </cell>
        </row>
        <row r="505">
          <cell r="B505">
            <v>44972</v>
          </cell>
          <cell r="C505">
            <v>202.42</v>
          </cell>
          <cell r="D505">
            <v>44972</v>
          </cell>
          <cell r="E505">
            <v>6.3237379999999996</v>
          </cell>
        </row>
        <row r="506">
          <cell r="B506">
            <v>44971</v>
          </cell>
          <cell r="C506">
            <v>200.3</v>
          </cell>
          <cell r="D506">
            <v>44971</v>
          </cell>
          <cell r="E506">
            <v>5.1256389999999996</v>
          </cell>
        </row>
        <row r="507">
          <cell r="B507">
            <v>44970</v>
          </cell>
          <cell r="C507">
            <v>200.79</v>
          </cell>
          <cell r="D507">
            <v>44970</v>
          </cell>
          <cell r="E507">
            <v>6.84436</v>
          </cell>
        </row>
        <row r="508">
          <cell r="B508">
            <v>44967</v>
          </cell>
          <cell r="C508">
            <v>201.97</v>
          </cell>
          <cell r="D508">
            <v>44967</v>
          </cell>
          <cell r="E508">
            <v>5.515771</v>
          </cell>
        </row>
        <row r="509">
          <cell r="B509">
            <v>44966</v>
          </cell>
          <cell r="C509">
            <v>202.67</v>
          </cell>
          <cell r="D509">
            <v>44966</v>
          </cell>
          <cell r="E509">
            <v>6.2946580000000001</v>
          </cell>
        </row>
        <row r="510">
          <cell r="B510">
            <v>44965</v>
          </cell>
          <cell r="C510">
            <v>204.29</v>
          </cell>
          <cell r="D510">
            <v>44965</v>
          </cell>
          <cell r="E510">
            <v>8.2598769999999995</v>
          </cell>
        </row>
        <row r="511">
          <cell r="B511">
            <v>44964</v>
          </cell>
          <cell r="C511">
            <v>203.45</v>
          </cell>
          <cell r="D511">
            <v>44964</v>
          </cell>
          <cell r="E511">
            <v>8.0951920000000008</v>
          </cell>
        </row>
        <row r="512">
          <cell r="B512">
            <v>44963</v>
          </cell>
          <cell r="C512">
            <v>205.67</v>
          </cell>
          <cell r="D512">
            <v>44963</v>
          </cell>
          <cell r="E512">
            <v>17.908242999999999</v>
          </cell>
        </row>
        <row r="513">
          <cell r="B513">
            <v>44960</v>
          </cell>
          <cell r="C513">
            <v>202.47</v>
          </cell>
          <cell r="D513">
            <v>44960</v>
          </cell>
          <cell r="E513">
            <v>10.618798999999999</v>
          </cell>
        </row>
        <row r="514">
          <cell r="B514">
            <v>44959</v>
          </cell>
          <cell r="C514">
            <v>203.45</v>
          </cell>
          <cell r="D514">
            <v>44959</v>
          </cell>
          <cell r="E514">
            <v>9.8414149999999996</v>
          </cell>
        </row>
        <row r="515">
          <cell r="B515">
            <v>44958</v>
          </cell>
          <cell r="C515">
            <v>203.01</v>
          </cell>
          <cell r="D515">
            <v>44958</v>
          </cell>
          <cell r="E515">
            <v>19.017444999999999</v>
          </cell>
        </row>
        <row r="516">
          <cell r="B516">
            <v>44957</v>
          </cell>
          <cell r="C516">
            <v>209.96</v>
          </cell>
          <cell r="D516">
            <v>44957</v>
          </cell>
          <cell r="E516">
            <v>16.807189000000001</v>
          </cell>
        </row>
        <row r="517">
          <cell r="B517">
            <v>44956</v>
          </cell>
          <cell r="C517">
            <v>201.53</v>
          </cell>
          <cell r="D517">
            <v>44956</v>
          </cell>
          <cell r="E517">
            <v>10.341362</v>
          </cell>
        </row>
        <row r="518">
          <cell r="B518">
            <v>44953</v>
          </cell>
          <cell r="C518">
            <v>199.56</v>
          </cell>
          <cell r="D518">
            <v>44953</v>
          </cell>
          <cell r="E518">
            <v>13.521281999999999</v>
          </cell>
        </row>
        <row r="519">
          <cell r="B519">
            <v>44951</v>
          </cell>
          <cell r="C519">
            <v>198.67</v>
          </cell>
          <cell r="D519">
            <v>44951</v>
          </cell>
          <cell r="E519">
            <v>9.6810299999999998</v>
          </cell>
        </row>
        <row r="520">
          <cell r="B520">
            <v>44950</v>
          </cell>
          <cell r="C520">
            <v>203.01</v>
          </cell>
          <cell r="D520">
            <v>44950</v>
          </cell>
          <cell r="E520">
            <v>6.5516719999999999</v>
          </cell>
        </row>
        <row r="521">
          <cell r="B521">
            <v>44949</v>
          </cell>
          <cell r="C521">
            <v>204.14</v>
          </cell>
          <cell r="D521">
            <v>44949</v>
          </cell>
          <cell r="E521">
            <v>4.6383559999999999</v>
          </cell>
        </row>
        <row r="522">
          <cell r="B522">
            <v>44946</v>
          </cell>
          <cell r="C522">
            <v>204.34</v>
          </cell>
          <cell r="D522">
            <v>44946</v>
          </cell>
          <cell r="E522">
            <v>6.362978</v>
          </cell>
        </row>
        <row r="523">
          <cell r="B523">
            <v>44945</v>
          </cell>
          <cell r="C523">
            <v>202.47</v>
          </cell>
          <cell r="D523">
            <v>44945</v>
          </cell>
          <cell r="E523">
            <v>4.9789349999999999</v>
          </cell>
        </row>
        <row r="524">
          <cell r="B524">
            <v>44944</v>
          </cell>
          <cell r="C524">
            <v>204.64</v>
          </cell>
          <cell r="D524">
            <v>44944</v>
          </cell>
          <cell r="E524">
            <v>4.5646180000000003</v>
          </cell>
        </row>
        <row r="525">
          <cell r="B525">
            <v>44943</v>
          </cell>
          <cell r="C525">
            <v>204.83</v>
          </cell>
          <cell r="D525">
            <v>44943</v>
          </cell>
          <cell r="E525">
            <v>5.6760869999999999</v>
          </cell>
        </row>
        <row r="526">
          <cell r="B526">
            <v>44942</v>
          </cell>
          <cell r="C526">
            <v>204.1</v>
          </cell>
          <cell r="D526">
            <v>44942</v>
          </cell>
          <cell r="E526">
            <v>4.3961610000000002</v>
          </cell>
        </row>
        <row r="527">
          <cell r="B527">
            <v>44939</v>
          </cell>
          <cell r="C527">
            <v>203.6</v>
          </cell>
          <cell r="D527">
            <v>44939</v>
          </cell>
          <cell r="E527">
            <v>5.8016899999999998</v>
          </cell>
        </row>
        <row r="528">
          <cell r="B528">
            <v>44938</v>
          </cell>
          <cell r="C528">
            <v>202.86</v>
          </cell>
          <cell r="D528">
            <v>44938</v>
          </cell>
          <cell r="E528">
            <v>6.167789</v>
          </cell>
        </row>
        <row r="529">
          <cell r="B529">
            <v>44937</v>
          </cell>
          <cell r="C529">
            <v>203.01</v>
          </cell>
          <cell r="D529">
            <v>44937</v>
          </cell>
          <cell r="E529">
            <v>7.0612389999999996</v>
          </cell>
        </row>
        <row r="530">
          <cell r="B530">
            <v>44936</v>
          </cell>
          <cell r="C530">
            <v>203.21</v>
          </cell>
          <cell r="D530">
            <v>44936</v>
          </cell>
          <cell r="E530">
            <v>8.2462470000000003</v>
          </cell>
        </row>
        <row r="531">
          <cell r="B531">
            <v>44935</v>
          </cell>
          <cell r="C531">
            <v>203.36</v>
          </cell>
          <cell r="D531">
            <v>44935</v>
          </cell>
          <cell r="E531">
            <v>6.631221</v>
          </cell>
        </row>
        <row r="532">
          <cell r="B532">
            <v>44932</v>
          </cell>
          <cell r="C532">
            <v>202.57</v>
          </cell>
          <cell r="D532">
            <v>44932</v>
          </cell>
          <cell r="E532">
            <v>9.6030379999999997</v>
          </cell>
        </row>
        <row r="533">
          <cell r="B533">
            <v>44931</v>
          </cell>
          <cell r="C533">
            <v>204.74</v>
          </cell>
          <cell r="D533">
            <v>44931</v>
          </cell>
          <cell r="E533">
            <v>10.272550000000001</v>
          </cell>
        </row>
        <row r="534">
          <cell r="B534">
            <v>44930</v>
          </cell>
          <cell r="C534">
            <v>205.23</v>
          </cell>
          <cell r="D534">
            <v>44930</v>
          </cell>
          <cell r="E534">
            <v>14.226706</v>
          </cell>
        </row>
        <row r="535">
          <cell r="B535">
            <v>44929</v>
          </cell>
          <cell r="C535">
            <v>208.43</v>
          </cell>
          <cell r="D535">
            <v>44929</v>
          </cell>
          <cell r="E535">
            <v>7.2384529999999998</v>
          </cell>
        </row>
        <row r="536">
          <cell r="B536">
            <v>44928</v>
          </cell>
          <cell r="C536">
            <v>208.93</v>
          </cell>
          <cell r="D536">
            <v>44928</v>
          </cell>
          <cell r="E536">
            <v>7.7469710000000003</v>
          </cell>
        </row>
        <row r="537">
          <cell r="B537">
            <v>44925</v>
          </cell>
          <cell r="C537">
            <v>204.83</v>
          </cell>
          <cell r="D537">
            <v>44925</v>
          </cell>
          <cell r="E537">
            <v>7.3728100000000003</v>
          </cell>
        </row>
        <row r="538">
          <cell r="B538">
            <v>44924</v>
          </cell>
          <cell r="C538">
            <v>203.01</v>
          </cell>
          <cell r="D538">
            <v>44924</v>
          </cell>
          <cell r="E538">
            <v>15.374707000000001</v>
          </cell>
        </row>
        <row r="539">
          <cell r="B539">
            <v>44923</v>
          </cell>
          <cell r="C539">
            <v>205.38</v>
          </cell>
          <cell r="D539">
            <v>44923</v>
          </cell>
          <cell r="E539">
            <v>8.9203309999999991</v>
          </cell>
        </row>
        <row r="540">
          <cell r="B540">
            <v>44922</v>
          </cell>
          <cell r="C540">
            <v>204.83</v>
          </cell>
          <cell r="D540">
            <v>44922</v>
          </cell>
          <cell r="E540">
            <v>11.851262</v>
          </cell>
        </row>
        <row r="541">
          <cell r="B541">
            <v>44921</v>
          </cell>
          <cell r="C541">
            <v>200.35</v>
          </cell>
          <cell r="D541">
            <v>44921</v>
          </cell>
          <cell r="E541">
            <v>18.203351999999999</v>
          </cell>
        </row>
        <row r="542">
          <cell r="B542">
            <v>44918</v>
          </cell>
          <cell r="C542">
            <v>194.18</v>
          </cell>
          <cell r="D542">
            <v>44918</v>
          </cell>
          <cell r="E542">
            <v>20.819265999999999</v>
          </cell>
        </row>
        <row r="543">
          <cell r="B543">
            <v>44917</v>
          </cell>
          <cell r="C543">
            <v>206.02</v>
          </cell>
          <cell r="D543">
            <v>44917</v>
          </cell>
          <cell r="E543">
            <v>14.020296</v>
          </cell>
        </row>
        <row r="544">
          <cell r="B544">
            <v>44916</v>
          </cell>
          <cell r="C544">
            <v>210.85</v>
          </cell>
          <cell r="D544">
            <v>44916</v>
          </cell>
          <cell r="E544">
            <v>9.737819</v>
          </cell>
        </row>
        <row r="545">
          <cell r="B545">
            <v>44915</v>
          </cell>
          <cell r="C545">
            <v>214.84</v>
          </cell>
          <cell r="D545">
            <v>44915</v>
          </cell>
          <cell r="E545">
            <v>6.4188260000000001</v>
          </cell>
        </row>
        <row r="546">
          <cell r="B546">
            <v>44914</v>
          </cell>
          <cell r="C546">
            <v>213.81</v>
          </cell>
          <cell r="D546">
            <v>44914</v>
          </cell>
          <cell r="E546">
            <v>9.3023679999999995</v>
          </cell>
        </row>
        <row r="547">
          <cell r="B547">
            <v>44911</v>
          </cell>
          <cell r="C547">
            <v>214.35</v>
          </cell>
          <cell r="D547">
            <v>44911</v>
          </cell>
          <cell r="E547">
            <v>10.349382</v>
          </cell>
        </row>
        <row r="548">
          <cell r="B548">
            <v>44910</v>
          </cell>
          <cell r="C548">
            <v>218.74</v>
          </cell>
          <cell r="D548">
            <v>44910</v>
          </cell>
          <cell r="E548">
            <v>7.9090660000000002</v>
          </cell>
        </row>
        <row r="549">
          <cell r="B549">
            <v>44909</v>
          </cell>
          <cell r="C549">
            <v>219.63</v>
          </cell>
          <cell r="D549">
            <v>44909</v>
          </cell>
          <cell r="E549">
            <v>9.1795930000000006</v>
          </cell>
        </row>
        <row r="550">
          <cell r="B550">
            <v>44908</v>
          </cell>
          <cell r="C550">
            <v>215.83</v>
          </cell>
          <cell r="D550">
            <v>44908</v>
          </cell>
          <cell r="E550">
            <v>7.2651050000000001</v>
          </cell>
        </row>
        <row r="551">
          <cell r="B551">
            <v>44907</v>
          </cell>
          <cell r="C551">
            <v>214.7</v>
          </cell>
          <cell r="D551">
            <v>44907</v>
          </cell>
          <cell r="E551">
            <v>8.8585250000000002</v>
          </cell>
        </row>
        <row r="552">
          <cell r="B552">
            <v>44904</v>
          </cell>
          <cell r="C552">
            <v>216.37</v>
          </cell>
          <cell r="D552">
            <v>44904</v>
          </cell>
          <cell r="E552">
            <v>13.087278</v>
          </cell>
        </row>
        <row r="553">
          <cell r="B553">
            <v>44903</v>
          </cell>
          <cell r="C553">
            <v>221.95</v>
          </cell>
          <cell r="D553">
            <v>44903</v>
          </cell>
          <cell r="E553">
            <v>7.5079750000000001</v>
          </cell>
        </row>
        <row r="554">
          <cell r="B554">
            <v>44902</v>
          </cell>
          <cell r="C554">
            <v>222.73</v>
          </cell>
          <cell r="D554">
            <v>44902</v>
          </cell>
          <cell r="E554">
            <v>7.5483120000000001</v>
          </cell>
        </row>
        <row r="555">
          <cell r="B555">
            <v>44901</v>
          </cell>
          <cell r="C555">
            <v>225.64</v>
          </cell>
          <cell r="D555">
            <v>44901</v>
          </cell>
          <cell r="E555">
            <v>20.071038999999999</v>
          </cell>
        </row>
        <row r="556">
          <cell r="B556">
            <v>44900</v>
          </cell>
          <cell r="C556">
            <v>221.11</v>
          </cell>
          <cell r="D556">
            <v>44900</v>
          </cell>
          <cell r="E556">
            <v>10.75061</v>
          </cell>
        </row>
        <row r="557">
          <cell r="B557">
            <v>44897</v>
          </cell>
          <cell r="C557">
            <v>222.14</v>
          </cell>
          <cell r="D557">
            <v>44897</v>
          </cell>
          <cell r="E557">
            <v>7.223274</v>
          </cell>
        </row>
        <row r="558">
          <cell r="B558">
            <v>44896</v>
          </cell>
          <cell r="C558">
            <v>221.75</v>
          </cell>
          <cell r="D558">
            <v>44896</v>
          </cell>
          <cell r="E558">
            <v>7.8330739999999999</v>
          </cell>
        </row>
        <row r="559">
          <cell r="B559">
            <v>44895</v>
          </cell>
          <cell r="C559">
            <v>221.7</v>
          </cell>
          <cell r="D559">
            <v>44895</v>
          </cell>
          <cell r="E559">
            <v>8.8158999999999992</v>
          </cell>
        </row>
        <row r="560">
          <cell r="B560">
            <v>44894</v>
          </cell>
          <cell r="C560">
            <v>220.37</v>
          </cell>
          <cell r="D560">
            <v>44894</v>
          </cell>
          <cell r="E560">
            <v>6.1654039999999997</v>
          </cell>
        </row>
        <row r="561">
          <cell r="B561">
            <v>44893</v>
          </cell>
          <cell r="C561">
            <v>221.5</v>
          </cell>
          <cell r="D561">
            <v>44893</v>
          </cell>
          <cell r="E561">
            <v>7.3886450000000004</v>
          </cell>
        </row>
        <row r="562">
          <cell r="B562">
            <v>44890</v>
          </cell>
          <cell r="C562">
            <v>221.01</v>
          </cell>
          <cell r="D562">
            <v>44890</v>
          </cell>
          <cell r="E562">
            <v>8.0627659999999999</v>
          </cell>
        </row>
        <row r="563">
          <cell r="B563">
            <v>44889</v>
          </cell>
          <cell r="C563">
            <v>217.7</v>
          </cell>
          <cell r="D563">
            <v>44889</v>
          </cell>
          <cell r="E563">
            <v>6.6123419999999999</v>
          </cell>
        </row>
        <row r="564">
          <cell r="B564">
            <v>44888</v>
          </cell>
          <cell r="C564">
            <v>217.75</v>
          </cell>
          <cell r="D564">
            <v>44888</v>
          </cell>
          <cell r="E564">
            <v>5.9662389999999998</v>
          </cell>
        </row>
        <row r="565">
          <cell r="B565">
            <v>44887</v>
          </cell>
          <cell r="C565">
            <v>217.46</v>
          </cell>
          <cell r="D565">
            <v>44887</v>
          </cell>
          <cell r="E565">
            <v>7.105721</v>
          </cell>
        </row>
        <row r="566">
          <cell r="B566">
            <v>44886</v>
          </cell>
          <cell r="C566">
            <v>218.35</v>
          </cell>
          <cell r="D566">
            <v>44886</v>
          </cell>
          <cell r="E566">
            <v>6.2269560000000004</v>
          </cell>
        </row>
        <row r="567">
          <cell r="B567">
            <v>44883</v>
          </cell>
          <cell r="C567">
            <v>217.41</v>
          </cell>
          <cell r="D567">
            <v>44883</v>
          </cell>
          <cell r="E567">
            <v>7.718744</v>
          </cell>
        </row>
        <row r="568">
          <cell r="B568">
            <v>44882</v>
          </cell>
          <cell r="C568">
            <v>218.35</v>
          </cell>
          <cell r="D568">
            <v>44882</v>
          </cell>
          <cell r="E568">
            <v>10.679501999999999</v>
          </cell>
        </row>
        <row r="569">
          <cell r="B569">
            <v>44881</v>
          </cell>
          <cell r="C569">
            <v>221.5</v>
          </cell>
          <cell r="D569">
            <v>44881</v>
          </cell>
          <cell r="E569">
            <v>10.662953</v>
          </cell>
        </row>
        <row r="570">
          <cell r="B570">
            <v>44880</v>
          </cell>
          <cell r="C570">
            <v>226.33</v>
          </cell>
          <cell r="D570">
            <v>44880</v>
          </cell>
          <cell r="E570">
            <v>6.4261169999999996</v>
          </cell>
        </row>
        <row r="571">
          <cell r="B571">
            <v>44879</v>
          </cell>
          <cell r="C571">
            <v>224.56</v>
          </cell>
          <cell r="D571">
            <v>44879</v>
          </cell>
          <cell r="E571">
            <v>7.3108570000000004</v>
          </cell>
        </row>
        <row r="572">
          <cell r="B572">
            <v>44876</v>
          </cell>
          <cell r="C572">
            <v>226.58</v>
          </cell>
          <cell r="D572">
            <v>44876</v>
          </cell>
          <cell r="E572">
            <v>7.2596790000000002</v>
          </cell>
        </row>
        <row r="573">
          <cell r="B573">
            <v>44875</v>
          </cell>
          <cell r="C573">
            <v>226.04</v>
          </cell>
          <cell r="D573">
            <v>44875</v>
          </cell>
          <cell r="E573">
            <v>8.9449020000000008</v>
          </cell>
        </row>
        <row r="574">
          <cell r="B574">
            <v>44874</v>
          </cell>
          <cell r="C574">
            <v>228.16</v>
          </cell>
          <cell r="D574">
            <v>44874</v>
          </cell>
          <cell r="E574">
            <v>16.625632</v>
          </cell>
        </row>
        <row r="575">
          <cell r="B575">
            <v>44872</v>
          </cell>
          <cell r="C575">
            <v>225.99</v>
          </cell>
          <cell r="D575">
            <v>44872</v>
          </cell>
          <cell r="E575">
            <v>9.5704519999999995</v>
          </cell>
        </row>
        <row r="576">
          <cell r="B576">
            <v>44869</v>
          </cell>
          <cell r="C576">
            <v>225.15</v>
          </cell>
          <cell r="D576">
            <v>44869</v>
          </cell>
          <cell r="E576">
            <v>8.6816809999999993</v>
          </cell>
        </row>
        <row r="577">
          <cell r="B577">
            <v>44868</v>
          </cell>
          <cell r="C577">
            <v>224.26</v>
          </cell>
          <cell r="D577">
            <v>44868</v>
          </cell>
          <cell r="E577">
            <v>9.0950129999999998</v>
          </cell>
        </row>
        <row r="578">
          <cell r="B578">
            <v>44867</v>
          </cell>
          <cell r="C578">
            <v>225.89</v>
          </cell>
          <cell r="D578">
            <v>44867</v>
          </cell>
          <cell r="E578">
            <v>9.4782170000000008</v>
          </cell>
        </row>
        <row r="579">
          <cell r="B579">
            <v>44866</v>
          </cell>
          <cell r="C579">
            <v>227.42</v>
          </cell>
          <cell r="D579">
            <v>44866</v>
          </cell>
          <cell r="E579">
            <v>16.978100999999999</v>
          </cell>
        </row>
        <row r="580">
          <cell r="B580">
            <v>44865</v>
          </cell>
          <cell r="C580">
            <v>222.88</v>
          </cell>
          <cell r="D580">
            <v>44865</v>
          </cell>
          <cell r="E580">
            <v>22.69753</v>
          </cell>
        </row>
        <row r="581">
          <cell r="B581">
            <v>44862</v>
          </cell>
          <cell r="C581">
            <v>221.95</v>
          </cell>
          <cell r="D581">
            <v>44862</v>
          </cell>
          <cell r="E581">
            <v>13.141721</v>
          </cell>
        </row>
        <row r="582">
          <cell r="B582">
            <v>44861</v>
          </cell>
          <cell r="C582">
            <v>222.73</v>
          </cell>
          <cell r="D582">
            <v>44861</v>
          </cell>
          <cell r="E582">
            <v>12.783887</v>
          </cell>
        </row>
        <row r="583">
          <cell r="B583">
            <v>44859</v>
          </cell>
          <cell r="C583">
            <v>217.61</v>
          </cell>
          <cell r="D583">
            <v>44859</v>
          </cell>
          <cell r="E583">
            <v>9.0403359999999999</v>
          </cell>
        </row>
        <row r="584">
          <cell r="B584">
            <v>44858</v>
          </cell>
          <cell r="C584">
            <v>215.98</v>
          </cell>
          <cell r="D584">
            <v>44858</v>
          </cell>
          <cell r="E584">
            <v>2.89384</v>
          </cell>
        </row>
        <row r="585">
          <cell r="B585">
            <v>44855</v>
          </cell>
          <cell r="C585">
            <v>215.58</v>
          </cell>
          <cell r="D585">
            <v>44855</v>
          </cell>
          <cell r="E585">
            <v>8.1530529999999999</v>
          </cell>
        </row>
        <row r="586">
          <cell r="B586">
            <v>44854</v>
          </cell>
          <cell r="C586">
            <v>217.75</v>
          </cell>
          <cell r="D586">
            <v>44854</v>
          </cell>
          <cell r="E586">
            <v>7.8895479999999996</v>
          </cell>
        </row>
        <row r="587">
          <cell r="B587">
            <v>44853</v>
          </cell>
          <cell r="C587">
            <v>215.39</v>
          </cell>
          <cell r="D587">
            <v>44853</v>
          </cell>
          <cell r="E587">
            <v>7.7121230000000001</v>
          </cell>
        </row>
        <row r="588">
          <cell r="B588">
            <v>44852</v>
          </cell>
          <cell r="C588">
            <v>217.61</v>
          </cell>
          <cell r="D588">
            <v>44852</v>
          </cell>
          <cell r="E588">
            <v>10.267276000000001</v>
          </cell>
        </row>
        <row r="589">
          <cell r="B589">
            <v>44851</v>
          </cell>
          <cell r="C589">
            <v>214.94</v>
          </cell>
          <cell r="D589">
            <v>44851</v>
          </cell>
          <cell r="E589">
            <v>9.4200979999999994</v>
          </cell>
        </row>
        <row r="590">
          <cell r="B590">
            <v>44848</v>
          </cell>
          <cell r="C590">
            <v>212.92</v>
          </cell>
          <cell r="D590">
            <v>44848</v>
          </cell>
          <cell r="E590">
            <v>8.7393630000000009</v>
          </cell>
        </row>
        <row r="591">
          <cell r="B591">
            <v>44847</v>
          </cell>
          <cell r="C591">
            <v>213.17</v>
          </cell>
          <cell r="D591">
            <v>44847</v>
          </cell>
          <cell r="E591">
            <v>9.5590720000000005</v>
          </cell>
        </row>
        <row r="592">
          <cell r="B592">
            <v>44846</v>
          </cell>
          <cell r="C592">
            <v>214.94</v>
          </cell>
          <cell r="D592">
            <v>44846</v>
          </cell>
          <cell r="E592">
            <v>9.5045179999999991</v>
          </cell>
        </row>
        <row r="593">
          <cell r="B593">
            <v>44845</v>
          </cell>
          <cell r="C593">
            <v>214.15</v>
          </cell>
          <cell r="D593">
            <v>44845</v>
          </cell>
          <cell r="E593">
            <v>9.0062069999999999</v>
          </cell>
        </row>
        <row r="594">
          <cell r="B594">
            <v>44844</v>
          </cell>
          <cell r="C594">
            <v>217.31</v>
          </cell>
          <cell r="D594">
            <v>44844</v>
          </cell>
          <cell r="E594">
            <v>9.5165109999999995</v>
          </cell>
        </row>
        <row r="595">
          <cell r="B595">
            <v>44841</v>
          </cell>
          <cell r="C595">
            <v>219.43</v>
          </cell>
          <cell r="D595">
            <v>44841</v>
          </cell>
          <cell r="E595">
            <v>11.098716</v>
          </cell>
        </row>
        <row r="596">
          <cell r="B596">
            <v>44840</v>
          </cell>
          <cell r="C596">
            <v>218.64</v>
          </cell>
          <cell r="D596">
            <v>44840</v>
          </cell>
          <cell r="E596">
            <v>10.571565</v>
          </cell>
        </row>
        <row r="597">
          <cell r="B597">
            <v>44838</v>
          </cell>
          <cell r="C597">
            <v>216.03</v>
          </cell>
          <cell r="D597">
            <v>44838</v>
          </cell>
          <cell r="E597">
            <v>11.173724999999999</v>
          </cell>
        </row>
        <row r="598">
          <cell r="B598">
            <v>44837</v>
          </cell>
          <cell r="C598">
            <v>210.21</v>
          </cell>
          <cell r="D598">
            <v>44837</v>
          </cell>
          <cell r="E598">
            <v>10.864490999999999</v>
          </cell>
        </row>
        <row r="599">
          <cell r="B599">
            <v>44834</v>
          </cell>
          <cell r="C599">
            <v>213.51</v>
          </cell>
          <cell r="D599">
            <v>44834</v>
          </cell>
          <cell r="E599">
            <v>13.008101999999999</v>
          </cell>
        </row>
        <row r="600">
          <cell r="B600">
            <v>44833</v>
          </cell>
          <cell r="C600">
            <v>209.32</v>
          </cell>
          <cell r="D600">
            <v>44833</v>
          </cell>
          <cell r="E600">
            <v>18.736173999999998</v>
          </cell>
        </row>
        <row r="601">
          <cell r="B601">
            <v>44832</v>
          </cell>
          <cell r="C601">
            <v>210.95</v>
          </cell>
          <cell r="D601">
            <v>44832</v>
          </cell>
          <cell r="E601">
            <v>12.10206</v>
          </cell>
        </row>
        <row r="602">
          <cell r="B602">
            <v>44831</v>
          </cell>
          <cell r="C602">
            <v>214.5</v>
          </cell>
          <cell r="D602">
            <v>44831</v>
          </cell>
          <cell r="E602">
            <v>14.097631</v>
          </cell>
        </row>
        <row r="603">
          <cell r="B603">
            <v>44830</v>
          </cell>
          <cell r="C603">
            <v>212.33</v>
          </cell>
          <cell r="D603">
            <v>44830</v>
          </cell>
          <cell r="E603">
            <v>22.684799000000002</v>
          </cell>
        </row>
        <row r="604">
          <cell r="B604">
            <v>44827</v>
          </cell>
          <cell r="C604">
            <v>221.4</v>
          </cell>
          <cell r="D604">
            <v>44827</v>
          </cell>
          <cell r="E604">
            <v>16.143865999999999</v>
          </cell>
        </row>
        <row r="605">
          <cell r="B605">
            <v>44826</v>
          </cell>
          <cell r="C605">
            <v>228.45</v>
          </cell>
          <cell r="D605">
            <v>44826</v>
          </cell>
          <cell r="E605">
            <v>19.648230000000002</v>
          </cell>
        </row>
        <row r="606">
          <cell r="B606">
            <v>44825</v>
          </cell>
          <cell r="C606">
            <v>228.01</v>
          </cell>
          <cell r="D606">
            <v>44825</v>
          </cell>
          <cell r="E606">
            <v>14.179308000000001</v>
          </cell>
        </row>
        <row r="607">
          <cell r="B607">
            <v>44824</v>
          </cell>
          <cell r="C607">
            <v>232</v>
          </cell>
          <cell r="D607">
            <v>44824</v>
          </cell>
          <cell r="E607">
            <v>10.376536</v>
          </cell>
        </row>
        <row r="608">
          <cell r="B608">
            <v>44823</v>
          </cell>
          <cell r="C608">
            <v>229.14</v>
          </cell>
          <cell r="D608">
            <v>44823</v>
          </cell>
          <cell r="E608">
            <v>14.016636999999999</v>
          </cell>
        </row>
        <row r="609">
          <cell r="B609">
            <v>44820</v>
          </cell>
          <cell r="C609">
            <v>233.04</v>
          </cell>
          <cell r="D609">
            <v>44820</v>
          </cell>
          <cell r="E609">
            <v>58.044046999999999</v>
          </cell>
        </row>
        <row r="610">
          <cell r="B610">
            <v>44819</v>
          </cell>
          <cell r="C610">
            <v>242.01</v>
          </cell>
          <cell r="D610">
            <v>44819</v>
          </cell>
          <cell r="E610">
            <v>19.214950000000002</v>
          </cell>
        </row>
        <row r="611">
          <cell r="B611">
            <v>44818</v>
          </cell>
          <cell r="C611">
            <v>238.17</v>
          </cell>
          <cell r="D611">
            <v>44818</v>
          </cell>
          <cell r="E611">
            <v>24.228695999999999</v>
          </cell>
        </row>
        <row r="612">
          <cell r="B612">
            <v>44817</v>
          </cell>
          <cell r="C612">
            <v>237.72</v>
          </cell>
          <cell r="D612">
            <v>44817</v>
          </cell>
          <cell r="E612">
            <v>13.871114</v>
          </cell>
        </row>
        <row r="613">
          <cell r="B613">
            <v>44816</v>
          </cell>
          <cell r="C613">
            <v>239.45</v>
          </cell>
          <cell r="D613">
            <v>44816</v>
          </cell>
          <cell r="E613">
            <v>10.322525000000001</v>
          </cell>
        </row>
        <row r="614">
          <cell r="B614">
            <v>44813</v>
          </cell>
          <cell r="C614">
            <v>239.01</v>
          </cell>
          <cell r="D614">
            <v>44813</v>
          </cell>
          <cell r="E614">
            <v>12.290186</v>
          </cell>
        </row>
        <row r="615">
          <cell r="B615">
            <v>44812</v>
          </cell>
          <cell r="C615">
            <v>241.52</v>
          </cell>
          <cell r="D615">
            <v>44812</v>
          </cell>
          <cell r="E615">
            <v>14.951235</v>
          </cell>
        </row>
        <row r="616">
          <cell r="B616">
            <v>44811</v>
          </cell>
          <cell r="C616">
            <v>243.54</v>
          </cell>
          <cell r="D616">
            <v>44811</v>
          </cell>
          <cell r="E616">
            <v>30.474615</v>
          </cell>
        </row>
        <row r="617">
          <cell r="B617">
            <v>44810</v>
          </cell>
          <cell r="C617">
            <v>243.94</v>
          </cell>
          <cell r="D617">
            <v>44810</v>
          </cell>
          <cell r="E617">
            <v>61.475310999999998</v>
          </cell>
        </row>
        <row r="618">
          <cell r="B618">
            <v>44809</v>
          </cell>
          <cell r="C618">
            <v>233.19</v>
          </cell>
          <cell r="D618">
            <v>44809</v>
          </cell>
          <cell r="E618">
            <v>10.500643</v>
          </cell>
        </row>
        <row r="619">
          <cell r="B619">
            <v>44806</v>
          </cell>
          <cell r="C619">
            <v>231.96</v>
          </cell>
          <cell r="D619">
            <v>44806</v>
          </cell>
          <cell r="E619">
            <v>12.347289999999999</v>
          </cell>
        </row>
        <row r="620">
          <cell r="B620">
            <v>44805</v>
          </cell>
          <cell r="C620">
            <v>233.93</v>
          </cell>
          <cell r="D620">
            <v>44805</v>
          </cell>
          <cell r="E620">
            <v>14.693953</v>
          </cell>
        </row>
        <row r="621">
          <cell r="B621">
            <v>44803</v>
          </cell>
          <cell r="C621">
            <v>233.68</v>
          </cell>
          <cell r="D621">
            <v>44803</v>
          </cell>
          <cell r="E621">
            <v>13.418818999999999</v>
          </cell>
        </row>
        <row r="622">
          <cell r="B622">
            <v>44802</v>
          </cell>
          <cell r="C622">
            <v>229.44</v>
          </cell>
          <cell r="D622">
            <v>44802</v>
          </cell>
          <cell r="E622">
            <v>14.098344000000001</v>
          </cell>
        </row>
        <row r="623">
          <cell r="B623">
            <v>44799</v>
          </cell>
          <cell r="C623">
            <v>231.86</v>
          </cell>
          <cell r="D623">
            <v>44799</v>
          </cell>
          <cell r="E623">
            <v>19.400635999999999</v>
          </cell>
        </row>
        <row r="624">
          <cell r="B624">
            <v>44798</v>
          </cell>
          <cell r="C624">
            <v>226.14</v>
          </cell>
          <cell r="D624">
            <v>44798</v>
          </cell>
          <cell r="E624">
            <v>13.81488</v>
          </cell>
        </row>
        <row r="625">
          <cell r="B625">
            <v>44797</v>
          </cell>
          <cell r="C625">
            <v>226.43</v>
          </cell>
          <cell r="D625">
            <v>44797</v>
          </cell>
          <cell r="E625">
            <v>14.521061</v>
          </cell>
        </row>
        <row r="626">
          <cell r="B626">
            <v>44796</v>
          </cell>
          <cell r="C626">
            <v>228.26</v>
          </cell>
          <cell r="D626">
            <v>44796</v>
          </cell>
          <cell r="E626">
            <v>19.119958</v>
          </cell>
        </row>
        <row r="627">
          <cell r="B627">
            <v>44795</v>
          </cell>
          <cell r="C627">
            <v>221.06</v>
          </cell>
          <cell r="D627">
            <v>44795</v>
          </cell>
          <cell r="E627">
            <v>20.956719</v>
          </cell>
        </row>
        <row r="628">
          <cell r="B628">
            <v>44792</v>
          </cell>
          <cell r="C628">
            <v>229.44</v>
          </cell>
          <cell r="D628">
            <v>44792</v>
          </cell>
          <cell r="E628">
            <v>23.097652</v>
          </cell>
        </row>
        <row r="629">
          <cell r="B629">
            <v>44791</v>
          </cell>
          <cell r="C629">
            <v>234.67</v>
          </cell>
          <cell r="D629">
            <v>44791</v>
          </cell>
          <cell r="E629">
            <v>15.238636</v>
          </cell>
        </row>
        <row r="630">
          <cell r="B630">
            <v>44790</v>
          </cell>
          <cell r="C630">
            <v>234.03</v>
          </cell>
          <cell r="D630">
            <v>44790</v>
          </cell>
          <cell r="E630">
            <v>23.760210000000001</v>
          </cell>
        </row>
        <row r="631">
          <cell r="B631">
            <v>44789</v>
          </cell>
          <cell r="C631">
            <v>232.74</v>
          </cell>
          <cell r="D631">
            <v>44789</v>
          </cell>
          <cell r="E631">
            <v>18.790189000000002</v>
          </cell>
        </row>
        <row r="632">
          <cell r="B632">
            <v>44785</v>
          </cell>
          <cell r="C632">
            <v>229.19</v>
          </cell>
          <cell r="D632">
            <v>44785</v>
          </cell>
          <cell r="E632">
            <v>23.305682000000001</v>
          </cell>
        </row>
        <row r="633">
          <cell r="B633">
            <v>44784</v>
          </cell>
          <cell r="C633">
            <v>226.24</v>
          </cell>
          <cell r="D633">
            <v>44784</v>
          </cell>
          <cell r="E633">
            <v>9.1953560000000003</v>
          </cell>
        </row>
        <row r="634">
          <cell r="B634">
            <v>44783</v>
          </cell>
          <cell r="C634">
            <v>225.35</v>
          </cell>
          <cell r="D634">
            <v>44783</v>
          </cell>
          <cell r="E634">
            <v>11.392194</v>
          </cell>
        </row>
        <row r="635">
          <cell r="B635">
            <v>44781</v>
          </cell>
          <cell r="C635">
            <v>225.1</v>
          </cell>
          <cell r="D635">
            <v>44781</v>
          </cell>
          <cell r="E635">
            <v>11.852418999999999</v>
          </cell>
        </row>
        <row r="636">
          <cell r="B636">
            <v>44778</v>
          </cell>
          <cell r="C636">
            <v>228.9</v>
          </cell>
          <cell r="D636">
            <v>44778</v>
          </cell>
          <cell r="E636">
            <v>33.228440999999997</v>
          </cell>
        </row>
        <row r="637">
          <cell r="B637">
            <v>44777</v>
          </cell>
          <cell r="C637">
            <v>224.51</v>
          </cell>
          <cell r="D637">
            <v>44777</v>
          </cell>
          <cell r="E637">
            <v>20.979139</v>
          </cell>
        </row>
        <row r="638">
          <cell r="B638">
            <v>44776</v>
          </cell>
          <cell r="C638">
            <v>229.29</v>
          </cell>
          <cell r="D638">
            <v>44776</v>
          </cell>
          <cell r="E638">
            <v>25.614730000000002</v>
          </cell>
        </row>
        <row r="639">
          <cell r="B639">
            <v>44775</v>
          </cell>
          <cell r="C639">
            <v>229.44</v>
          </cell>
          <cell r="D639">
            <v>44775</v>
          </cell>
          <cell r="E639">
            <v>20.231195</v>
          </cell>
        </row>
        <row r="640">
          <cell r="B640">
            <v>44774</v>
          </cell>
          <cell r="C640">
            <v>227.17</v>
          </cell>
          <cell r="D640">
            <v>44774</v>
          </cell>
          <cell r="E640">
            <v>22.010178</v>
          </cell>
        </row>
        <row r="641">
          <cell r="B641">
            <v>44771</v>
          </cell>
          <cell r="C641">
            <v>218.84</v>
          </cell>
          <cell r="D641">
            <v>44771</v>
          </cell>
          <cell r="E641">
            <v>19.006986999999999</v>
          </cell>
        </row>
        <row r="642">
          <cell r="B642">
            <v>44770</v>
          </cell>
          <cell r="C642">
            <v>215.14</v>
          </cell>
          <cell r="D642">
            <v>44770</v>
          </cell>
          <cell r="E642">
            <v>22.716581999999999</v>
          </cell>
        </row>
        <row r="643">
          <cell r="B643">
            <v>44769</v>
          </cell>
          <cell r="C643">
            <v>214.99</v>
          </cell>
          <cell r="D643">
            <v>44769</v>
          </cell>
          <cell r="E643">
            <v>33.675845000000002</v>
          </cell>
        </row>
        <row r="644">
          <cell r="B644">
            <v>44768</v>
          </cell>
          <cell r="C644">
            <v>223.03</v>
          </cell>
          <cell r="D644">
            <v>44768</v>
          </cell>
          <cell r="E644">
            <v>11.541475</v>
          </cell>
        </row>
        <row r="645">
          <cell r="B645">
            <v>44767</v>
          </cell>
          <cell r="C645">
            <v>229.29</v>
          </cell>
          <cell r="D645">
            <v>44767</v>
          </cell>
          <cell r="E645">
            <v>10.169772</v>
          </cell>
        </row>
        <row r="646">
          <cell r="B646">
            <v>44764</v>
          </cell>
          <cell r="C646">
            <v>227.67</v>
          </cell>
          <cell r="D646">
            <v>44764</v>
          </cell>
          <cell r="E646">
            <v>12.459803000000001</v>
          </cell>
        </row>
        <row r="647">
          <cell r="B647">
            <v>44763</v>
          </cell>
          <cell r="C647">
            <v>226.93</v>
          </cell>
          <cell r="D647">
            <v>44763</v>
          </cell>
          <cell r="E647">
            <v>11.218003</v>
          </cell>
        </row>
        <row r="648">
          <cell r="B648">
            <v>44762</v>
          </cell>
          <cell r="C648">
            <v>224.46</v>
          </cell>
          <cell r="D648">
            <v>44762</v>
          </cell>
          <cell r="E648">
            <v>10.163009000000001</v>
          </cell>
        </row>
        <row r="649">
          <cell r="B649">
            <v>44761</v>
          </cell>
          <cell r="C649">
            <v>224.85</v>
          </cell>
          <cell r="D649">
            <v>44761</v>
          </cell>
          <cell r="E649">
            <v>7.7165059999999999</v>
          </cell>
        </row>
        <row r="650">
          <cell r="B650">
            <v>44760</v>
          </cell>
          <cell r="C650">
            <v>224.66</v>
          </cell>
          <cell r="D650">
            <v>44760</v>
          </cell>
          <cell r="E650">
            <v>11.035598999999999</v>
          </cell>
        </row>
        <row r="651">
          <cell r="B651">
            <v>44757</v>
          </cell>
          <cell r="C651">
            <v>221.9</v>
          </cell>
          <cell r="D651">
            <v>44757</v>
          </cell>
          <cell r="E651">
            <v>13.191940000000001</v>
          </cell>
        </row>
        <row r="652">
          <cell r="B652">
            <v>44756</v>
          </cell>
          <cell r="C652">
            <v>218.3</v>
          </cell>
          <cell r="D652">
            <v>44756</v>
          </cell>
          <cell r="E652">
            <v>11.027964000000001</v>
          </cell>
        </row>
        <row r="653">
          <cell r="B653">
            <v>44755</v>
          </cell>
          <cell r="C653">
            <v>217.7</v>
          </cell>
          <cell r="D653">
            <v>44755</v>
          </cell>
          <cell r="E653">
            <v>11.090495000000001</v>
          </cell>
        </row>
        <row r="654">
          <cell r="B654">
            <v>44754</v>
          </cell>
          <cell r="C654">
            <v>218.44</v>
          </cell>
          <cell r="D654">
            <v>44754</v>
          </cell>
          <cell r="E654">
            <v>14.294271999999999</v>
          </cell>
        </row>
        <row r="655">
          <cell r="B655">
            <v>44753</v>
          </cell>
          <cell r="C655">
            <v>217.7</v>
          </cell>
          <cell r="D655">
            <v>44753</v>
          </cell>
          <cell r="E655">
            <v>14.99621</v>
          </cell>
        </row>
        <row r="656">
          <cell r="B656">
            <v>44750</v>
          </cell>
          <cell r="C656">
            <v>217.01</v>
          </cell>
          <cell r="D656">
            <v>44750</v>
          </cell>
          <cell r="E656">
            <v>17.940781999999999</v>
          </cell>
        </row>
        <row r="657">
          <cell r="B657">
            <v>44749</v>
          </cell>
          <cell r="C657">
            <v>211.59</v>
          </cell>
          <cell r="D657">
            <v>44749</v>
          </cell>
          <cell r="E657">
            <v>14.827327</v>
          </cell>
        </row>
        <row r="658">
          <cell r="B658">
            <v>44748</v>
          </cell>
          <cell r="C658">
            <v>211.05</v>
          </cell>
          <cell r="D658">
            <v>44748</v>
          </cell>
          <cell r="E658">
            <v>13.022748</v>
          </cell>
        </row>
        <row r="659">
          <cell r="B659">
            <v>44747</v>
          </cell>
          <cell r="C659">
            <v>209.86</v>
          </cell>
          <cell r="D659">
            <v>44747</v>
          </cell>
          <cell r="E659">
            <v>18.209477</v>
          </cell>
        </row>
        <row r="660">
          <cell r="B660">
            <v>44746</v>
          </cell>
          <cell r="C660">
            <v>208.53</v>
          </cell>
          <cell r="D660">
            <v>44746</v>
          </cell>
          <cell r="E660">
            <v>14.714950999999999</v>
          </cell>
        </row>
        <row r="661">
          <cell r="B661">
            <v>44743</v>
          </cell>
          <cell r="C661">
            <v>204.14</v>
          </cell>
          <cell r="D661">
            <v>44743</v>
          </cell>
          <cell r="E661">
            <v>15.807993</v>
          </cell>
        </row>
        <row r="662">
          <cell r="B662">
            <v>44742</v>
          </cell>
          <cell r="C662">
            <v>199.41</v>
          </cell>
          <cell r="D662">
            <v>44742</v>
          </cell>
          <cell r="E662">
            <v>16.161389</v>
          </cell>
        </row>
        <row r="663">
          <cell r="B663">
            <v>44741</v>
          </cell>
          <cell r="C663">
            <v>204.44</v>
          </cell>
          <cell r="D663">
            <v>44741</v>
          </cell>
          <cell r="E663">
            <v>12.179447</v>
          </cell>
        </row>
        <row r="664">
          <cell r="B664">
            <v>44740</v>
          </cell>
          <cell r="C664">
            <v>205.77</v>
          </cell>
          <cell r="D664">
            <v>44740</v>
          </cell>
          <cell r="E664">
            <v>13.321759999999999</v>
          </cell>
        </row>
        <row r="665">
          <cell r="B665">
            <v>44739</v>
          </cell>
          <cell r="C665">
            <v>205.28</v>
          </cell>
          <cell r="D665">
            <v>44739</v>
          </cell>
          <cell r="E665">
            <v>18.526022999999999</v>
          </cell>
        </row>
        <row r="666">
          <cell r="B666">
            <v>44736</v>
          </cell>
          <cell r="C666">
            <v>205.03</v>
          </cell>
          <cell r="D666">
            <v>44736</v>
          </cell>
          <cell r="E666">
            <v>16.789269999999998</v>
          </cell>
        </row>
        <row r="667">
          <cell r="B667">
            <v>44735</v>
          </cell>
          <cell r="C667">
            <v>200.15</v>
          </cell>
          <cell r="D667">
            <v>44735</v>
          </cell>
          <cell r="E667">
            <v>20.176334000000001</v>
          </cell>
        </row>
        <row r="668">
          <cell r="B668">
            <v>44734</v>
          </cell>
          <cell r="C668">
            <v>198.52</v>
          </cell>
          <cell r="D668">
            <v>44734</v>
          </cell>
          <cell r="E668">
            <v>19.099052</v>
          </cell>
        </row>
        <row r="669">
          <cell r="B669">
            <v>44733</v>
          </cell>
          <cell r="C669">
            <v>201.73</v>
          </cell>
          <cell r="D669">
            <v>44733</v>
          </cell>
          <cell r="E669">
            <v>40.390379000000003</v>
          </cell>
        </row>
        <row r="670">
          <cell r="B670">
            <v>44732</v>
          </cell>
          <cell r="C670">
            <v>192.21</v>
          </cell>
          <cell r="D670">
            <v>44732</v>
          </cell>
          <cell r="E670">
            <v>46.007686999999997</v>
          </cell>
        </row>
        <row r="671">
          <cell r="B671">
            <v>44729</v>
          </cell>
          <cell r="C671">
            <v>207.4</v>
          </cell>
          <cell r="D671">
            <v>44729</v>
          </cell>
          <cell r="E671">
            <v>20.447908000000002</v>
          </cell>
        </row>
        <row r="672">
          <cell r="B672">
            <v>44728</v>
          </cell>
          <cell r="C672">
            <v>206.91</v>
          </cell>
          <cell r="D672">
            <v>44728</v>
          </cell>
          <cell r="E672">
            <v>22.486470000000001</v>
          </cell>
        </row>
        <row r="673">
          <cell r="B673">
            <v>44727</v>
          </cell>
          <cell r="C673">
            <v>215.93</v>
          </cell>
          <cell r="D673">
            <v>44727</v>
          </cell>
          <cell r="E673">
            <v>11.820899000000001</v>
          </cell>
        </row>
        <row r="674">
          <cell r="B674">
            <v>44726</v>
          </cell>
          <cell r="C674">
            <v>215.63</v>
          </cell>
          <cell r="D674">
            <v>44726</v>
          </cell>
          <cell r="E674">
            <v>16.235651000000001</v>
          </cell>
        </row>
        <row r="675">
          <cell r="B675">
            <v>44725</v>
          </cell>
          <cell r="C675">
            <v>214.75</v>
          </cell>
          <cell r="D675">
            <v>44725</v>
          </cell>
          <cell r="E675">
            <v>19.190225000000002</v>
          </cell>
        </row>
        <row r="676">
          <cell r="B676">
            <v>44722</v>
          </cell>
          <cell r="C676">
            <v>225.27</v>
          </cell>
          <cell r="D676">
            <v>44722</v>
          </cell>
          <cell r="E676">
            <v>9.6194609999999994</v>
          </cell>
        </row>
        <row r="677">
          <cell r="B677">
            <v>44721</v>
          </cell>
          <cell r="C677">
            <v>228.01</v>
          </cell>
          <cell r="D677">
            <v>44721</v>
          </cell>
          <cell r="E677">
            <v>10.241163999999999</v>
          </cell>
        </row>
        <row r="678">
          <cell r="B678">
            <v>44720</v>
          </cell>
          <cell r="C678">
            <v>227.96</v>
          </cell>
          <cell r="D678">
            <v>44720</v>
          </cell>
          <cell r="E678">
            <v>13.235033</v>
          </cell>
        </row>
        <row r="679">
          <cell r="B679">
            <v>44719</v>
          </cell>
          <cell r="C679">
            <v>229.67</v>
          </cell>
          <cell r="D679">
            <v>44719</v>
          </cell>
          <cell r="E679">
            <v>14.994270999999999</v>
          </cell>
        </row>
        <row r="680">
          <cell r="B680">
            <v>44718</v>
          </cell>
          <cell r="C680">
            <v>227.23</v>
          </cell>
          <cell r="D680">
            <v>44718</v>
          </cell>
          <cell r="E680">
            <v>11.689465</v>
          </cell>
        </row>
        <row r="681">
          <cell r="B681">
            <v>44715</v>
          </cell>
          <cell r="C681">
            <v>226.05</v>
          </cell>
          <cell r="D681">
            <v>44715</v>
          </cell>
          <cell r="E681">
            <v>11.433422</v>
          </cell>
        </row>
        <row r="682">
          <cell r="B682">
            <v>44714</v>
          </cell>
          <cell r="C682">
            <v>229.14</v>
          </cell>
          <cell r="D682">
            <v>44714</v>
          </cell>
          <cell r="E682">
            <v>13.296442000000001</v>
          </cell>
        </row>
        <row r="683">
          <cell r="B683">
            <v>44713</v>
          </cell>
          <cell r="C683">
            <v>227.72</v>
          </cell>
          <cell r="D683">
            <v>44713</v>
          </cell>
          <cell r="E683">
            <v>14.805104</v>
          </cell>
        </row>
        <row r="684">
          <cell r="B684">
            <v>44712</v>
          </cell>
          <cell r="C684">
            <v>230.06</v>
          </cell>
          <cell r="D684">
            <v>44712</v>
          </cell>
          <cell r="E684">
            <v>21.535025000000001</v>
          </cell>
        </row>
        <row r="685">
          <cell r="B685">
            <v>44711</v>
          </cell>
          <cell r="C685">
            <v>228.21</v>
          </cell>
          <cell r="D685">
            <v>44711</v>
          </cell>
          <cell r="E685">
            <v>19.674866999999999</v>
          </cell>
        </row>
        <row r="686">
          <cell r="B686">
            <v>44708</v>
          </cell>
          <cell r="C686">
            <v>219.79</v>
          </cell>
          <cell r="D686">
            <v>44708</v>
          </cell>
          <cell r="E686">
            <v>16.159279999999999</v>
          </cell>
        </row>
        <row r="687">
          <cell r="B687">
            <v>44707</v>
          </cell>
          <cell r="C687">
            <v>216.66</v>
          </cell>
          <cell r="D687">
            <v>44707</v>
          </cell>
          <cell r="E687">
            <v>34.963419000000002</v>
          </cell>
        </row>
        <row r="688">
          <cell r="B688">
            <v>44706</v>
          </cell>
          <cell r="C688">
            <v>216.12</v>
          </cell>
          <cell r="D688">
            <v>44706</v>
          </cell>
          <cell r="E688">
            <v>16.194564</v>
          </cell>
        </row>
        <row r="689">
          <cell r="B689">
            <v>44705</v>
          </cell>
          <cell r="C689">
            <v>222.09</v>
          </cell>
          <cell r="D689">
            <v>44705</v>
          </cell>
          <cell r="E689">
            <v>17.636195000000001</v>
          </cell>
        </row>
        <row r="690">
          <cell r="B690">
            <v>44704</v>
          </cell>
          <cell r="C690">
            <v>224.83</v>
          </cell>
          <cell r="D690">
            <v>44704</v>
          </cell>
          <cell r="E690">
            <v>16.642800999999999</v>
          </cell>
        </row>
        <row r="691">
          <cell r="B691">
            <v>44701</v>
          </cell>
          <cell r="C691">
            <v>228.21</v>
          </cell>
          <cell r="D691">
            <v>44701</v>
          </cell>
          <cell r="E691">
            <v>18.294156999999998</v>
          </cell>
        </row>
        <row r="692">
          <cell r="B692">
            <v>44700</v>
          </cell>
          <cell r="C692">
            <v>223.51</v>
          </cell>
          <cell r="D692">
            <v>44700</v>
          </cell>
          <cell r="E692">
            <v>23.697545999999999</v>
          </cell>
        </row>
        <row r="693">
          <cell r="B693">
            <v>44699</v>
          </cell>
          <cell r="C693">
            <v>232.56</v>
          </cell>
          <cell r="D693">
            <v>44699</v>
          </cell>
          <cell r="E693">
            <v>25.004757999999999</v>
          </cell>
        </row>
        <row r="694">
          <cell r="B694">
            <v>44698</v>
          </cell>
          <cell r="C694">
            <v>235.94</v>
          </cell>
          <cell r="D694">
            <v>44698</v>
          </cell>
          <cell r="E694">
            <v>34.735919000000003</v>
          </cell>
        </row>
        <row r="695">
          <cell r="B695">
            <v>44697</v>
          </cell>
          <cell r="C695">
            <v>221.7</v>
          </cell>
          <cell r="D695">
            <v>44697</v>
          </cell>
          <cell r="E695">
            <v>22.192986000000001</v>
          </cell>
        </row>
        <row r="696">
          <cell r="B696">
            <v>44694</v>
          </cell>
          <cell r="C696">
            <v>217.98</v>
          </cell>
          <cell r="D696">
            <v>44694</v>
          </cell>
          <cell r="E696">
            <v>33.108597000000003</v>
          </cell>
        </row>
        <row r="697">
          <cell r="B697">
            <v>44693</v>
          </cell>
          <cell r="C697">
            <v>214.31</v>
          </cell>
          <cell r="D697">
            <v>44693</v>
          </cell>
          <cell r="E697">
            <v>29.320356</v>
          </cell>
        </row>
        <row r="698">
          <cell r="B698">
            <v>44692</v>
          </cell>
          <cell r="C698">
            <v>221.6</v>
          </cell>
          <cell r="D698">
            <v>44692</v>
          </cell>
          <cell r="E698">
            <v>35.097574999999999</v>
          </cell>
        </row>
        <row r="699">
          <cell r="B699">
            <v>44691</v>
          </cell>
          <cell r="C699">
            <v>217.35</v>
          </cell>
          <cell r="D699">
            <v>44691</v>
          </cell>
          <cell r="E699">
            <v>30.274946</v>
          </cell>
        </row>
        <row r="700">
          <cell r="B700">
            <v>44690</v>
          </cell>
          <cell r="C700">
            <v>225.03</v>
          </cell>
          <cell r="D700">
            <v>44690</v>
          </cell>
          <cell r="E700">
            <v>60.959066</v>
          </cell>
        </row>
        <row r="701">
          <cell r="B701">
            <v>44687</v>
          </cell>
          <cell r="C701">
            <v>239.9</v>
          </cell>
          <cell r="D701">
            <v>44687</v>
          </cell>
          <cell r="E701">
            <v>28.044381000000001</v>
          </cell>
        </row>
        <row r="702">
          <cell r="B702">
            <v>44686</v>
          </cell>
          <cell r="C702">
            <v>242.15</v>
          </cell>
          <cell r="D702">
            <v>44686</v>
          </cell>
          <cell r="E702">
            <v>24.304759000000001</v>
          </cell>
        </row>
        <row r="703">
          <cell r="B703">
            <v>44685</v>
          </cell>
          <cell r="C703">
            <v>239.65</v>
          </cell>
          <cell r="D703">
            <v>44685</v>
          </cell>
          <cell r="E703">
            <v>30.780217</v>
          </cell>
        </row>
        <row r="704">
          <cell r="B704">
            <v>44683</v>
          </cell>
          <cell r="C704">
            <v>243.13</v>
          </cell>
          <cell r="D704">
            <v>44683</v>
          </cell>
          <cell r="E704">
            <v>26.535475000000002</v>
          </cell>
        </row>
        <row r="705">
          <cell r="B705">
            <v>44680</v>
          </cell>
          <cell r="C705">
            <v>237.11</v>
          </cell>
          <cell r="D705">
            <v>44680</v>
          </cell>
          <cell r="E705">
            <v>26.234764999999999</v>
          </cell>
        </row>
        <row r="706">
          <cell r="B706">
            <v>44679</v>
          </cell>
          <cell r="C706">
            <v>242.88</v>
          </cell>
          <cell r="D706">
            <v>44679</v>
          </cell>
          <cell r="E706">
            <v>20.911099</v>
          </cell>
        </row>
        <row r="707">
          <cell r="B707">
            <v>44678</v>
          </cell>
          <cell r="C707">
            <v>242</v>
          </cell>
          <cell r="D707">
            <v>44678</v>
          </cell>
          <cell r="E707">
            <v>32.027943</v>
          </cell>
        </row>
        <row r="708">
          <cell r="B708">
            <v>44677</v>
          </cell>
          <cell r="C708">
            <v>243.47</v>
          </cell>
          <cell r="D708">
            <v>44677</v>
          </cell>
          <cell r="E708">
            <v>17.965503999999999</v>
          </cell>
        </row>
        <row r="709">
          <cell r="B709">
            <v>44676</v>
          </cell>
          <cell r="C709">
            <v>242</v>
          </cell>
          <cell r="D709">
            <v>44676</v>
          </cell>
          <cell r="E709">
            <v>24.620801</v>
          </cell>
        </row>
        <row r="710">
          <cell r="B710">
            <v>44673</v>
          </cell>
          <cell r="C710">
            <v>247.63</v>
          </cell>
          <cell r="D710">
            <v>44673</v>
          </cell>
          <cell r="E710">
            <v>30.569068000000001</v>
          </cell>
        </row>
        <row r="711">
          <cell r="B711">
            <v>44672</v>
          </cell>
          <cell r="C711">
            <v>253.25</v>
          </cell>
          <cell r="D711">
            <v>44672</v>
          </cell>
          <cell r="E711">
            <v>40.617733999999999</v>
          </cell>
        </row>
        <row r="712">
          <cell r="B712">
            <v>44671</v>
          </cell>
          <cell r="C712">
            <v>244.25</v>
          </cell>
          <cell r="D712">
            <v>44671</v>
          </cell>
          <cell r="E712">
            <v>41.573597999999997</v>
          </cell>
        </row>
        <row r="713">
          <cell r="B713">
            <v>44670</v>
          </cell>
          <cell r="C713">
            <v>241.12</v>
          </cell>
          <cell r="D713">
            <v>44670</v>
          </cell>
          <cell r="E713">
            <v>53.483065000000003</v>
          </cell>
        </row>
        <row r="714">
          <cell r="B714">
            <v>44669</v>
          </cell>
          <cell r="C714">
            <v>252.32</v>
          </cell>
          <cell r="D714">
            <v>44669</v>
          </cell>
          <cell r="E714">
            <v>89.819229000000007</v>
          </cell>
        </row>
        <row r="715">
          <cell r="B715">
            <v>44664</v>
          </cell>
          <cell r="C715">
            <v>267.19</v>
          </cell>
          <cell r="D715">
            <v>44664</v>
          </cell>
          <cell r="E715">
            <v>31.460232000000001</v>
          </cell>
        </row>
        <row r="716">
          <cell r="B716">
            <v>44663</v>
          </cell>
          <cell r="C716">
            <v>269.2</v>
          </cell>
          <cell r="D716">
            <v>44663</v>
          </cell>
          <cell r="E716">
            <v>44.771140000000003</v>
          </cell>
        </row>
        <row r="717">
          <cell r="B717">
            <v>44662</v>
          </cell>
          <cell r="C717">
            <v>276.77999999999997</v>
          </cell>
          <cell r="D717">
            <v>44662</v>
          </cell>
          <cell r="E717">
            <v>47.972951000000002</v>
          </cell>
        </row>
        <row r="718">
          <cell r="B718">
            <v>44659</v>
          </cell>
          <cell r="C718">
            <v>272.08999999999997</v>
          </cell>
          <cell r="D718">
            <v>44659</v>
          </cell>
          <cell r="E718">
            <v>64.35333</v>
          </cell>
        </row>
        <row r="719">
          <cell r="B719">
            <v>44658</v>
          </cell>
          <cell r="C719">
            <v>271.79000000000002</v>
          </cell>
          <cell r="D719">
            <v>44658</v>
          </cell>
          <cell r="E719">
            <v>151.17424700000001</v>
          </cell>
        </row>
        <row r="720">
          <cell r="B720">
            <v>44657</v>
          </cell>
          <cell r="C720">
            <v>283.52999999999997</v>
          </cell>
          <cell r="D720">
            <v>44657</v>
          </cell>
          <cell r="E720">
            <v>227.55101999999999</v>
          </cell>
        </row>
        <row r="721">
          <cell r="B721">
            <v>44656</v>
          </cell>
          <cell r="C721">
            <v>267.68</v>
          </cell>
          <cell r="D721">
            <v>44656</v>
          </cell>
          <cell r="E721">
            <v>94.568156000000002</v>
          </cell>
        </row>
        <row r="722">
          <cell r="B722">
            <v>44655</v>
          </cell>
          <cell r="C722">
            <v>246.5</v>
          </cell>
          <cell r="D722">
            <v>44655</v>
          </cell>
          <cell r="E722">
            <v>39.380622000000002</v>
          </cell>
        </row>
        <row r="723">
          <cell r="B723">
            <v>44652</v>
          </cell>
          <cell r="C723">
            <v>240.14</v>
          </cell>
          <cell r="D723">
            <v>44652</v>
          </cell>
          <cell r="E723">
            <v>25.666798</v>
          </cell>
        </row>
        <row r="724">
          <cell r="B724">
            <v>44651</v>
          </cell>
          <cell r="C724">
            <v>233.49</v>
          </cell>
          <cell r="D724">
            <v>44651</v>
          </cell>
          <cell r="E724">
            <v>13.956014</v>
          </cell>
        </row>
        <row r="725">
          <cell r="B725">
            <v>44650</v>
          </cell>
          <cell r="C725">
            <v>236.47</v>
          </cell>
          <cell r="D725">
            <v>44650</v>
          </cell>
          <cell r="E725">
            <v>22.893839</v>
          </cell>
        </row>
        <row r="726">
          <cell r="B726">
            <v>44649</v>
          </cell>
          <cell r="C726">
            <v>233.93</v>
          </cell>
          <cell r="D726">
            <v>44649</v>
          </cell>
          <cell r="E726">
            <v>20.061074999999999</v>
          </cell>
        </row>
        <row r="727">
          <cell r="B727">
            <v>44648</v>
          </cell>
          <cell r="C727">
            <v>234.42</v>
          </cell>
          <cell r="D727">
            <v>44648</v>
          </cell>
          <cell r="E727">
            <v>14.835527000000001</v>
          </cell>
        </row>
        <row r="728">
          <cell r="B728">
            <v>44645</v>
          </cell>
          <cell r="C728">
            <v>236.13</v>
          </cell>
          <cell r="D728">
            <v>44645</v>
          </cell>
          <cell r="E728">
            <v>24.286187000000002</v>
          </cell>
        </row>
        <row r="729">
          <cell r="B729">
            <v>44644</v>
          </cell>
          <cell r="C729">
            <v>234.32</v>
          </cell>
          <cell r="D729">
            <v>44644</v>
          </cell>
          <cell r="E729">
            <v>31.525901999999999</v>
          </cell>
        </row>
        <row r="730">
          <cell r="B730">
            <v>44643</v>
          </cell>
          <cell r="C730">
            <v>229.23</v>
          </cell>
          <cell r="D730">
            <v>44643</v>
          </cell>
          <cell r="E730">
            <v>29.507641</v>
          </cell>
        </row>
        <row r="731">
          <cell r="B731">
            <v>44642</v>
          </cell>
          <cell r="C731">
            <v>226.4</v>
          </cell>
          <cell r="D731">
            <v>44642</v>
          </cell>
          <cell r="E731">
            <v>14.893566</v>
          </cell>
        </row>
        <row r="732">
          <cell r="B732">
            <v>44641</v>
          </cell>
          <cell r="C732">
            <v>223.02</v>
          </cell>
          <cell r="D732">
            <v>44641</v>
          </cell>
          <cell r="E732">
            <v>12.356508</v>
          </cell>
        </row>
        <row r="733">
          <cell r="B733">
            <v>44637</v>
          </cell>
          <cell r="C733">
            <v>226.74</v>
          </cell>
          <cell r="D733">
            <v>44637</v>
          </cell>
          <cell r="E733">
            <v>16.453329</v>
          </cell>
        </row>
        <row r="734">
          <cell r="B734">
            <v>44636</v>
          </cell>
          <cell r="C734">
            <v>225.47</v>
          </cell>
          <cell r="D734">
            <v>44636</v>
          </cell>
          <cell r="E734">
            <v>12.428032</v>
          </cell>
        </row>
        <row r="735">
          <cell r="B735">
            <v>44635</v>
          </cell>
          <cell r="C735">
            <v>222.48</v>
          </cell>
          <cell r="D735">
            <v>44635</v>
          </cell>
          <cell r="E735">
            <v>16.150855</v>
          </cell>
        </row>
        <row r="736">
          <cell r="B736">
            <v>44634</v>
          </cell>
          <cell r="C736">
            <v>226.54</v>
          </cell>
          <cell r="D736">
            <v>44634</v>
          </cell>
          <cell r="E736">
            <v>12.074559000000001</v>
          </cell>
        </row>
        <row r="737">
          <cell r="B737">
            <v>44631</v>
          </cell>
          <cell r="C737">
            <v>228.11</v>
          </cell>
          <cell r="D737">
            <v>44631</v>
          </cell>
          <cell r="E737">
            <v>18.163055</v>
          </cell>
        </row>
        <row r="738">
          <cell r="B738">
            <v>44630</v>
          </cell>
          <cell r="C738">
            <v>227.23</v>
          </cell>
          <cell r="D738">
            <v>44630</v>
          </cell>
          <cell r="E738">
            <v>25.462568999999998</v>
          </cell>
        </row>
        <row r="739">
          <cell r="B739">
            <v>44629</v>
          </cell>
          <cell r="C739">
            <v>224.29</v>
          </cell>
          <cell r="D739">
            <v>44629</v>
          </cell>
          <cell r="E739">
            <v>25.437632000000001</v>
          </cell>
        </row>
        <row r="740">
          <cell r="B740">
            <v>44628</v>
          </cell>
          <cell r="C740">
            <v>222.04</v>
          </cell>
          <cell r="D740">
            <v>44628</v>
          </cell>
          <cell r="E740">
            <v>41.105289999999997</v>
          </cell>
        </row>
        <row r="741">
          <cell r="B741">
            <v>44627</v>
          </cell>
          <cell r="C741">
            <v>211.52</v>
          </cell>
          <cell r="D741">
            <v>44627</v>
          </cell>
          <cell r="E741">
            <v>23.498823000000002</v>
          </cell>
        </row>
        <row r="742">
          <cell r="B742">
            <v>44624</v>
          </cell>
          <cell r="C742">
            <v>216.66</v>
          </cell>
          <cell r="D742">
            <v>44624</v>
          </cell>
          <cell r="E742">
            <v>22.427429</v>
          </cell>
        </row>
        <row r="743">
          <cell r="B743">
            <v>44623</v>
          </cell>
          <cell r="C743">
            <v>221.7</v>
          </cell>
          <cell r="D743">
            <v>44623</v>
          </cell>
          <cell r="E743">
            <v>22.429798000000002</v>
          </cell>
        </row>
        <row r="744">
          <cell r="B744">
            <v>44622</v>
          </cell>
          <cell r="C744">
            <v>220.53</v>
          </cell>
          <cell r="D744">
            <v>44622</v>
          </cell>
          <cell r="E744">
            <v>28.297089</v>
          </cell>
        </row>
        <row r="745">
          <cell r="B745">
            <v>44620</v>
          </cell>
          <cell r="C745">
            <v>218.23</v>
          </cell>
          <cell r="D745">
            <v>44620</v>
          </cell>
          <cell r="E745">
            <v>35.508015</v>
          </cell>
        </row>
        <row r="746">
          <cell r="B746">
            <v>44617</v>
          </cell>
          <cell r="C746">
            <v>215.24</v>
          </cell>
          <cell r="D746">
            <v>44617</v>
          </cell>
          <cell r="E746">
            <v>52.157687000000003</v>
          </cell>
        </row>
        <row r="747">
          <cell r="B747">
            <v>44616</v>
          </cell>
          <cell r="C747">
            <v>199.88</v>
          </cell>
          <cell r="D747">
            <v>44616</v>
          </cell>
          <cell r="E747">
            <v>60.097152000000001</v>
          </cell>
        </row>
        <row r="748">
          <cell r="B748">
            <v>44615</v>
          </cell>
          <cell r="C748">
            <v>216.42</v>
          </cell>
          <cell r="D748">
            <v>44615</v>
          </cell>
          <cell r="E748">
            <v>23.583041999999999</v>
          </cell>
        </row>
        <row r="749">
          <cell r="B749">
            <v>44614</v>
          </cell>
          <cell r="C749">
            <v>217.84</v>
          </cell>
          <cell r="D749">
            <v>44614</v>
          </cell>
          <cell r="E749">
            <v>29.360420999999999</v>
          </cell>
        </row>
        <row r="750">
          <cell r="B750">
            <v>44613</v>
          </cell>
          <cell r="C750">
            <v>220.13</v>
          </cell>
          <cell r="D750">
            <v>44613</v>
          </cell>
          <cell r="E750">
            <v>24.657962999999999</v>
          </cell>
        </row>
        <row r="751">
          <cell r="B751">
            <v>44610</v>
          </cell>
          <cell r="C751">
            <v>220.87</v>
          </cell>
          <cell r="D751">
            <v>44610</v>
          </cell>
          <cell r="E751">
            <v>18.717811999999999</v>
          </cell>
        </row>
        <row r="752">
          <cell r="B752">
            <v>44609</v>
          </cell>
          <cell r="C752">
            <v>222.82</v>
          </cell>
          <cell r="D752">
            <v>44609</v>
          </cell>
          <cell r="E752">
            <v>23.381354000000002</v>
          </cell>
        </row>
        <row r="753">
          <cell r="B753">
            <v>44608</v>
          </cell>
          <cell r="C753">
            <v>226.35</v>
          </cell>
          <cell r="D753">
            <v>44608</v>
          </cell>
          <cell r="E753">
            <v>35.144286000000001</v>
          </cell>
        </row>
        <row r="754">
          <cell r="B754">
            <v>44607</v>
          </cell>
          <cell r="C754">
            <v>225.42</v>
          </cell>
          <cell r="D754">
            <v>44607</v>
          </cell>
          <cell r="E754">
            <v>36.314556000000003</v>
          </cell>
        </row>
        <row r="755">
          <cell r="B755">
            <v>44606</v>
          </cell>
          <cell r="C755">
            <v>215.73</v>
          </cell>
          <cell r="D755">
            <v>44606</v>
          </cell>
          <cell r="E755">
            <v>38.301828999999998</v>
          </cell>
        </row>
        <row r="756">
          <cell r="B756">
            <v>44603</v>
          </cell>
          <cell r="C756">
            <v>227.28</v>
          </cell>
          <cell r="D756">
            <v>44603</v>
          </cell>
          <cell r="E756">
            <v>36.050888</v>
          </cell>
        </row>
        <row r="757">
          <cell r="B757">
            <v>44602</v>
          </cell>
          <cell r="C757">
            <v>236.08</v>
          </cell>
          <cell r="D757">
            <v>44602</v>
          </cell>
          <cell r="E757">
            <v>55.153253999999997</v>
          </cell>
        </row>
        <row r="758">
          <cell r="B758">
            <v>44601</v>
          </cell>
          <cell r="C758">
            <v>232.85</v>
          </cell>
          <cell r="D758">
            <v>44601</v>
          </cell>
          <cell r="E758">
            <v>35.604075000000002</v>
          </cell>
        </row>
        <row r="759">
          <cell r="B759">
            <v>44600</v>
          </cell>
          <cell r="C759">
            <v>229.77</v>
          </cell>
          <cell r="D759">
            <v>44600</v>
          </cell>
          <cell r="E759">
            <v>82.053977000000003</v>
          </cell>
        </row>
        <row r="760">
          <cell r="B760">
            <v>44599</v>
          </cell>
          <cell r="C760">
            <v>246.35</v>
          </cell>
          <cell r="D760">
            <v>44599</v>
          </cell>
          <cell r="E760">
            <v>32.77093</v>
          </cell>
        </row>
        <row r="761">
          <cell r="B761">
            <v>44596</v>
          </cell>
          <cell r="C761">
            <v>248.85</v>
          </cell>
          <cell r="D761">
            <v>44596</v>
          </cell>
          <cell r="E761">
            <v>39.309420000000003</v>
          </cell>
        </row>
        <row r="762">
          <cell r="B762">
            <v>44595</v>
          </cell>
          <cell r="C762">
            <v>247.38</v>
          </cell>
          <cell r="D762">
            <v>44595</v>
          </cell>
          <cell r="E762">
            <v>27.724869999999999</v>
          </cell>
        </row>
        <row r="763">
          <cell r="B763">
            <v>44594</v>
          </cell>
          <cell r="C763">
            <v>245.18</v>
          </cell>
          <cell r="D763">
            <v>44594</v>
          </cell>
          <cell r="E763">
            <v>25.162901000000002</v>
          </cell>
        </row>
        <row r="764">
          <cell r="B764">
            <v>44593</v>
          </cell>
          <cell r="C764">
            <v>244.45</v>
          </cell>
          <cell r="D764">
            <v>44593</v>
          </cell>
          <cell r="E764">
            <v>74.185275000000004</v>
          </cell>
        </row>
        <row r="765">
          <cell r="B765">
            <v>44592</v>
          </cell>
          <cell r="C765">
            <v>240.73</v>
          </cell>
          <cell r="D765">
            <v>44592</v>
          </cell>
          <cell r="E765">
            <v>24.939671000000001</v>
          </cell>
        </row>
        <row r="766">
          <cell r="B766">
            <v>44589</v>
          </cell>
          <cell r="C766">
            <v>238.77</v>
          </cell>
          <cell r="D766">
            <v>44589</v>
          </cell>
          <cell r="E766">
            <v>34.523854999999998</v>
          </cell>
        </row>
        <row r="767">
          <cell r="B767">
            <v>44588</v>
          </cell>
          <cell r="C767">
            <v>235.84</v>
          </cell>
          <cell r="D767">
            <v>44588</v>
          </cell>
          <cell r="E767">
            <v>35.920383000000001</v>
          </cell>
        </row>
        <row r="768">
          <cell r="B768">
            <v>44586</v>
          </cell>
          <cell r="C768">
            <v>233.64</v>
          </cell>
          <cell r="D768">
            <v>44586</v>
          </cell>
          <cell r="E768">
            <v>39.449717999999997</v>
          </cell>
        </row>
        <row r="769">
          <cell r="B769">
            <v>44585</v>
          </cell>
          <cell r="C769">
            <v>224.59</v>
          </cell>
          <cell r="D769">
            <v>44585</v>
          </cell>
          <cell r="E769">
            <v>43.279407999999997</v>
          </cell>
        </row>
        <row r="770">
          <cell r="B770">
            <v>44582</v>
          </cell>
          <cell r="C770">
            <v>236.72</v>
          </cell>
          <cell r="D770">
            <v>44582</v>
          </cell>
          <cell r="E770">
            <v>35.507032000000002</v>
          </cell>
        </row>
        <row r="771">
          <cell r="B771">
            <v>44581</v>
          </cell>
          <cell r="C771">
            <v>243.27</v>
          </cell>
          <cell r="D771">
            <v>44581</v>
          </cell>
          <cell r="E771">
            <v>35.990608999999999</v>
          </cell>
        </row>
        <row r="772">
          <cell r="B772">
            <v>44580</v>
          </cell>
          <cell r="C772">
            <v>243.13</v>
          </cell>
          <cell r="D772">
            <v>44580</v>
          </cell>
          <cell r="E772">
            <v>36.751593999999997</v>
          </cell>
        </row>
        <row r="773">
          <cell r="B773">
            <v>44579</v>
          </cell>
          <cell r="C773">
            <v>233.93</v>
          </cell>
          <cell r="D773">
            <v>44579</v>
          </cell>
          <cell r="E773">
            <v>30.408196</v>
          </cell>
        </row>
        <row r="774">
          <cell r="B774">
            <v>44578</v>
          </cell>
          <cell r="C774">
            <v>242.49</v>
          </cell>
          <cell r="D774">
            <v>44578</v>
          </cell>
          <cell r="E774">
            <v>25.339181</v>
          </cell>
        </row>
        <row r="775">
          <cell r="B775">
            <v>44575</v>
          </cell>
          <cell r="C775">
            <v>239.11</v>
          </cell>
          <cell r="D775">
            <v>44575</v>
          </cell>
          <cell r="E775">
            <v>36.940486999999997</v>
          </cell>
        </row>
        <row r="776">
          <cell r="B776">
            <v>44574</v>
          </cell>
          <cell r="C776">
            <v>240</v>
          </cell>
          <cell r="D776">
            <v>44574</v>
          </cell>
          <cell r="E776">
            <v>50.250827000000001</v>
          </cell>
        </row>
        <row r="777">
          <cell r="B777">
            <v>44573</v>
          </cell>
          <cell r="C777">
            <v>232.61</v>
          </cell>
          <cell r="D777">
            <v>44573</v>
          </cell>
          <cell r="E777">
            <v>32.665402999999998</v>
          </cell>
        </row>
        <row r="778">
          <cell r="B778">
            <v>44572</v>
          </cell>
          <cell r="C778">
            <v>228.06</v>
          </cell>
          <cell r="D778">
            <v>44572</v>
          </cell>
          <cell r="E778">
            <v>25.489182</v>
          </cell>
        </row>
        <row r="779">
          <cell r="B779">
            <v>44571</v>
          </cell>
          <cell r="C779">
            <v>226.74</v>
          </cell>
          <cell r="D779">
            <v>44571</v>
          </cell>
          <cell r="E779">
            <v>22.061858999999998</v>
          </cell>
        </row>
        <row r="780">
          <cell r="B780">
            <v>44568</v>
          </cell>
          <cell r="C780">
            <v>224.83</v>
          </cell>
          <cell r="D780">
            <v>44568</v>
          </cell>
          <cell r="E780">
            <v>34.595208999999997</v>
          </cell>
        </row>
        <row r="781">
          <cell r="B781">
            <v>44567</v>
          </cell>
          <cell r="C781">
            <v>223.51</v>
          </cell>
          <cell r="D781">
            <v>44567</v>
          </cell>
          <cell r="E781">
            <v>27.537005000000001</v>
          </cell>
        </row>
        <row r="782">
          <cell r="B782">
            <v>44566</v>
          </cell>
          <cell r="C782">
            <v>218.67</v>
          </cell>
          <cell r="D782">
            <v>44566</v>
          </cell>
          <cell r="E782">
            <v>17.271276</v>
          </cell>
        </row>
        <row r="783">
          <cell r="B783">
            <v>44565</v>
          </cell>
          <cell r="C783">
            <v>221.41</v>
          </cell>
          <cell r="D783">
            <v>44565</v>
          </cell>
          <cell r="E783">
            <v>32.469988000000001</v>
          </cell>
        </row>
        <row r="784">
          <cell r="B784">
            <v>44564</v>
          </cell>
          <cell r="C784">
            <v>218.57</v>
          </cell>
          <cell r="D784">
            <v>44564</v>
          </cell>
          <cell r="E784">
            <v>19.062825</v>
          </cell>
        </row>
        <row r="785">
          <cell r="B785">
            <v>44561</v>
          </cell>
          <cell r="C785">
            <v>216.17</v>
          </cell>
          <cell r="D785">
            <v>44561</v>
          </cell>
          <cell r="E785">
            <v>12.737973999999999</v>
          </cell>
        </row>
        <row r="786">
          <cell r="B786">
            <v>44560</v>
          </cell>
          <cell r="C786">
            <v>213.63</v>
          </cell>
          <cell r="D786">
            <v>44560</v>
          </cell>
          <cell r="E786">
            <v>14.315067000000001</v>
          </cell>
        </row>
        <row r="787">
          <cell r="B787">
            <v>44559</v>
          </cell>
          <cell r="C787">
            <v>214.7</v>
          </cell>
          <cell r="D787">
            <v>44559</v>
          </cell>
          <cell r="E787">
            <v>14.504319000000001</v>
          </cell>
        </row>
        <row r="788">
          <cell r="B788">
            <v>44558</v>
          </cell>
          <cell r="C788">
            <v>216.81</v>
          </cell>
          <cell r="D788">
            <v>44558</v>
          </cell>
          <cell r="E788">
            <v>19.058757</v>
          </cell>
        </row>
        <row r="789">
          <cell r="B789">
            <v>44557</v>
          </cell>
          <cell r="C789">
            <v>212.65</v>
          </cell>
          <cell r="D789">
            <v>44557</v>
          </cell>
          <cell r="E789">
            <v>15.870056</v>
          </cell>
        </row>
        <row r="790">
          <cell r="B790">
            <v>44554</v>
          </cell>
          <cell r="C790">
            <v>212.11</v>
          </cell>
          <cell r="D790">
            <v>44554</v>
          </cell>
          <cell r="E790">
            <v>18.770416000000001</v>
          </cell>
        </row>
        <row r="791">
          <cell r="B791">
            <v>44553</v>
          </cell>
          <cell r="C791">
            <v>213.33</v>
          </cell>
          <cell r="D791">
            <v>44553</v>
          </cell>
          <cell r="E791">
            <v>16.940882999999999</v>
          </cell>
        </row>
        <row r="792">
          <cell r="B792">
            <v>44552</v>
          </cell>
          <cell r="C792">
            <v>213.29</v>
          </cell>
          <cell r="D792">
            <v>44552</v>
          </cell>
          <cell r="E792">
            <v>21.655595999999999</v>
          </cell>
        </row>
        <row r="793">
          <cell r="B793">
            <v>44551</v>
          </cell>
          <cell r="C793">
            <v>207.32</v>
          </cell>
          <cell r="D793">
            <v>44551</v>
          </cell>
          <cell r="E793">
            <v>33.006180000000001</v>
          </cell>
        </row>
        <row r="794">
          <cell r="B794">
            <v>44550</v>
          </cell>
          <cell r="C794">
            <v>204.58</v>
          </cell>
          <cell r="D794">
            <v>44550</v>
          </cell>
          <cell r="E794">
            <v>47.944121000000003</v>
          </cell>
        </row>
        <row r="795">
          <cell r="B795">
            <v>44547</v>
          </cell>
          <cell r="C795">
            <v>211.13</v>
          </cell>
          <cell r="D795">
            <v>44547</v>
          </cell>
          <cell r="E795">
            <v>38.813929000000002</v>
          </cell>
        </row>
        <row r="796">
          <cell r="B796">
            <v>44546</v>
          </cell>
          <cell r="C796">
            <v>217.1</v>
          </cell>
          <cell r="D796">
            <v>44546</v>
          </cell>
          <cell r="E796">
            <v>40.645401999999997</v>
          </cell>
        </row>
        <row r="797">
          <cell r="B797">
            <v>44545</v>
          </cell>
          <cell r="C797">
            <v>222.92</v>
          </cell>
          <cell r="D797">
            <v>44545</v>
          </cell>
          <cell r="E797">
            <v>20.127541000000001</v>
          </cell>
        </row>
        <row r="798">
          <cell r="B798">
            <v>44544</v>
          </cell>
          <cell r="C798">
            <v>224.1</v>
          </cell>
          <cell r="D798">
            <v>44544</v>
          </cell>
          <cell r="E798">
            <v>24.698001999999999</v>
          </cell>
        </row>
        <row r="799">
          <cell r="B799">
            <v>44543</v>
          </cell>
          <cell r="C799">
            <v>225.27</v>
          </cell>
          <cell r="D799">
            <v>44543</v>
          </cell>
          <cell r="E799">
            <v>40.382575000000003</v>
          </cell>
        </row>
        <row r="800">
          <cell r="B800">
            <v>44540</v>
          </cell>
          <cell r="C800">
            <v>223.07</v>
          </cell>
          <cell r="D800">
            <v>44540</v>
          </cell>
          <cell r="E800">
            <v>26.363105000000001</v>
          </cell>
        </row>
        <row r="801">
          <cell r="B801">
            <v>44539</v>
          </cell>
          <cell r="C801">
            <v>222.78</v>
          </cell>
          <cell r="D801">
            <v>44539</v>
          </cell>
          <cell r="E801">
            <v>23.516676</v>
          </cell>
        </row>
        <row r="802">
          <cell r="B802">
            <v>44538</v>
          </cell>
          <cell r="C802">
            <v>224.44</v>
          </cell>
          <cell r="D802">
            <v>44538</v>
          </cell>
          <cell r="E802">
            <v>30.348053</v>
          </cell>
        </row>
        <row r="803">
          <cell r="B803">
            <v>44537</v>
          </cell>
          <cell r="C803">
            <v>221.55</v>
          </cell>
          <cell r="D803">
            <v>44537</v>
          </cell>
          <cell r="E803">
            <v>36.287629000000003</v>
          </cell>
        </row>
        <row r="804">
          <cell r="B804">
            <v>44536</v>
          </cell>
          <cell r="C804">
            <v>216.07</v>
          </cell>
          <cell r="D804">
            <v>44536</v>
          </cell>
          <cell r="E804">
            <v>34.399065999999998</v>
          </cell>
        </row>
        <row r="805">
          <cell r="B805">
            <v>44533</v>
          </cell>
          <cell r="C805">
            <v>220.72</v>
          </cell>
          <cell r="D805">
            <v>44533</v>
          </cell>
          <cell r="E805">
            <v>48.145735999999999</v>
          </cell>
        </row>
        <row r="806">
          <cell r="B806">
            <v>44532</v>
          </cell>
          <cell r="C806">
            <v>221.5</v>
          </cell>
          <cell r="D806">
            <v>44532</v>
          </cell>
          <cell r="E806">
            <v>78.572738000000001</v>
          </cell>
        </row>
        <row r="807">
          <cell r="B807">
            <v>44531</v>
          </cell>
          <cell r="C807">
            <v>220.33</v>
          </cell>
          <cell r="D807">
            <v>44531</v>
          </cell>
          <cell r="E807">
            <v>67.127201999999997</v>
          </cell>
        </row>
        <row r="808">
          <cell r="B808">
            <v>44530</v>
          </cell>
          <cell r="C808">
            <v>212.11</v>
          </cell>
          <cell r="D808">
            <v>44530</v>
          </cell>
          <cell r="E808">
            <v>222.57126199999999</v>
          </cell>
        </row>
        <row r="809">
          <cell r="B809">
            <v>44529</v>
          </cell>
          <cell r="C809">
            <v>213.92</v>
          </cell>
          <cell r="D809">
            <v>44529</v>
          </cell>
          <cell r="E809">
            <v>83.187881000000004</v>
          </cell>
        </row>
        <row r="810">
          <cell r="B810">
            <v>44526</v>
          </cell>
          <cell r="C810">
            <v>222.43</v>
          </cell>
          <cell r="D810">
            <v>44526</v>
          </cell>
          <cell r="E810">
            <v>80.108784</v>
          </cell>
        </row>
        <row r="811">
          <cell r="B811">
            <v>44525</v>
          </cell>
          <cell r="C811">
            <v>237.55</v>
          </cell>
          <cell r="D811">
            <v>44525</v>
          </cell>
          <cell r="E811">
            <v>51.777690999999997</v>
          </cell>
        </row>
        <row r="812">
          <cell r="B812">
            <v>44524</v>
          </cell>
          <cell r="C812">
            <v>233.39</v>
          </cell>
          <cell r="D812">
            <v>44524</v>
          </cell>
          <cell r="E812">
            <v>67.847217999999998</v>
          </cell>
        </row>
        <row r="813">
          <cell r="B813">
            <v>44523</v>
          </cell>
          <cell r="C813">
            <v>231.83</v>
          </cell>
          <cell r="D813">
            <v>44523</v>
          </cell>
          <cell r="E813">
            <v>61.158285999999997</v>
          </cell>
        </row>
        <row r="814">
          <cell r="B814">
            <v>44522</v>
          </cell>
          <cell r="C814">
            <v>222.73</v>
          </cell>
          <cell r="D814">
            <v>44522</v>
          </cell>
          <cell r="E814">
            <v>62.459802000000003</v>
          </cell>
        </row>
        <row r="815">
          <cell r="B815">
            <v>44518</v>
          </cell>
          <cell r="C815">
            <v>231.97</v>
          </cell>
          <cell r="D815">
            <v>44518</v>
          </cell>
          <cell r="E815">
            <v>82.052417000000005</v>
          </cell>
        </row>
        <row r="816">
          <cell r="B816">
            <v>44517</v>
          </cell>
          <cell r="C816">
            <v>244.5</v>
          </cell>
          <cell r="D816">
            <v>44517</v>
          </cell>
          <cell r="E816">
            <v>58.883463999999996</v>
          </cell>
        </row>
        <row r="817">
          <cell r="B817">
            <v>44516</v>
          </cell>
          <cell r="C817">
            <v>239.21</v>
          </cell>
          <cell r="D817">
            <v>44516</v>
          </cell>
          <cell r="E817">
            <v>47.776299000000002</v>
          </cell>
        </row>
        <row r="818">
          <cell r="B818">
            <v>44515</v>
          </cell>
          <cell r="C818">
            <v>236.42</v>
          </cell>
          <cell r="D818">
            <v>44515</v>
          </cell>
          <cell r="E818">
            <v>32.578601999999997</v>
          </cell>
        </row>
        <row r="819">
          <cell r="B819">
            <v>44512</v>
          </cell>
          <cell r="C819">
            <v>234.66</v>
          </cell>
          <cell r="D819">
            <v>44512</v>
          </cell>
          <cell r="E819">
            <v>42.038249999999998</v>
          </cell>
        </row>
        <row r="820">
          <cell r="B820">
            <v>44511</v>
          </cell>
          <cell r="C820">
            <v>234.57</v>
          </cell>
          <cell r="D820">
            <v>44511</v>
          </cell>
          <cell r="E820">
            <v>50.433666000000002</v>
          </cell>
        </row>
        <row r="821">
          <cell r="B821">
            <v>44510</v>
          </cell>
          <cell r="C821">
            <v>231.87</v>
          </cell>
          <cell r="D821">
            <v>44510</v>
          </cell>
          <cell r="E821">
            <v>47.845905999999999</v>
          </cell>
        </row>
        <row r="822">
          <cell r="B822">
            <v>44509</v>
          </cell>
          <cell r="C822">
            <v>236.67</v>
          </cell>
          <cell r="D822">
            <v>44509</v>
          </cell>
          <cell r="E822">
            <v>103.89462</v>
          </cell>
        </row>
        <row r="823">
          <cell r="B823">
            <v>44508</v>
          </cell>
          <cell r="C823">
            <v>229.48</v>
          </cell>
          <cell r="D823">
            <v>44508</v>
          </cell>
          <cell r="E823">
            <v>53.880144000000001</v>
          </cell>
        </row>
        <row r="824">
          <cell r="B824">
            <v>44504</v>
          </cell>
          <cell r="C824">
            <v>226.35</v>
          </cell>
          <cell r="D824">
            <v>44504</v>
          </cell>
          <cell r="E824">
            <v>14.860447000000001</v>
          </cell>
        </row>
        <row r="825">
          <cell r="B825">
            <v>44503</v>
          </cell>
          <cell r="C825">
            <v>223.85</v>
          </cell>
          <cell r="D825">
            <v>44503</v>
          </cell>
          <cell r="E825">
            <v>49.974803999999999</v>
          </cell>
        </row>
        <row r="826">
          <cell r="B826">
            <v>44502</v>
          </cell>
          <cell r="C826">
            <v>223.56</v>
          </cell>
          <cell r="D826">
            <v>44502</v>
          </cell>
          <cell r="E826">
            <v>91.597155000000001</v>
          </cell>
        </row>
        <row r="827">
          <cell r="B827">
            <v>44501</v>
          </cell>
          <cell r="C827">
            <v>218.13</v>
          </cell>
          <cell r="D827">
            <v>44501</v>
          </cell>
          <cell r="E827">
            <v>59.687719999999999</v>
          </cell>
        </row>
        <row r="828">
          <cell r="B828">
            <v>44498</v>
          </cell>
          <cell r="C828">
            <v>209.67</v>
          </cell>
          <cell r="D828">
            <v>44498</v>
          </cell>
          <cell r="E828">
            <v>115.03283500000001</v>
          </cell>
        </row>
        <row r="829">
          <cell r="B829">
            <v>44497</v>
          </cell>
          <cell r="C829">
            <v>213.29</v>
          </cell>
          <cell r="D829">
            <v>44497</v>
          </cell>
          <cell r="E829">
            <v>64.733467000000005</v>
          </cell>
        </row>
        <row r="830">
          <cell r="B830">
            <v>44496</v>
          </cell>
          <cell r="C830">
            <v>219.4</v>
          </cell>
          <cell r="D830">
            <v>44496</v>
          </cell>
          <cell r="E830">
            <v>78.576999999999998</v>
          </cell>
        </row>
        <row r="831">
          <cell r="B831">
            <v>44495</v>
          </cell>
          <cell r="C831">
            <v>220.43</v>
          </cell>
          <cell r="D831">
            <v>44495</v>
          </cell>
          <cell r="E831">
            <v>113.036438</v>
          </cell>
        </row>
        <row r="832">
          <cell r="B832">
            <v>44494</v>
          </cell>
          <cell r="C832">
            <v>208.98</v>
          </cell>
          <cell r="D832">
            <v>44494</v>
          </cell>
          <cell r="E832">
            <v>92.057541999999998</v>
          </cell>
        </row>
        <row r="833">
          <cell r="B833">
            <v>44491</v>
          </cell>
          <cell r="C833">
            <v>217.2</v>
          </cell>
          <cell r="D833">
            <v>44491</v>
          </cell>
          <cell r="E833">
            <v>85.764004</v>
          </cell>
        </row>
        <row r="834">
          <cell r="B834">
            <v>44490</v>
          </cell>
          <cell r="C834">
            <v>221.26</v>
          </cell>
          <cell r="D834">
            <v>44490</v>
          </cell>
          <cell r="E834">
            <v>82.393221999999994</v>
          </cell>
        </row>
        <row r="835">
          <cell r="B835">
            <v>44489</v>
          </cell>
          <cell r="C835">
            <v>225.37</v>
          </cell>
          <cell r="D835">
            <v>44489</v>
          </cell>
          <cell r="E835">
            <v>219.286012</v>
          </cell>
        </row>
        <row r="836">
          <cell r="B836">
            <v>44488</v>
          </cell>
          <cell r="C836">
            <v>224.78</v>
          </cell>
          <cell r="D836">
            <v>44488</v>
          </cell>
          <cell r="E836">
            <v>245.77113499999999</v>
          </cell>
        </row>
        <row r="837">
          <cell r="B837">
            <v>44487</v>
          </cell>
          <cell r="C837">
            <v>251.74</v>
          </cell>
          <cell r="D837">
            <v>44487</v>
          </cell>
          <cell r="E837">
            <v>273.59161</v>
          </cell>
        </row>
        <row r="838">
          <cell r="B838">
            <v>44483</v>
          </cell>
          <cell r="C838">
            <v>217.79</v>
          </cell>
          <cell r="D838">
            <v>44483</v>
          </cell>
          <cell r="E838">
            <v>126.938132</v>
          </cell>
        </row>
        <row r="839">
          <cell r="B839">
            <v>44482</v>
          </cell>
          <cell r="C839">
            <v>219.35</v>
          </cell>
          <cell r="D839">
            <v>44482</v>
          </cell>
          <cell r="E839">
            <v>305.03722199999999</v>
          </cell>
        </row>
        <row r="840">
          <cell r="B840">
            <v>44481</v>
          </cell>
          <cell r="C840">
            <v>191.57</v>
          </cell>
          <cell r="D840">
            <v>44481</v>
          </cell>
          <cell r="E840">
            <v>104.950239</v>
          </cell>
        </row>
        <row r="841">
          <cell r="B841">
            <v>44480</v>
          </cell>
          <cell r="C841">
            <v>187.36</v>
          </cell>
          <cell r="D841">
            <v>44480</v>
          </cell>
          <cell r="E841">
            <v>126.307288</v>
          </cell>
        </row>
        <row r="842">
          <cell r="B842">
            <v>44477</v>
          </cell>
          <cell r="C842">
            <v>173.03</v>
          </cell>
          <cell r="D842">
            <v>44477</v>
          </cell>
          <cell r="E842">
            <v>43.365656999999999</v>
          </cell>
        </row>
        <row r="843">
          <cell r="B843">
            <v>44476</v>
          </cell>
          <cell r="C843">
            <v>173.91</v>
          </cell>
          <cell r="D843">
            <v>44476</v>
          </cell>
          <cell r="E843">
            <v>73.313810000000004</v>
          </cell>
        </row>
        <row r="844">
          <cell r="B844">
            <v>44475</v>
          </cell>
          <cell r="C844">
            <v>172.15</v>
          </cell>
          <cell r="D844">
            <v>44475</v>
          </cell>
          <cell r="E844">
            <v>101.232618</v>
          </cell>
        </row>
        <row r="845">
          <cell r="B845">
            <v>44474</v>
          </cell>
          <cell r="C845">
            <v>175.52</v>
          </cell>
          <cell r="D845">
            <v>44474</v>
          </cell>
          <cell r="E845">
            <v>161.189379</v>
          </cell>
        </row>
        <row r="846">
          <cell r="B846">
            <v>44473</v>
          </cell>
          <cell r="C846">
            <v>164.95</v>
          </cell>
          <cell r="D846">
            <v>44473</v>
          </cell>
          <cell r="E846">
            <v>93.787604999999999</v>
          </cell>
        </row>
        <row r="847">
          <cell r="B847">
            <v>44470</v>
          </cell>
          <cell r="C847">
            <v>160.21</v>
          </cell>
          <cell r="D847">
            <v>44470</v>
          </cell>
          <cell r="E847">
            <v>90.310678999999993</v>
          </cell>
        </row>
        <row r="848">
          <cell r="B848">
            <v>44469</v>
          </cell>
          <cell r="C848">
            <v>155.32</v>
          </cell>
          <cell r="D848">
            <v>44469</v>
          </cell>
          <cell r="E848">
            <v>111.302311</v>
          </cell>
        </row>
        <row r="849">
          <cell r="B849">
            <v>44468</v>
          </cell>
          <cell r="C849">
            <v>148.32</v>
          </cell>
          <cell r="D849">
            <v>44468</v>
          </cell>
          <cell r="E849">
            <v>126.74699</v>
          </cell>
        </row>
        <row r="850">
          <cell r="B850">
            <v>44467</v>
          </cell>
          <cell r="C850">
            <v>137.02000000000001</v>
          </cell>
          <cell r="D850">
            <v>44467</v>
          </cell>
          <cell r="E850">
            <v>29.196888000000001</v>
          </cell>
        </row>
        <row r="851">
          <cell r="B851">
            <v>44466</v>
          </cell>
          <cell r="C851">
            <v>135.75</v>
          </cell>
          <cell r="D851">
            <v>44466</v>
          </cell>
          <cell r="E851">
            <v>18.192367999999998</v>
          </cell>
        </row>
        <row r="852">
          <cell r="B852">
            <v>44463</v>
          </cell>
          <cell r="C852">
            <v>136.09</v>
          </cell>
          <cell r="D852">
            <v>44463</v>
          </cell>
          <cell r="E852">
            <v>29.040576000000001</v>
          </cell>
        </row>
        <row r="853">
          <cell r="B853">
            <v>44462</v>
          </cell>
          <cell r="C853">
            <v>140.54</v>
          </cell>
          <cell r="D853">
            <v>44462</v>
          </cell>
          <cell r="E853">
            <v>42.890084999999999</v>
          </cell>
        </row>
        <row r="854">
          <cell r="B854">
            <v>44461</v>
          </cell>
          <cell r="C854">
            <v>134.87</v>
          </cell>
          <cell r="D854">
            <v>44461</v>
          </cell>
          <cell r="E854">
            <v>21.321952</v>
          </cell>
        </row>
        <row r="855">
          <cell r="B855">
            <v>44460</v>
          </cell>
          <cell r="C855">
            <v>132.91</v>
          </cell>
          <cell r="D855">
            <v>44460</v>
          </cell>
          <cell r="E855">
            <v>22.526115999999998</v>
          </cell>
        </row>
        <row r="856">
          <cell r="B856">
            <v>44459</v>
          </cell>
          <cell r="C856">
            <v>131.4</v>
          </cell>
          <cell r="D856">
            <v>44459</v>
          </cell>
          <cell r="E856">
            <v>21.535091999999999</v>
          </cell>
        </row>
        <row r="857">
          <cell r="B857">
            <v>44456</v>
          </cell>
          <cell r="C857">
            <v>134.91999999999999</v>
          </cell>
          <cell r="D857">
            <v>44456</v>
          </cell>
          <cell r="E857">
            <v>27.560842999999998</v>
          </cell>
        </row>
        <row r="858">
          <cell r="B858">
            <v>44455</v>
          </cell>
          <cell r="C858">
            <v>137.22</v>
          </cell>
          <cell r="D858">
            <v>44455</v>
          </cell>
          <cell r="E858">
            <v>24.490646999999999</v>
          </cell>
        </row>
        <row r="859">
          <cell r="B859">
            <v>44454</v>
          </cell>
          <cell r="C859">
            <v>137.02000000000001</v>
          </cell>
          <cell r="D859">
            <v>44454</v>
          </cell>
          <cell r="E859">
            <v>68.917060000000006</v>
          </cell>
        </row>
        <row r="860">
          <cell r="B860">
            <v>44453</v>
          </cell>
          <cell r="C860">
            <v>130.12</v>
          </cell>
          <cell r="D860">
            <v>44453</v>
          </cell>
          <cell r="E860">
            <v>13.305823</v>
          </cell>
        </row>
        <row r="861">
          <cell r="B861">
            <v>44452</v>
          </cell>
          <cell r="C861">
            <v>128.22</v>
          </cell>
          <cell r="D861">
            <v>44452</v>
          </cell>
          <cell r="E861">
            <v>13.771979999999999</v>
          </cell>
        </row>
        <row r="862">
          <cell r="B862">
            <v>44448</v>
          </cell>
          <cell r="C862">
            <v>129.88</v>
          </cell>
          <cell r="D862">
            <v>44448</v>
          </cell>
          <cell r="E862">
            <v>14.453583999999999</v>
          </cell>
        </row>
        <row r="863">
          <cell r="B863">
            <v>44447</v>
          </cell>
          <cell r="C863">
            <v>130.37</v>
          </cell>
          <cell r="D863">
            <v>44447</v>
          </cell>
          <cell r="E863">
            <v>16.351745000000001</v>
          </cell>
        </row>
        <row r="864">
          <cell r="B864">
            <v>44446</v>
          </cell>
          <cell r="C864">
            <v>127.24</v>
          </cell>
          <cell r="D864">
            <v>44446</v>
          </cell>
          <cell r="E864">
            <v>14.561241000000001</v>
          </cell>
        </row>
        <row r="865">
          <cell r="B865">
            <v>44445</v>
          </cell>
          <cell r="C865">
            <v>129.34</v>
          </cell>
          <cell r="D865">
            <v>44445</v>
          </cell>
          <cell r="E865">
            <v>14.304796</v>
          </cell>
        </row>
        <row r="866">
          <cell r="B866">
            <v>44442</v>
          </cell>
          <cell r="C866">
            <v>130.96</v>
          </cell>
          <cell r="D866">
            <v>44442</v>
          </cell>
          <cell r="E866">
            <v>19.000627999999999</v>
          </cell>
        </row>
        <row r="867">
          <cell r="B867">
            <v>44441</v>
          </cell>
          <cell r="C867">
            <v>130.71</v>
          </cell>
          <cell r="D867">
            <v>44441</v>
          </cell>
          <cell r="E867">
            <v>25.276744000000001</v>
          </cell>
        </row>
        <row r="868">
          <cell r="B868">
            <v>44440</v>
          </cell>
          <cell r="C868">
            <v>130.52000000000001</v>
          </cell>
          <cell r="D868">
            <v>44440</v>
          </cell>
          <cell r="E868">
            <v>31.166001000000001</v>
          </cell>
        </row>
        <row r="869">
          <cell r="B869">
            <v>44439</v>
          </cell>
          <cell r="C869">
            <v>126.26</v>
          </cell>
          <cell r="D869">
            <v>44439</v>
          </cell>
          <cell r="E869">
            <v>24.301445999999999</v>
          </cell>
        </row>
        <row r="870">
          <cell r="B870">
            <v>44438</v>
          </cell>
          <cell r="C870">
            <v>126.36</v>
          </cell>
          <cell r="D870">
            <v>44438</v>
          </cell>
          <cell r="E870">
            <v>17.545528000000001</v>
          </cell>
        </row>
        <row r="871">
          <cell r="B871">
            <v>44435</v>
          </cell>
          <cell r="C871">
            <v>124.5</v>
          </cell>
          <cell r="D871">
            <v>44435</v>
          </cell>
          <cell r="E871">
            <v>12.708091</v>
          </cell>
        </row>
        <row r="872">
          <cell r="B872">
            <v>44434</v>
          </cell>
          <cell r="C872">
            <v>122.93</v>
          </cell>
          <cell r="D872">
            <v>44434</v>
          </cell>
          <cell r="E872">
            <v>16.968192999999999</v>
          </cell>
        </row>
        <row r="873">
          <cell r="B873">
            <v>44433</v>
          </cell>
          <cell r="C873">
            <v>123.32</v>
          </cell>
          <cell r="D873">
            <v>44433</v>
          </cell>
          <cell r="E873">
            <v>18.144345000000001</v>
          </cell>
        </row>
        <row r="874">
          <cell r="B874">
            <v>44432</v>
          </cell>
          <cell r="C874">
            <v>123.18</v>
          </cell>
          <cell r="D874">
            <v>44432</v>
          </cell>
          <cell r="E874">
            <v>22.809811</v>
          </cell>
        </row>
        <row r="875">
          <cell r="B875">
            <v>44431</v>
          </cell>
          <cell r="C875">
            <v>122.25</v>
          </cell>
          <cell r="D875">
            <v>44431</v>
          </cell>
          <cell r="E875">
            <v>30.434681000000001</v>
          </cell>
        </row>
        <row r="876">
          <cell r="B876">
            <v>44428</v>
          </cell>
          <cell r="C876">
            <v>123.47</v>
          </cell>
          <cell r="D876">
            <v>44428</v>
          </cell>
          <cell r="E876">
            <v>27.402061</v>
          </cell>
        </row>
        <row r="877">
          <cell r="B877">
            <v>44426</v>
          </cell>
          <cell r="C877">
            <v>127.63</v>
          </cell>
          <cell r="D877">
            <v>44426</v>
          </cell>
          <cell r="E877">
            <v>18.082060999999999</v>
          </cell>
        </row>
        <row r="878">
          <cell r="B878">
            <v>44425</v>
          </cell>
          <cell r="C878">
            <v>128.26</v>
          </cell>
          <cell r="D878">
            <v>44425</v>
          </cell>
          <cell r="E878">
            <v>21.755033000000001</v>
          </cell>
        </row>
        <row r="879">
          <cell r="B879">
            <v>44424</v>
          </cell>
          <cell r="C879">
            <v>129.24</v>
          </cell>
          <cell r="D879">
            <v>44424</v>
          </cell>
          <cell r="E879">
            <v>17.472608000000001</v>
          </cell>
        </row>
        <row r="880">
          <cell r="B880">
            <v>44421</v>
          </cell>
          <cell r="C880">
            <v>129.68</v>
          </cell>
          <cell r="D880">
            <v>44421</v>
          </cell>
          <cell r="E880">
            <v>23.715152</v>
          </cell>
        </row>
        <row r="881">
          <cell r="B881">
            <v>44420</v>
          </cell>
          <cell r="C881">
            <v>130.76</v>
          </cell>
          <cell r="D881">
            <v>44420</v>
          </cell>
          <cell r="E881">
            <v>31.898731000000002</v>
          </cell>
        </row>
        <row r="882">
          <cell r="B882">
            <v>44419</v>
          </cell>
          <cell r="C882">
            <v>126.8</v>
          </cell>
          <cell r="D882">
            <v>44419</v>
          </cell>
          <cell r="E882">
            <v>32.222624000000003</v>
          </cell>
        </row>
        <row r="883">
          <cell r="B883">
            <v>44418</v>
          </cell>
          <cell r="C883">
            <v>127.24</v>
          </cell>
          <cell r="D883">
            <v>44418</v>
          </cell>
          <cell r="E883">
            <v>31.526384</v>
          </cell>
        </row>
        <row r="884">
          <cell r="B884">
            <v>44417</v>
          </cell>
          <cell r="C884">
            <v>129.19</v>
          </cell>
          <cell r="D884">
            <v>44417</v>
          </cell>
          <cell r="E884">
            <v>66.874756000000005</v>
          </cell>
        </row>
        <row r="885">
          <cell r="B885">
            <v>44414</v>
          </cell>
          <cell r="C885">
            <v>132.22999999999999</v>
          </cell>
          <cell r="D885">
            <v>44414</v>
          </cell>
          <cell r="E885">
            <v>47.743493000000001</v>
          </cell>
        </row>
        <row r="886">
          <cell r="B886">
            <v>44413</v>
          </cell>
          <cell r="C886">
            <v>131.63999999999999</v>
          </cell>
          <cell r="D886">
            <v>44413</v>
          </cell>
          <cell r="E886">
            <v>39.952286000000001</v>
          </cell>
        </row>
        <row r="887">
          <cell r="B887">
            <v>44412</v>
          </cell>
          <cell r="C887">
            <v>128.80000000000001</v>
          </cell>
          <cell r="D887">
            <v>44412</v>
          </cell>
          <cell r="E887">
            <v>33.758052999999997</v>
          </cell>
        </row>
        <row r="888">
          <cell r="B888">
            <v>44411</v>
          </cell>
          <cell r="C888">
            <v>129.72999999999999</v>
          </cell>
          <cell r="D888">
            <v>44411</v>
          </cell>
          <cell r="E888">
            <v>50.457586999999997</v>
          </cell>
        </row>
        <row r="889">
          <cell r="B889">
            <v>44410</v>
          </cell>
          <cell r="C889">
            <v>130.56</v>
          </cell>
          <cell r="D889">
            <v>44410</v>
          </cell>
          <cell r="E889">
            <v>102.355625</v>
          </cell>
        </row>
        <row r="890">
          <cell r="B890">
            <v>44407</v>
          </cell>
          <cell r="C890">
            <v>122.3</v>
          </cell>
          <cell r="D890">
            <v>44407</v>
          </cell>
          <cell r="E890">
            <v>30.163350000000001</v>
          </cell>
        </row>
        <row r="891">
          <cell r="B891">
            <v>44406</v>
          </cell>
          <cell r="C891">
            <v>120.1</v>
          </cell>
          <cell r="D891">
            <v>44406</v>
          </cell>
          <cell r="E891">
            <v>16.366211</v>
          </cell>
        </row>
        <row r="892">
          <cell r="B892">
            <v>44405</v>
          </cell>
          <cell r="C892">
            <v>117.75</v>
          </cell>
          <cell r="D892">
            <v>44405</v>
          </cell>
          <cell r="E892">
            <v>19.451371000000002</v>
          </cell>
        </row>
        <row r="893">
          <cell r="B893">
            <v>44404</v>
          </cell>
          <cell r="C893">
            <v>118.53</v>
          </cell>
          <cell r="D893">
            <v>44404</v>
          </cell>
          <cell r="E893">
            <v>16.292819000000001</v>
          </cell>
        </row>
        <row r="894">
          <cell r="B894">
            <v>44403</v>
          </cell>
          <cell r="C894">
            <v>119.95</v>
          </cell>
          <cell r="D894">
            <v>44403</v>
          </cell>
          <cell r="E894">
            <v>14.838934999999999</v>
          </cell>
        </row>
        <row r="895">
          <cell r="B895">
            <v>44400</v>
          </cell>
          <cell r="C895">
            <v>120.24</v>
          </cell>
          <cell r="D895">
            <v>44400</v>
          </cell>
          <cell r="E895">
            <v>18.344408000000001</v>
          </cell>
        </row>
        <row r="896">
          <cell r="B896">
            <v>44399</v>
          </cell>
          <cell r="C896">
            <v>121.02</v>
          </cell>
          <cell r="D896">
            <v>44399</v>
          </cell>
          <cell r="E896">
            <v>20.89096</v>
          </cell>
        </row>
        <row r="897">
          <cell r="B897">
            <v>44397</v>
          </cell>
          <cell r="C897">
            <v>119.17</v>
          </cell>
          <cell r="D897">
            <v>44397</v>
          </cell>
          <cell r="E897">
            <v>48.822350999999998</v>
          </cell>
        </row>
        <row r="898">
          <cell r="B898">
            <v>44396</v>
          </cell>
          <cell r="C898">
            <v>123.08</v>
          </cell>
          <cell r="D898">
            <v>44396</v>
          </cell>
          <cell r="E898">
            <v>65.614163000000005</v>
          </cell>
        </row>
        <row r="899">
          <cell r="B899">
            <v>44393</v>
          </cell>
          <cell r="C899">
            <v>121.47</v>
          </cell>
          <cell r="D899">
            <v>44393</v>
          </cell>
          <cell r="E899">
            <v>13.479996</v>
          </cell>
        </row>
        <row r="900">
          <cell r="B900">
            <v>44392</v>
          </cell>
          <cell r="C900">
            <v>121.76</v>
          </cell>
          <cell r="D900">
            <v>44392</v>
          </cell>
          <cell r="E900">
            <v>22.522584999999999</v>
          </cell>
        </row>
        <row r="901">
          <cell r="B901">
            <v>44391</v>
          </cell>
          <cell r="C901">
            <v>121.86</v>
          </cell>
          <cell r="D901">
            <v>44391</v>
          </cell>
          <cell r="E901">
            <v>23.276074000000001</v>
          </cell>
        </row>
        <row r="902">
          <cell r="B902">
            <v>44390</v>
          </cell>
          <cell r="C902">
            <v>121.37</v>
          </cell>
          <cell r="D902">
            <v>44390</v>
          </cell>
          <cell r="E902">
            <v>19.316578</v>
          </cell>
        </row>
        <row r="903">
          <cell r="B903">
            <v>44389</v>
          </cell>
          <cell r="C903">
            <v>121.12</v>
          </cell>
          <cell r="D903">
            <v>44389</v>
          </cell>
          <cell r="E903">
            <v>26.731428999999999</v>
          </cell>
        </row>
        <row r="904">
          <cell r="B904">
            <v>44386</v>
          </cell>
          <cell r="C904">
            <v>121.76</v>
          </cell>
          <cell r="D904">
            <v>44386</v>
          </cell>
          <cell r="E904">
            <v>24.078289999999999</v>
          </cell>
        </row>
        <row r="905">
          <cell r="B905">
            <v>44385</v>
          </cell>
          <cell r="C905">
            <v>120.73</v>
          </cell>
          <cell r="D905">
            <v>44385</v>
          </cell>
          <cell r="E905">
            <v>33.870196</v>
          </cell>
        </row>
        <row r="906">
          <cell r="B906">
            <v>44384</v>
          </cell>
          <cell r="C906">
            <v>121.17</v>
          </cell>
          <cell r="D906">
            <v>44384</v>
          </cell>
          <cell r="E906">
            <v>19.773453</v>
          </cell>
        </row>
        <row r="907">
          <cell r="B907">
            <v>44383</v>
          </cell>
          <cell r="C907">
            <v>120.34</v>
          </cell>
          <cell r="D907">
            <v>44383</v>
          </cell>
          <cell r="E907">
            <v>31.062811</v>
          </cell>
        </row>
        <row r="908">
          <cell r="B908">
            <v>44382</v>
          </cell>
          <cell r="C908">
            <v>123.18</v>
          </cell>
          <cell r="D908">
            <v>44382</v>
          </cell>
          <cell r="E908">
            <v>61.606668999999997</v>
          </cell>
        </row>
        <row r="909">
          <cell r="B909">
            <v>44379</v>
          </cell>
          <cell r="C909">
            <v>118.33</v>
          </cell>
          <cell r="D909">
            <v>44379</v>
          </cell>
          <cell r="E909">
            <v>22.789936000000001</v>
          </cell>
        </row>
        <row r="910">
          <cell r="B910">
            <v>44378</v>
          </cell>
          <cell r="C910">
            <v>118.73</v>
          </cell>
          <cell r="D910">
            <v>44378</v>
          </cell>
          <cell r="E910">
            <v>18.570986000000001</v>
          </cell>
        </row>
        <row r="911">
          <cell r="B911">
            <v>44377</v>
          </cell>
          <cell r="C911">
            <v>119.46</v>
          </cell>
          <cell r="D911">
            <v>44377</v>
          </cell>
          <cell r="E911">
            <v>30.099781</v>
          </cell>
        </row>
        <row r="912">
          <cell r="B912">
            <v>44376</v>
          </cell>
          <cell r="C912">
            <v>120.14</v>
          </cell>
          <cell r="D912">
            <v>44376</v>
          </cell>
          <cell r="E912">
            <v>30.981874000000001</v>
          </cell>
        </row>
        <row r="913">
          <cell r="B913">
            <v>44375</v>
          </cell>
          <cell r="C913">
            <v>119.9</v>
          </cell>
          <cell r="D913">
            <v>44375</v>
          </cell>
          <cell r="E913">
            <v>27.616278000000001</v>
          </cell>
        </row>
        <row r="914">
          <cell r="B914">
            <v>44372</v>
          </cell>
          <cell r="C914">
            <v>118.48</v>
          </cell>
          <cell r="D914">
            <v>44372</v>
          </cell>
          <cell r="E914">
            <v>25.945027</v>
          </cell>
        </row>
        <row r="915">
          <cell r="B915">
            <v>44371</v>
          </cell>
          <cell r="C915">
            <v>116.28</v>
          </cell>
          <cell r="D915">
            <v>44371</v>
          </cell>
          <cell r="E915">
            <v>28.009357000000001</v>
          </cell>
        </row>
        <row r="916">
          <cell r="B916">
            <v>44370</v>
          </cell>
          <cell r="C916">
            <v>118.14</v>
          </cell>
          <cell r="D916">
            <v>44370</v>
          </cell>
          <cell r="E916">
            <v>29.338636000000001</v>
          </cell>
        </row>
        <row r="917">
          <cell r="B917">
            <v>44369</v>
          </cell>
          <cell r="C917">
            <v>118.82</v>
          </cell>
          <cell r="D917">
            <v>44369</v>
          </cell>
          <cell r="E917">
            <v>44.246676999999998</v>
          </cell>
        </row>
        <row r="918">
          <cell r="B918">
            <v>44368</v>
          </cell>
          <cell r="C918">
            <v>120.63</v>
          </cell>
          <cell r="D918">
            <v>44368</v>
          </cell>
          <cell r="E918">
            <v>44.593801999999997</v>
          </cell>
        </row>
        <row r="919">
          <cell r="B919">
            <v>44365</v>
          </cell>
          <cell r="C919">
            <v>118.82</v>
          </cell>
          <cell r="D919">
            <v>44365</v>
          </cell>
          <cell r="E919">
            <v>73.972898000000001</v>
          </cell>
        </row>
        <row r="920">
          <cell r="B920">
            <v>44364</v>
          </cell>
          <cell r="C920">
            <v>121.27</v>
          </cell>
          <cell r="D920">
            <v>44364</v>
          </cell>
          <cell r="E920">
            <v>73.801919999999996</v>
          </cell>
        </row>
        <row r="921">
          <cell r="B921">
            <v>44363</v>
          </cell>
          <cell r="C921">
            <v>121.71</v>
          </cell>
          <cell r="D921">
            <v>44363</v>
          </cell>
          <cell r="E921">
            <v>84.445896000000005</v>
          </cell>
        </row>
        <row r="922">
          <cell r="B922">
            <v>44362</v>
          </cell>
          <cell r="C922">
            <v>118.04</v>
          </cell>
          <cell r="D922">
            <v>44362</v>
          </cell>
          <cell r="E922">
            <v>45.450324000000002</v>
          </cell>
        </row>
        <row r="923">
          <cell r="B923">
            <v>44361</v>
          </cell>
          <cell r="C923">
            <v>119.25</v>
          </cell>
          <cell r="D923">
            <v>44361</v>
          </cell>
          <cell r="E923">
            <v>86.326235999999994</v>
          </cell>
        </row>
        <row r="924">
          <cell r="B924">
            <v>44358</v>
          </cell>
          <cell r="C924">
            <v>121.47</v>
          </cell>
          <cell r="D924">
            <v>44358</v>
          </cell>
          <cell r="E924">
            <v>62.530141</v>
          </cell>
        </row>
        <row r="925">
          <cell r="B925">
            <v>44357</v>
          </cell>
          <cell r="C925">
            <v>123.3</v>
          </cell>
          <cell r="D925">
            <v>44357</v>
          </cell>
          <cell r="E925">
            <v>140.351463</v>
          </cell>
        </row>
        <row r="926">
          <cell r="B926">
            <v>44356</v>
          </cell>
          <cell r="C926">
            <v>120.45</v>
          </cell>
          <cell r="D926">
            <v>44356</v>
          </cell>
          <cell r="E926">
            <v>360.66183799999999</v>
          </cell>
        </row>
        <row r="927">
          <cell r="B927">
            <v>44355</v>
          </cell>
          <cell r="C927">
            <v>113.11</v>
          </cell>
          <cell r="D927">
            <v>44355</v>
          </cell>
          <cell r="E927">
            <v>93.023993000000004</v>
          </cell>
        </row>
        <row r="928">
          <cell r="B928">
            <v>44354</v>
          </cell>
          <cell r="C928">
            <v>109.53</v>
          </cell>
          <cell r="D928">
            <v>44354</v>
          </cell>
          <cell r="E928">
            <v>95.358857999999998</v>
          </cell>
        </row>
        <row r="929">
          <cell r="B929">
            <v>44351</v>
          </cell>
          <cell r="C929">
            <v>104.51</v>
          </cell>
          <cell r="D929">
            <v>44351</v>
          </cell>
          <cell r="E929">
            <v>19.048138999999999</v>
          </cell>
        </row>
        <row r="930">
          <cell r="B930">
            <v>44350</v>
          </cell>
          <cell r="C930">
            <v>104.99</v>
          </cell>
          <cell r="D930">
            <v>44350</v>
          </cell>
          <cell r="E930">
            <v>38.360945999999998</v>
          </cell>
        </row>
        <row r="931">
          <cell r="B931">
            <v>44349</v>
          </cell>
          <cell r="C931">
            <v>104.46</v>
          </cell>
          <cell r="D931">
            <v>44349</v>
          </cell>
          <cell r="E931">
            <v>31.238619</v>
          </cell>
        </row>
        <row r="932">
          <cell r="B932">
            <v>44348</v>
          </cell>
          <cell r="C932">
            <v>101.13</v>
          </cell>
          <cell r="D932">
            <v>44348</v>
          </cell>
          <cell r="E932">
            <v>25.038</v>
          </cell>
        </row>
        <row r="933">
          <cell r="B933">
            <v>44347</v>
          </cell>
          <cell r="C933">
            <v>102.87</v>
          </cell>
          <cell r="D933">
            <v>44347</v>
          </cell>
          <cell r="E933">
            <v>29.739476</v>
          </cell>
        </row>
        <row r="934">
          <cell r="B934">
            <v>44344</v>
          </cell>
          <cell r="C934">
            <v>101.8</v>
          </cell>
          <cell r="D934">
            <v>44344</v>
          </cell>
          <cell r="E934">
            <v>19.973552000000002</v>
          </cell>
        </row>
        <row r="935">
          <cell r="B935">
            <v>44343</v>
          </cell>
          <cell r="C935">
            <v>102.77</v>
          </cell>
          <cell r="D935">
            <v>44343</v>
          </cell>
          <cell r="E935">
            <v>21.200088999999998</v>
          </cell>
        </row>
        <row r="936">
          <cell r="B936">
            <v>44342</v>
          </cell>
          <cell r="C936">
            <v>102.53</v>
          </cell>
          <cell r="D936">
            <v>44342</v>
          </cell>
          <cell r="E936">
            <v>26.772472</v>
          </cell>
        </row>
        <row r="937">
          <cell r="B937">
            <v>44341</v>
          </cell>
          <cell r="C937">
            <v>103.83</v>
          </cell>
          <cell r="D937">
            <v>44341</v>
          </cell>
          <cell r="E937">
            <v>35.294915000000003</v>
          </cell>
        </row>
        <row r="938">
          <cell r="B938">
            <v>44340</v>
          </cell>
          <cell r="C938">
            <v>103.69</v>
          </cell>
          <cell r="D938">
            <v>44340</v>
          </cell>
          <cell r="E938">
            <v>41.530006999999998</v>
          </cell>
        </row>
        <row r="939">
          <cell r="B939">
            <v>44337</v>
          </cell>
          <cell r="C939">
            <v>101.37</v>
          </cell>
          <cell r="D939">
            <v>44337</v>
          </cell>
          <cell r="E939">
            <v>27.004076000000001</v>
          </cell>
        </row>
        <row r="940">
          <cell r="B940">
            <v>44336</v>
          </cell>
          <cell r="C940">
            <v>99.48</v>
          </cell>
          <cell r="D940">
            <v>44336</v>
          </cell>
          <cell r="E940">
            <v>19.494461999999999</v>
          </cell>
        </row>
        <row r="941">
          <cell r="B941">
            <v>44335</v>
          </cell>
          <cell r="C941">
            <v>100.74</v>
          </cell>
          <cell r="D941">
            <v>44335</v>
          </cell>
          <cell r="E941">
            <v>31.394002</v>
          </cell>
        </row>
        <row r="942">
          <cell r="B942">
            <v>44334</v>
          </cell>
          <cell r="C942">
            <v>101.8</v>
          </cell>
          <cell r="D942">
            <v>44334</v>
          </cell>
          <cell r="E942">
            <v>40.666744999999999</v>
          </cell>
        </row>
        <row r="943">
          <cell r="B943">
            <v>44333</v>
          </cell>
          <cell r="C943">
            <v>99.97</v>
          </cell>
          <cell r="D943">
            <v>44333</v>
          </cell>
          <cell r="E943">
            <v>40.412520000000001</v>
          </cell>
        </row>
        <row r="944">
          <cell r="B944">
            <v>44330</v>
          </cell>
          <cell r="C944">
            <v>98.08</v>
          </cell>
          <cell r="D944">
            <v>44330</v>
          </cell>
          <cell r="E944">
            <v>66.640242000000001</v>
          </cell>
        </row>
        <row r="945">
          <cell r="B945">
            <v>44328</v>
          </cell>
          <cell r="C945">
            <v>103.01</v>
          </cell>
          <cell r="D945">
            <v>44328</v>
          </cell>
          <cell r="E945">
            <v>61.946162999999999</v>
          </cell>
        </row>
        <row r="946">
          <cell r="B946">
            <v>44327</v>
          </cell>
          <cell r="C946">
            <v>105.67</v>
          </cell>
          <cell r="D946">
            <v>44327</v>
          </cell>
          <cell r="E946">
            <v>64.737613999999994</v>
          </cell>
        </row>
        <row r="947">
          <cell r="B947">
            <v>44326</v>
          </cell>
          <cell r="C947">
            <v>106.25</v>
          </cell>
          <cell r="D947">
            <v>44326</v>
          </cell>
          <cell r="E947">
            <v>70.028129000000007</v>
          </cell>
        </row>
        <row r="948">
          <cell r="B948">
            <v>44323</v>
          </cell>
          <cell r="C948">
            <v>99.24</v>
          </cell>
          <cell r="D948">
            <v>44323</v>
          </cell>
          <cell r="E948">
            <v>28.791094000000001</v>
          </cell>
        </row>
        <row r="949">
          <cell r="B949">
            <v>44322</v>
          </cell>
          <cell r="C949">
            <v>99.44</v>
          </cell>
          <cell r="D949">
            <v>44322</v>
          </cell>
          <cell r="E949">
            <v>35.150275000000001</v>
          </cell>
        </row>
        <row r="950">
          <cell r="B950">
            <v>44321</v>
          </cell>
          <cell r="C950">
            <v>98.57</v>
          </cell>
          <cell r="D950">
            <v>44321</v>
          </cell>
          <cell r="E950">
            <v>25.421811999999999</v>
          </cell>
        </row>
        <row r="951">
          <cell r="B951">
            <v>44320</v>
          </cell>
          <cell r="C951">
            <v>97.65</v>
          </cell>
          <cell r="D951">
            <v>44320</v>
          </cell>
          <cell r="E951">
            <v>55.562145999999998</v>
          </cell>
        </row>
        <row r="952">
          <cell r="B952">
            <v>44319</v>
          </cell>
          <cell r="C952">
            <v>96.49</v>
          </cell>
          <cell r="D952">
            <v>44319</v>
          </cell>
          <cell r="E952">
            <v>37.404501000000003</v>
          </cell>
        </row>
        <row r="953">
          <cell r="B953">
            <v>44316</v>
          </cell>
          <cell r="C953">
            <v>95.52</v>
          </cell>
          <cell r="D953">
            <v>44316</v>
          </cell>
          <cell r="E953">
            <v>40.12574</v>
          </cell>
        </row>
        <row r="954">
          <cell r="B954">
            <v>44315</v>
          </cell>
          <cell r="C954">
            <v>94.36</v>
          </cell>
          <cell r="D954">
            <v>44315</v>
          </cell>
          <cell r="E954">
            <v>39.809691999999998</v>
          </cell>
        </row>
        <row r="955">
          <cell r="B955">
            <v>44314</v>
          </cell>
          <cell r="C955">
            <v>94.65</v>
          </cell>
          <cell r="D955">
            <v>44314</v>
          </cell>
          <cell r="E955">
            <v>32.345590999999999</v>
          </cell>
        </row>
        <row r="956">
          <cell r="B956">
            <v>44313</v>
          </cell>
          <cell r="C956">
            <v>94.7</v>
          </cell>
          <cell r="D956">
            <v>44313</v>
          </cell>
          <cell r="E956">
            <v>26.892254000000001</v>
          </cell>
        </row>
        <row r="957">
          <cell r="B957">
            <v>44312</v>
          </cell>
          <cell r="C957">
            <v>93.06</v>
          </cell>
          <cell r="D957">
            <v>44312</v>
          </cell>
          <cell r="E957">
            <v>24.546834</v>
          </cell>
        </row>
        <row r="958">
          <cell r="B958">
            <v>44309</v>
          </cell>
          <cell r="C958">
            <v>92.43</v>
          </cell>
          <cell r="D958">
            <v>44309</v>
          </cell>
          <cell r="E958">
            <v>40.943046000000002</v>
          </cell>
        </row>
        <row r="959">
          <cell r="B959">
            <v>44308</v>
          </cell>
          <cell r="C959">
            <v>91.08</v>
          </cell>
          <cell r="D959">
            <v>44308</v>
          </cell>
          <cell r="E959">
            <v>34.186729999999997</v>
          </cell>
        </row>
        <row r="960">
          <cell r="B960">
            <v>44306</v>
          </cell>
          <cell r="C960">
            <v>90.45</v>
          </cell>
          <cell r="D960">
            <v>44306</v>
          </cell>
          <cell r="E960">
            <v>35.631799000000001</v>
          </cell>
        </row>
        <row r="961">
          <cell r="B961">
            <v>44305</v>
          </cell>
          <cell r="C961">
            <v>90.64</v>
          </cell>
          <cell r="D961">
            <v>44305</v>
          </cell>
          <cell r="E961">
            <v>43.657514999999997</v>
          </cell>
        </row>
        <row r="962">
          <cell r="B962">
            <v>44302</v>
          </cell>
          <cell r="C962">
            <v>93.88</v>
          </cell>
          <cell r="D962">
            <v>44302</v>
          </cell>
          <cell r="E962">
            <v>49.515934000000001</v>
          </cell>
        </row>
        <row r="963">
          <cell r="B963">
            <v>44301</v>
          </cell>
          <cell r="C963">
            <v>90.98</v>
          </cell>
          <cell r="D963">
            <v>44301</v>
          </cell>
          <cell r="E963">
            <v>38.846300999999997</v>
          </cell>
        </row>
        <row r="964">
          <cell r="B964">
            <v>44299</v>
          </cell>
          <cell r="C964">
            <v>92.62</v>
          </cell>
          <cell r="D964">
            <v>44299</v>
          </cell>
          <cell r="E964">
            <v>76.861733000000001</v>
          </cell>
        </row>
        <row r="965">
          <cell r="B965">
            <v>44298</v>
          </cell>
          <cell r="C965">
            <v>89.1</v>
          </cell>
          <cell r="D965">
            <v>44298</v>
          </cell>
          <cell r="E965">
            <v>125.89361700000001</v>
          </cell>
        </row>
        <row r="966">
          <cell r="B966">
            <v>44295</v>
          </cell>
          <cell r="C966">
            <v>100.6</v>
          </cell>
          <cell r="D966">
            <v>44295</v>
          </cell>
          <cell r="E966">
            <v>35.350726999999999</v>
          </cell>
        </row>
        <row r="967">
          <cell r="B967">
            <v>44294</v>
          </cell>
          <cell r="C967">
            <v>101.42</v>
          </cell>
          <cell r="D967">
            <v>44294</v>
          </cell>
          <cell r="E967">
            <v>36.910798999999997</v>
          </cell>
        </row>
        <row r="968">
          <cell r="B968">
            <v>44293</v>
          </cell>
          <cell r="C968">
            <v>100.93</v>
          </cell>
          <cell r="D968">
            <v>44293</v>
          </cell>
          <cell r="E968">
            <v>36.218955000000001</v>
          </cell>
        </row>
        <row r="969">
          <cell r="B969">
            <v>44292</v>
          </cell>
          <cell r="C969">
            <v>101.18</v>
          </cell>
          <cell r="D969">
            <v>44292</v>
          </cell>
          <cell r="E969">
            <v>56.713335999999998</v>
          </cell>
        </row>
        <row r="970">
          <cell r="B970">
            <v>44291</v>
          </cell>
          <cell r="C970">
            <v>99.87</v>
          </cell>
          <cell r="D970">
            <v>44291</v>
          </cell>
          <cell r="E970">
            <v>48.340372000000002</v>
          </cell>
        </row>
        <row r="971">
          <cell r="B971">
            <v>44287</v>
          </cell>
          <cell r="C971">
            <v>101.51</v>
          </cell>
          <cell r="D971">
            <v>44287</v>
          </cell>
          <cell r="E971">
            <v>34.637782000000001</v>
          </cell>
        </row>
        <row r="972">
          <cell r="B972">
            <v>44286</v>
          </cell>
          <cell r="C972">
            <v>99.77</v>
          </cell>
          <cell r="D972">
            <v>44286</v>
          </cell>
          <cell r="E972">
            <v>35.702981000000001</v>
          </cell>
        </row>
        <row r="973">
          <cell r="B973">
            <v>44285</v>
          </cell>
          <cell r="C973">
            <v>100.11</v>
          </cell>
          <cell r="D973">
            <v>44285</v>
          </cell>
          <cell r="E973">
            <v>47.450305</v>
          </cell>
        </row>
        <row r="974">
          <cell r="B974">
            <v>44281</v>
          </cell>
          <cell r="C974">
            <v>99.97</v>
          </cell>
          <cell r="D974">
            <v>44281</v>
          </cell>
          <cell r="E974">
            <v>78.988471000000004</v>
          </cell>
        </row>
        <row r="975">
          <cell r="B975">
            <v>44280</v>
          </cell>
          <cell r="C975">
            <v>95.33</v>
          </cell>
          <cell r="D975">
            <v>44280</v>
          </cell>
          <cell r="E975">
            <v>78.179435999999995</v>
          </cell>
        </row>
        <row r="976">
          <cell r="B976">
            <v>44279</v>
          </cell>
          <cell r="C976">
            <v>97.84</v>
          </cell>
          <cell r="D976">
            <v>44279</v>
          </cell>
          <cell r="E976">
            <v>49.603175999999998</v>
          </cell>
        </row>
        <row r="977">
          <cell r="B977">
            <v>44278</v>
          </cell>
          <cell r="C977">
            <v>101.03</v>
          </cell>
          <cell r="D977">
            <v>44278</v>
          </cell>
          <cell r="E977">
            <v>41.887531000000003</v>
          </cell>
        </row>
        <row r="978">
          <cell r="B978">
            <v>44277</v>
          </cell>
          <cell r="C978">
            <v>101.22</v>
          </cell>
          <cell r="D978">
            <v>44277</v>
          </cell>
          <cell r="E978">
            <v>74.913151999999997</v>
          </cell>
        </row>
        <row r="979">
          <cell r="B979">
            <v>44274</v>
          </cell>
          <cell r="C979">
            <v>100.64</v>
          </cell>
          <cell r="D979">
            <v>44274</v>
          </cell>
          <cell r="E979">
            <v>118.99677699999999</v>
          </cell>
        </row>
        <row r="980">
          <cell r="B980">
            <v>44273</v>
          </cell>
          <cell r="C980">
            <v>97.16</v>
          </cell>
          <cell r="D980">
            <v>44273</v>
          </cell>
          <cell r="E980">
            <v>102.669579</v>
          </cell>
        </row>
        <row r="981">
          <cell r="B981">
            <v>44272</v>
          </cell>
          <cell r="C981">
            <v>99.82</v>
          </cell>
          <cell r="D981">
            <v>44272</v>
          </cell>
          <cell r="E981">
            <v>64.241698</v>
          </cell>
        </row>
        <row r="982">
          <cell r="B982">
            <v>44271</v>
          </cell>
          <cell r="C982">
            <v>106.01</v>
          </cell>
          <cell r="D982">
            <v>44271</v>
          </cell>
          <cell r="E982">
            <v>50.275100999999999</v>
          </cell>
        </row>
        <row r="983">
          <cell r="B983">
            <v>44270</v>
          </cell>
          <cell r="C983">
            <v>107.79</v>
          </cell>
          <cell r="D983">
            <v>44270</v>
          </cell>
          <cell r="E983">
            <v>101.45487</v>
          </cell>
        </row>
        <row r="984">
          <cell r="B984">
            <v>44267</v>
          </cell>
          <cell r="C984">
            <v>109.44</v>
          </cell>
          <cell r="D984">
            <v>44267</v>
          </cell>
          <cell r="E984">
            <v>162.82865799999999</v>
          </cell>
        </row>
        <row r="985">
          <cell r="B985">
            <v>44265</v>
          </cell>
          <cell r="C985">
            <v>103.74</v>
          </cell>
          <cell r="D985">
            <v>44265</v>
          </cell>
          <cell r="E985">
            <v>43.852673000000003</v>
          </cell>
        </row>
        <row r="986">
          <cell r="B986">
            <v>44264</v>
          </cell>
          <cell r="C986">
            <v>103.4</v>
          </cell>
          <cell r="D986">
            <v>44264</v>
          </cell>
          <cell r="E986">
            <v>51.804428999999999</v>
          </cell>
        </row>
        <row r="987">
          <cell r="B987">
            <v>44263</v>
          </cell>
          <cell r="C987">
            <v>105.38</v>
          </cell>
          <cell r="D987">
            <v>44263</v>
          </cell>
          <cell r="E987">
            <v>57.273662999999999</v>
          </cell>
        </row>
        <row r="988">
          <cell r="B988">
            <v>44260</v>
          </cell>
          <cell r="C988">
            <v>103.74</v>
          </cell>
          <cell r="D988">
            <v>44260</v>
          </cell>
          <cell r="E988">
            <v>75.015270000000001</v>
          </cell>
        </row>
        <row r="989">
          <cell r="B989">
            <v>44259</v>
          </cell>
          <cell r="C989">
            <v>105.62</v>
          </cell>
          <cell r="D989">
            <v>44259</v>
          </cell>
          <cell r="E989">
            <v>147.42568700000001</v>
          </cell>
        </row>
        <row r="990">
          <cell r="B990">
            <v>44258</v>
          </cell>
          <cell r="C990">
            <v>101.71</v>
          </cell>
          <cell r="D990">
            <v>44258</v>
          </cell>
          <cell r="E990">
            <v>85.272516999999993</v>
          </cell>
        </row>
        <row r="991">
          <cell r="B991">
            <v>44257</v>
          </cell>
          <cell r="C991">
            <v>96.97</v>
          </cell>
          <cell r="D991">
            <v>44257</v>
          </cell>
          <cell r="E991">
            <v>67.108317</v>
          </cell>
        </row>
        <row r="992">
          <cell r="B992">
            <v>44256</v>
          </cell>
          <cell r="C992">
            <v>94.6</v>
          </cell>
          <cell r="D992">
            <v>44256</v>
          </cell>
          <cell r="E992">
            <v>62.133609999999997</v>
          </cell>
        </row>
        <row r="993">
          <cell r="B993">
            <v>44253</v>
          </cell>
          <cell r="C993">
            <v>91.95</v>
          </cell>
          <cell r="D993">
            <v>44253</v>
          </cell>
          <cell r="E993">
            <v>50.696554999999996</v>
          </cell>
        </row>
        <row r="994">
          <cell r="B994">
            <v>44252</v>
          </cell>
          <cell r="C994">
            <v>92.77</v>
          </cell>
          <cell r="D994">
            <v>44252</v>
          </cell>
          <cell r="E994">
            <v>70.938332000000003</v>
          </cell>
        </row>
        <row r="995">
          <cell r="B995">
            <v>44251</v>
          </cell>
          <cell r="C995">
            <v>90.88</v>
          </cell>
          <cell r="D995">
            <v>44251</v>
          </cell>
          <cell r="E995">
            <v>27.561129999999999</v>
          </cell>
        </row>
        <row r="996">
          <cell r="B996">
            <v>44250</v>
          </cell>
          <cell r="C996">
            <v>88.95</v>
          </cell>
          <cell r="D996">
            <v>44250</v>
          </cell>
          <cell r="E996">
            <v>43.925417000000003</v>
          </cell>
        </row>
        <row r="997">
          <cell r="B997">
            <v>44249</v>
          </cell>
          <cell r="C997">
            <v>87.07</v>
          </cell>
          <cell r="D997">
            <v>44249</v>
          </cell>
          <cell r="E997">
            <v>38.203232999999997</v>
          </cell>
        </row>
        <row r="998">
          <cell r="B998">
            <v>44246</v>
          </cell>
          <cell r="C998">
            <v>88.03</v>
          </cell>
          <cell r="D998">
            <v>44246</v>
          </cell>
          <cell r="E998">
            <v>69.544392000000002</v>
          </cell>
        </row>
        <row r="999">
          <cell r="B999">
            <v>44245</v>
          </cell>
          <cell r="C999">
            <v>89.97</v>
          </cell>
          <cell r="D999">
            <v>44245</v>
          </cell>
          <cell r="E999">
            <v>48.616070999999998</v>
          </cell>
        </row>
        <row r="1000">
          <cell r="B1000">
            <v>44244</v>
          </cell>
          <cell r="C1000">
            <v>88.03</v>
          </cell>
          <cell r="D1000">
            <v>44244</v>
          </cell>
          <cell r="E1000">
            <v>66.947755000000001</v>
          </cell>
        </row>
        <row r="1001">
          <cell r="B1001">
            <v>44243</v>
          </cell>
          <cell r="C1001">
            <v>87.21</v>
          </cell>
          <cell r="D1001">
            <v>44243</v>
          </cell>
          <cell r="E1001">
            <v>45.833753999999999</v>
          </cell>
        </row>
        <row r="1002">
          <cell r="B1002">
            <v>44242</v>
          </cell>
          <cell r="C1002">
            <v>83.78</v>
          </cell>
          <cell r="D1002">
            <v>44242</v>
          </cell>
          <cell r="E1002">
            <v>28.371641</v>
          </cell>
        </row>
        <row r="1003">
          <cell r="B1003">
            <v>44239</v>
          </cell>
          <cell r="C1003">
            <v>84.36</v>
          </cell>
          <cell r="D1003">
            <v>44239</v>
          </cell>
          <cell r="E1003">
            <v>18.854969000000001</v>
          </cell>
        </row>
        <row r="1004">
          <cell r="B1004">
            <v>44238</v>
          </cell>
          <cell r="C1004">
            <v>84.84</v>
          </cell>
          <cell r="D1004">
            <v>44238</v>
          </cell>
          <cell r="E1004">
            <v>18.482937</v>
          </cell>
        </row>
        <row r="1005">
          <cell r="B1005">
            <v>44237</v>
          </cell>
          <cell r="C1005">
            <v>85.13</v>
          </cell>
          <cell r="D1005">
            <v>44237</v>
          </cell>
          <cell r="E1005">
            <v>57.056933999999998</v>
          </cell>
        </row>
        <row r="1006">
          <cell r="B1006">
            <v>44236</v>
          </cell>
          <cell r="C1006">
            <v>84.22</v>
          </cell>
          <cell r="D1006">
            <v>44236</v>
          </cell>
          <cell r="E1006">
            <v>37.086126999999998</v>
          </cell>
        </row>
        <row r="1007">
          <cell r="B1007">
            <v>44235</v>
          </cell>
          <cell r="C1007">
            <v>86.97</v>
          </cell>
          <cell r="D1007">
            <v>44235</v>
          </cell>
          <cell r="E1007">
            <v>70.145364999999998</v>
          </cell>
        </row>
        <row r="1008">
          <cell r="B1008">
            <v>44232</v>
          </cell>
          <cell r="C1008">
            <v>84.51</v>
          </cell>
          <cell r="D1008">
            <v>44232</v>
          </cell>
          <cell r="E1008">
            <v>98.504306999999997</v>
          </cell>
        </row>
        <row r="1009">
          <cell r="B1009">
            <v>44231</v>
          </cell>
          <cell r="C1009">
            <v>86.58</v>
          </cell>
          <cell r="D1009">
            <v>44231</v>
          </cell>
          <cell r="E1009">
            <v>94.513383000000005</v>
          </cell>
        </row>
        <row r="1010">
          <cell r="B1010">
            <v>44230</v>
          </cell>
          <cell r="C1010">
            <v>81.37</v>
          </cell>
          <cell r="D1010">
            <v>44230</v>
          </cell>
          <cell r="E1010">
            <v>41.816642999999999</v>
          </cell>
        </row>
        <row r="1011">
          <cell r="B1011">
            <v>44229</v>
          </cell>
          <cell r="C1011">
            <v>80.790000000000006</v>
          </cell>
          <cell r="D1011">
            <v>44229</v>
          </cell>
          <cell r="E1011">
            <v>47.955672999999997</v>
          </cell>
        </row>
        <row r="1012">
          <cell r="B1012">
            <v>44228</v>
          </cell>
          <cell r="C1012">
            <v>77.209999999999994</v>
          </cell>
          <cell r="D1012">
            <v>44228</v>
          </cell>
          <cell r="E1012">
            <v>45.909331000000002</v>
          </cell>
        </row>
        <row r="1013">
          <cell r="B1013">
            <v>44225</v>
          </cell>
          <cell r="C1013">
            <v>72.86</v>
          </cell>
          <cell r="D1013">
            <v>44225</v>
          </cell>
          <cell r="E1013">
            <v>28.386914999999998</v>
          </cell>
        </row>
        <row r="1014">
          <cell r="B1014">
            <v>44224</v>
          </cell>
          <cell r="C1014">
            <v>74.5</v>
          </cell>
          <cell r="D1014">
            <v>44224</v>
          </cell>
          <cell r="E1014">
            <v>40.097315999999999</v>
          </cell>
        </row>
        <row r="1015">
          <cell r="B1015">
            <v>44223</v>
          </cell>
          <cell r="C1015">
            <v>73.39</v>
          </cell>
          <cell r="D1015">
            <v>44223</v>
          </cell>
          <cell r="E1015">
            <v>47.062542999999998</v>
          </cell>
        </row>
        <row r="1016">
          <cell r="B1016">
            <v>44221</v>
          </cell>
          <cell r="C1016">
            <v>76.58</v>
          </cell>
          <cell r="D1016">
            <v>44221</v>
          </cell>
          <cell r="E1016">
            <v>55.671719000000003</v>
          </cell>
        </row>
        <row r="1017">
          <cell r="B1017">
            <v>44218</v>
          </cell>
          <cell r="C1017">
            <v>76.73</v>
          </cell>
          <cell r="D1017">
            <v>44218</v>
          </cell>
          <cell r="E1017">
            <v>42.934184999999999</v>
          </cell>
        </row>
        <row r="1018">
          <cell r="B1018">
            <v>44217</v>
          </cell>
          <cell r="C1018">
            <v>80.209999999999994</v>
          </cell>
          <cell r="D1018">
            <v>44217</v>
          </cell>
          <cell r="E1018">
            <v>16.889392000000001</v>
          </cell>
        </row>
        <row r="1019">
          <cell r="B1019">
            <v>44216</v>
          </cell>
          <cell r="C1019">
            <v>81.95</v>
          </cell>
          <cell r="D1019">
            <v>44216</v>
          </cell>
          <cell r="E1019">
            <v>19.476831000000001</v>
          </cell>
        </row>
        <row r="1020">
          <cell r="B1020">
            <v>44215</v>
          </cell>
          <cell r="C1020">
            <v>82.52</v>
          </cell>
          <cell r="D1020">
            <v>44215</v>
          </cell>
          <cell r="E1020">
            <v>25.469131999999998</v>
          </cell>
        </row>
        <row r="1021">
          <cell r="B1021">
            <v>44214</v>
          </cell>
          <cell r="C1021">
            <v>79.34</v>
          </cell>
          <cell r="D1021">
            <v>44214</v>
          </cell>
          <cell r="E1021">
            <v>31.480725</v>
          </cell>
        </row>
        <row r="1022">
          <cell r="B1022">
            <v>44211</v>
          </cell>
          <cell r="C1022">
            <v>82.67</v>
          </cell>
          <cell r="D1022">
            <v>44211</v>
          </cell>
          <cell r="E1022">
            <v>35.416980000000002</v>
          </cell>
        </row>
        <row r="1023">
          <cell r="B1023">
            <v>44210</v>
          </cell>
          <cell r="C1023">
            <v>83.06</v>
          </cell>
          <cell r="D1023">
            <v>44210</v>
          </cell>
          <cell r="E1023">
            <v>20.620190999999998</v>
          </cell>
        </row>
        <row r="1024">
          <cell r="B1024">
            <v>44209</v>
          </cell>
          <cell r="C1024">
            <v>82.96</v>
          </cell>
          <cell r="D1024">
            <v>44209</v>
          </cell>
          <cell r="E1024">
            <v>37.272052000000002</v>
          </cell>
        </row>
        <row r="1025">
          <cell r="B1025">
            <v>44208</v>
          </cell>
          <cell r="C1025">
            <v>83.15</v>
          </cell>
          <cell r="D1025">
            <v>44208</v>
          </cell>
          <cell r="E1025">
            <v>43.670529000000002</v>
          </cell>
        </row>
        <row r="1026">
          <cell r="B1026">
            <v>44207</v>
          </cell>
          <cell r="C1026">
            <v>80.5</v>
          </cell>
          <cell r="D1026">
            <v>44207</v>
          </cell>
          <cell r="E1026">
            <v>25.575168999999999</v>
          </cell>
        </row>
        <row r="1027">
          <cell r="B1027">
            <v>44204</v>
          </cell>
          <cell r="C1027">
            <v>80.25</v>
          </cell>
          <cell r="D1027">
            <v>44204</v>
          </cell>
          <cell r="E1027">
            <v>41.178215000000002</v>
          </cell>
        </row>
        <row r="1028">
          <cell r="B1028">
            <v>44203</v>
          </cell>
          <cell r="C1028">
            <v>79.09</v>
          </cell>
          <cell r="D1028">
            <v>44203</v>
          </cell>
          <cell r="E1028">
            <v>35.219703000000003</v>
          </cell>
        </row>
        <row r="1029">
          <cell r="B1029">
            <v>44202</v>
          </cell>
          <cell r="C1029">
            <v>79.67</v>
          </cell>
          <cell r="D1029">
            <v>44202</v>
          </cell>
          <cell r="E1029">
            <v>46.157617000000002</v>
          </cell>
        </row>
        <row r="1030">
          <cell r="B1030">
            <v>44201</v>
          </cell>
          <cell r="C1030">
            <v>78.42</v>
          </cell>
          <cell r="D1030">
            <v>44201</v>
          </cell>
          <cell r="E1030">
            <v>46.181972000000002</v>
          </cell>
        </row>
        <row r="1031">
          <cell r="B1031">
            <v>44200</v>
          </cell>
          <cell r="C1031">
            <v>76.58</v>
          </cell>
          <cell r="D1031">
            <v>44200</v>
          </cell>
          <cell r="E1031">
            <v>23.712305000000001</v>
          </cell>
        </row>
        <row r="1032">
          <cell r="B1032">
            <v>44197</v>
          </cell>
          <cell r="C1032">
            <v>74.75</v>
          </cell>
          <cell r="D1032">
            <v>44197</v>
          </cell>
          <cell r="E1032">
            <v>19.041567000000001</v>
          </cell>
        </row>
        <row r="1033">
          <cell r="B1033">
            <v>44196</v>
          </cell>
          <cell r="C1033">
            <v>73.099999999999994</v>
          </cell>
          <cell r="D1033">
            <v>44196</v>
          </cell>
          <cell r="E1033">
            <v>15.495713</v>
          </cell>
        </row>
        <row r="1034">
          <cell r="B1034">
            <v>44195</v>
          </cell>
          <cell r="C1034">
            <v>73.25</v>
          </cell>
          <cell r="D1034">
            <v>44195</v>
          </cell>
          <cell r="E1034">
            <v>17.918811999999999</v>
          </cell>
        </row>
        <row r="1035">
          <cell r="B1035">
            <v>44194</v>
          </cell>
          <cell r="C1035">
            <v>73.97</v>
          </cell>
          <cell r="D1035">
            <v>44194</v>
          </cell>
          <cell r="E1035">
            <v>28.745694</v>
          </cell>
        </row>
        <row r="1036">
          <cell r="B1036">
            <v>44193</v>
          </cell>
          <cell r="C1036">
            <v>74.599999999999994</v>
          </cell>
          <cell r="D1036">
            <v>44193</v>
          </cell>
          <cell r="E1036">
            <v>35.601036000000001</v>
          </cell>
        </row>
        <row r="1037">
          <cell r="B1037">
            <v>44189</v>
          </cell>
          <cell r="C1037">
            <v>71.989999999999995</v>
          </cell>
          <cell r="D1037">
            <v>44189</v>
          </cell>
          <cell r="E1037">
            <v>23.223241000000002</v>
          </cell>
        </row>
        <row r="1038">
          <cell r="B1038">
            <v>44188</v>
          </cell>
          <cell r="C1038">
            <v>71.650000000000006</v>
          </cell>
          <cell r="D1038">
            <v>44188</v>
          </cell>
          <cell r="E1038">
            <v>30.689572999999999</v>
          </cell>
        </row>
        <row r="1039">
          <cell r="B1039">
            <v>44187</v>
          </cell>
          <cell r="C1039">
            <v>69.239999999999995</v>
          </cell>
          <cell r="D1039">
            <v>44187</v>
          </cell>
          <cell r="E1039">
            <v>46.224466999999997</v>
          </cell>
        </row>
        <row r="1040">
          <cell r="B1040">
            <v>44186</v>
          </cell>
          <cell r="C1040">
            <v>66.73</v>
          </cell>
          <cell r="D1040">
            <v>44186</v>
          </cell>
          <cell r="E1040">
            <v>51.731071999999998</v>
          </cell>
        </row>
        <row r="1041">
          <cell r="B1041">
            <v>44183</v>
          </cell>
          <cell r="C1041">
            <v>73.489999999999995</v>
          </cell>
          <cell r="D1041">
            <v>44183</v>
          </cell>
          <cell r="E1041">
            <v>49.891455999999998</v>
          </cell>
        </row>
        <row r="1042">
          <cell r="B1042">
            <v>44182</v>
          </cell>
          <cell r="C1042">
            <v>72.67</v>
          </cell>
          <cell r="D1042">
            <v>44182</v>
          </cell>
          <cell r="E1042">
            <v>28.073186</v>
          </cell>
        </row>
        <row r="1043">
          <cell r="B1043">
            <v>44181</v>
          </cell>
          <cell r="C1043">
            <v>73.59</v>
          </cell>
          <cell r="D1043">
            <v>44181</v>
          </cell>
          <cell r="E1043">
            <v>36.595157999999998</v>
          </cell>
        </row>
        <row r="1044">
          <cell r="B1044">
            <v>44180</v>
          </cell>
          <cell r="C1044">
            <v>72.62</v>
          </cell>
          <cell r="D1044">
            <v>44180</v>
          </cell>
          <cell r="E1044">
            <v>38.943069999999999</v>
          </cell>
        </row>
        <row r="1045">
          <cell r="B1045">
            <v>44179</v>
          </cell>
          <cell r="C1045">
            <v>70.98</v>
          </cell>
          <cell r="D1045">
            <v>44179</v>
          </cell>
          <cell r="E1045">
            <v>20.767955000000001</v>
          </cell>
        </row>
        <row r="1046">
          <cell r="B1046">
            <v>44176</v>
          </cell>
          <cell r="C1046">
            <v>70.349999999999994</v>
          </cell>
          <cell r="D1046">
            <v>44176</v>
          </cell>
          <cell r="E1046">
            <v>36.847385000000003</v>
          </cell>
        </row>
        <row r="1047">
          <cell r="B1047">
            <v>44175</v>
          </cell>
          <cell r="C1047">
            <v>70.2</v>
          </cell>
          <cell r="D1047">
            <v>44175</v>
          </cell>
          <cell r="E1047">
            <v>29.242808</v>
          </cell>
        </row>
        <row r="1048">
          <cell r="B1048">
            <v>44174</v>
          </cell>
          <cell r="C1048">
            <v>70.69</v>
          </cell>
          <cell r="D1048">
            <v>44174</v>
          </cell>
          <cell r="E1048">
            <v>58.476323000000001</v>
          </cell>
        </row>
        <row r="1049">
          <cell r="B1049">
            <v>44173</v>
          </cell>
          <cell r="C1049">
            <v>69.58</v>
          </cell>
          <cell r="D1049">
            <v>44173</v>
          </cell>
          <cell r="E1049">
            <v>43.645663999999996</v>
          </cell>
        </row>
        <row r="1050">
          <cell r="B1050">
            <v>44172</v>
          </cell>
          <cell r="C1050">
            <v>69.239999999999995</v>
          </cell>
          <cell r="D1050">
            <v>44172</v>
          </cell>
          <cell r="E1050">
            <v>39.355314</v>
          </cell>
        </row>
        <row r="1051">
          <cell r="B1051">
            <v>44169</v>
          </cell>
          <cell r="C1051">
            <v>69.239999999999995</v>
          </cell>
          <cell r="D1051">
            <v>44169</v>
          </cell>
          <cell r="E1051">
            <v>97.738907999999995</v>
          </cell>
        </row>
        <row r="1052">
          <cell r="B1052">
            <v>44168</v>
          </cell>
          <cell r="C1052">
            <v>66.92</v>
          </cell>
          <cell r="D1052">
            <v>44168</v>
          </cell>
          <cell r="E1052">
            <v>37.361699000000002</v>
          </cell>
        </row>
        <row r="1053">
          <cell r="B1053">
            <v>44167</v>
          </cell>
          <cell r="C1053">
            <v>65.66</v>
          </cell>
          <cell r="D1053">
            <v>44167</v>
          </cell>
          <cell r="E1053">
            <v>46.261091</v>
          </cell>
        </row>
        <row r="1054">
          <cell r="B1054">
            <v>44166</v>
          </cell>
          <cell r="C1054">
            <v>66.53</v>
          </cell>
          <cell r="D1054">
            <v>44166</v>
          </cell>
          <cell r="E1054">
            <v>70.704402999999999</v>
          </cell>
        </row>
        <row r="1055">
          <cell r="B1055">
            <v>44162</v>
          </cell>
          <cell r="C1055">
            <v>62.72</v>
          </cell>
          <cell r="D1055">
            <v>44162</v>
          </cell>
          <cell r="E1055">
            <v>56.608139999999999</v>
          </cell>
        </row>
        <row r="1056">
          <cell r="B1056">
            <v>44161</v>
          </cell>
          <cell r="C1056">
            <v>60.25</v>
          </cell>
          <cell r="D1056">
            <v>44161</v>
          </cell>
          <cell r="E1056">
            <v>30.119954</v>
          </cell>
        </row>
        <row r="1057">
          <cell r="B1057">
            <v>44160</v>
          </cell>
          <cell r="C1057">
            <v>59.43</v>
          </cell>
          <cell r="D1057">
            <v>44160</v>
          </cell>
          <cell r="E1057">
            <v>75.949155000000005</v>
          </cell>
        </row>
        <row r="1058">
          <cell r="B1058">
            <v>44159</v>
          </cell>
          <cell r="C1058">
            <v>57.93</v>
          </cell>
          <cell r="D1058">
            <v>44159</v>
          </cell>
          <cell r="E1058">
            <v>25.057494999999999</v>
          </cell>
        </row>
        <row r="1059">
          <cell r="B1059">
            <v>44158</v>
          </cell>
          <cell r="C1059">
            <v>56.87</v>
          </cell>
          <cell r="D1059">
            <v>44158</v>
          </cell>
          <cell r="E1059">
            <v>24.196085</v>
          </cell>
        </row>
        <row r="1060">
          <cell r="B1060">
            <v>44155</v>
          </cell>
          <cell r="C1060">
            <v>56.14</v>
          </cell>
          <cell r="D1060">
            <v>44155</v>
          </cell>
          <cell r="E1060">
            <v>23.428511</v>
          </cell>
        </row>
        <row r="1061">
          <cell r="B1061">
            <v>44154</v>
          </cell>
          <cell r="C1061">
            <v>57.16</v>
          </cell>
          <cell r="D1061">
            <v>44154</v>
          </cell>
          <cell r="E1061">
            <v>28.987133</v>
          </cell>
        </row>
        <row r="1062">
          <cell r="B1062">
            <v>44153</v>
          </cell>
          <cell r="C1062">
            <v>58.56</v>
          </cell>
          <cell r="D1062">
            <v>44153</v>
          </cell>
          <cell r="E1062">
            <v>54.298315000000002</v>
          </cell>
        </row>
        <row r="1063">
          <cell r="B1063">
            <v>44152</v>
          </cell>
          <cell r="C1063">
            <v>55.71</v>
          </cell>
          <cell r="D1063">
            <v>44152</v>
          </cell>
          <cell r="E1063">
            <v>26.801424999999998</v>
          </cell>
        </row>
        <row r="1064">
          <cell r="B1064">
            <v>44149</v>
          </cell>
          <cell r="C1064">
            <v>54.07</v>
          </cell>
          <cell r="D1064">
            <v>44149</v>
          </cell>
          <cell r="E1064">
            <v>2.578865</v>
          </cell>
        </row>
        <row r="1065">
          <cell r="B1065">
            <v>44148</v>
          </cell>
          <cell r="C1065">
            <v>53.39</v>
          </cell>
          <cell r="D1065">
            <v>44148</v>
          </cell>
          <cell r="E1065">
            <v>15.417488000000001</v>
          </cell>
        </row>
        <row r="1066">
          <cell r="B1066">
            <v>44147</v>
          </cell>
          <cell r="C1066">
            <v>53.73</v>
          </cell>
          <cell r="D1066">
            <v>44147</v>
          </cell>
          <cell r="E1066">
            <v>19.585504</v>
          </cell>
        </row>
        <row r="1067">
          <cell r="B1067">
            <v>44146</v>
          </cell>
          <cell r="C1067">
            <v>55.32</v>
          </cell>
          <cell r="D1067">
            <v>44146</v>
          </cell>
          <cell r="E1067">
            <v>40.249499</v>
          </cell>
        </row>
        <row r="1068">
          <cell r="B1068">
            <v>44145</v>
          </cell>
          <cell r="C1068">
            <v>54.79</v>
          </cell>
          <cell r="D1068">
            <v>44145</v>
          </cell>
          <cell r="E1068">
            <v>23.878927000000001</v>
          </cell>
        </row>
        <row r="1069">
          <cell r="B1069">
            <v>44144</v>
          </cell>
          <cell r="C1069">
            <v>53.1</v>
          </cell>
          <cell r="D1069">
            <v>44144</v>
          </cell>
          <cell r="E1069">
            <v>22.041528</v>
          </cell>
        </row>
        <row r="1070">
          <cell r="B1070">
            <v>44141</v>
          </cell>
          <cell r="C1070">
            <v>52.86</v>
          </cell>
          <cell r="D1070">
            <v>44141</v>
          </cell>
          <cell r="E1070">
            <v>21.662709</v>
          </cell>
        </row>
        <row r="1071">
          <cell r="B1071">
            <v>44140</v>
          </cell>
          <cell r="C1071">
            <v>53.49</v>
          </cell>
          <cell r="D1071">
            <v>44140</v>
          </cell>
          <cell r="E1071">
            <v>22.517409000000001</v>
          </cell>
        </row>
        <row r="1072">
          <cell r="B1072">
            <v>44139</v>
          </cell>
          <cell r="C1072">
            <v>51.51</v>
          </cell>
          <cell r="D1072">
            <v>44139</v>
          </cell>
          <cell r="E1072">
            <v>13.555398</v>
          </cell>
        </row>
        <row r="1073">
          <cell r="B1073">
            <v>44138</v>
          </cell>
          <cell r="C1073">
            <v>51.8</v>
          </cell>
          <cell r="D1073">
            <v>44138</v>
          </cell>
          <cell r="E1073">
            <v>11.671919000000001</v>
          </cell>
        </row>
        <row r="1074">
          <cell r="B1074">
            <v>44137</v>
          </cell>
          <cell r="C1074">
            <v>50.88</v>
          </cell>
          <cell r="D1074">
            <v>44137</v>
          </cell>
          <cell r="E1074">
            <v>9.5754850000000005</v>
          </cell>
        </row>
        <row r="1075">
          <cell r="B1075">
            <v>44134</v>
          </cell>
          <cell r="C1075">
            <v>50.39</v>
          </cell>
          <cell r="D1075">
            <v>44134</v>
          </cell>
          <cell r="E1075">
            <v>12.994218999999999</v>
          </cell>
        </row>
        <row r="1076">
          <cell r="B1076">
            <v>44133</v>
          </cell>
          <cell r="C1076">
            <v>50.35</v>
          </cell>
          <cell r="D1076">
            <v>44133</v>
          </cell>
          <cell r="E1076">
            <v>15.35135</v>
          </cell>
        </row>
        <row r="1077">
          <cell r="B1077">
            <v>44132</v>
          </cell>
          <cell r="C1077">
            <v>51.31</v>
          </cell>
          <cell r="D1077">
            <v>44132</v>
          </cell>
          <cell r="E1077">
            <v>13.646853</v>
          </cell>
        </row>
        <row r="1078">
          <cell r="B1078">
            <v>44131</v>
          </cell>
          <cell r="C1078">
            <v>51.94</v>
          </cell>
          <cell r="D1078">
            <v>44131</v>
          </cell>
          <cell r="E1078">
            <v>13.240997999999999</v>
          </cell>
        </row>
        <row r="1079">
          <cell r="B1079">
            <v>44130</v>
          </cell>
          <cell r="C1079">
            <v>52.09</v>
          </cell>
          <cell r="D1079">
            <v>44130</v>
          </cell>
          <cell r="E1079">
            <v>20.120597</v>
          </cell>
        </row>
        <row r="1080">
          <cell r="B1080">
            <v>44127</v>
          </cell>
          <cell r="C1080">
            <v>53.39</v>
          </cell>
          <cell r="D1080">
            <v>44127</v>
          </cell>
          <cell r="E1080">
            <v>13.365938</v>
          </cell>
        </row>
        <row r="1081">
          <cell r="B1081">
            <v>44126</v>
          </cell>
          <cell r="C1081">
            <v>53.25</v>
          </cell>
          <cell r="D1081">
            <v>44126</v>
          </cell>
          <cell r="E1081">
            <v>15.185237000000001</v>
          </cell>
        </row>
        <row r="1082">
          <cell r="B1082">
            <v>44125</v>
          </cell>
          <cell r="C1082">
            <v>52.13</v>
          </cell>
          <cell r="D1082">
            <v>44125</v>
          </cell>
          <cell r="E1082">
            <v>17.054863999999998</v>
          </cell>
        </row>
        <row r="1083">
          <cell r="B1083">
            <v>44124</v>
          </cell>
          <cell r="C1083">
            <v>52.91</v>
          </cell>
          <cell r="D1083">
            <v>44124</v>
          </cell>
          <cell r="E1083">
            <v>17.720431000000001</v>
          </cell>
        </row>
        <row r="1084">
          <cell r="B1084">
            <v>44123</v>
          </cell>
          <cell r="C1084">
            <v>53.34</v>
          </cell>
          <cell r="D1084">
            <v>44123</v>
          </cell>
          <cell r="E1084">
            <v>18.875641999999999</v>
          </cell>
        </row>
        <row r="1085">
          <cell r="B1085">
            <v>44120</v>
          </cell>
          <cell r="C1085">
            <v>52.33</v>
          </cell>
          <cell r="D1085">
            <v>44120</v>
          </cell>
          <cell r="E1085">
            <v>24.636965</v>
          </cell>
        </row>
        <row r="1086">
          <cell r="B1086">
            <v>44119</v>
          </cell>
          <cell r="C1086">
            <v>51.12</v>
          </cell>
          <cell r="D1086">
            <v>44119</v>
          </cell>
          <cell r="E1086">
            <v>23.963775999999999</v>
          </cell>
        </row>
        <row r="1087">
          <cell r="B1087">
            <v>44118</v>
          </cell>
          <cell r="C1087">
            <v>51.17</v>
          </cell>
          <cell r="D1087">
            <v>44118</v>
          </cell>
          <cell r="E1087">
            <v>15.451124</v>
          </cell>
        </row>
        <row r="1088">
          <cell r="B1088">
            <v>44117</v>
          </cell>
          <cell r="C1088">
            <v>52.23</v>
          </cell>
          <cell r="D1088">
            <v>44117</v>
          </cell>
          <cell r="E1088">
            <v>18.622520000000002</v>
          </cell>
        </row>
        <row r="1089">
          <cell r="B1089">
            <v>44116</v>
          </cell>
          <cell r="C1089">
            <v>51.07</v>
          </cell>
          <cell r="D1089">
            <v>44116</v>
          </cell>
          <cell r="E1089">
            <v>12.879607</v>
          </cell>
        </row>
        <row r="1090">
          <cell r="B1090">
            <v>44113</v>
          </cell>
          <cell r="C1090">
            <v>52.62</v>
          </cell>
          <cell r="D1090">
            <v>44113</v>
          </cell>
          <cell r="E1090">
            <v>10.432259999999999</v>
          </cell>
        </row>
        <row r="1091">
          <cell r="B1091">
            <v>44112</v>
          </cell>
          <cell r="C1091">
            <v>53.15</v>
          </cell>
          <cell r="D1091">
            <v>44112</v>
          </cell>
          <cell r="E1091">
            <v>16.737366000000002</v>
          </cell>
        </row>
        <row r="1092">
          <cell r="B1092">
            <v>44111</v>
          </cell>
          <cell r="C1092">
            <v>54.26</v>
          </cell>
          <cell r="D1092">
            <v>44111</v>
          </cell>
          <cell r="E1092">
            <v>25.064716000000001</v>
          </cell>
        </row>
        <row r="1093">
          <cell r="B1093">
            <v>44110</v>
          </cell>
          <cell r="C1093">
            <v>52.76</v>
          </cell>
          <cell r="D1093">
            <v>44110</v>
          </cell>
          <cell r="E1093">
            <v>10.850161999999999</v>
          </cell>
        </row>
        <row r="1094">
          <cell r="B1094">
            <v>44109</v>
          </cell>
          <cell r="C1094">
            <v>52.04</v>
          </cell>
          <cell r="D1094">
            <v>44109</v>
          </cell>
          <cell r="E1094">
            <v>13.583076</v>
          </cell>
        </row>
        <row r="1095">
          <cell r="B1095">
            <v>44105</v>
          </cell>
          <cell r="C1095">
            <v>52.62</v>
          </cell>
          <cell r="D1095">
            <v>44105</v>
          </cell>
          <cell r="E1095">
            <v>13.913795</v>
          </cell>
        </row>
        <row r="1096">
          <cell r="B1096">
            <v>44104</v>
          </cell>
          <cell r="C1096">
            <v>51.51</v>
          </cell>
          <cell r="D1096">
            <v>44104</v>
          </cell>
          <cell r="E1096">
            <v>10.804819999999999</v>
          </cell>
        </row>
        <row r="1097">
          <cell r="B1097">
            <v>44103</v>
          </cell>
          <cell r="C1097">
            <v>52.13</v>
          </cell>
          <cell r="D1097">
            <v>44103</v>
          </cell>
          <cell r="E1097">
            <v>18.384412000000001</v>
          </cell>
        </row>
        <row r="1098">
          <cell r="B1098">
            <v>44102</v>
          </cell>
          <cell r="C1098">
            <v>52.33</v>
          </cell>
          <cell r="D1098">
            <v>44102</v>
          </cell>
          <cell r="E1098">
            <v>16.189540000000001</v>
          </cell>
        </row>
        <row r="1099">
          <cell r="B1099">
            <v>44099</v>
          </cell>
          <cell r="C1099">
            <v>51.31</v>
          </cell>
          <cell r="D1099">
            <v>44099</v>
          </cell>
          <cell r="E1099">
            <v>24.165575</v>
          </cell>
        </row>
        <row r="1100">
          <cell r="B1100">
            <v>44098</v>
          </cell>
          <cell r="C1100">
            <v>48.75</v>
          </cell>
          <cell r="D1100">
            <v>44098</v>
          </cell>
          <cell r="E1100">
            <v>21.625654000000001</v>
          </cell>
        </row>
        <row r="1101">
          <cell r="B1101">
            <v>44097</v>
          </cell>
          <cell r="C1101">
            <v>51.65</v>
          </cell>
          <cell r="D1101">
            <v>44097</v>
          </cell>
          <cell r="E1101">
            <v>24.481334</v>
          </cell>
        </row>
        <row r="1102">
          <cell r="B1102">
            <v>44096</v>
          </cell>
          <cell r="C1102">
            <v>49.72</v>
          </cell>
          <cell r="D1102">
            <v>44096</v>
          </cell>
          <cell r="E1102">
            <v>34.523774000000003</v>
          </cell>
        </row>
        <row r="1103">
          <cell r="B1103">
            <v>44095</v>
          </cell>
          <cell r="C1103">
            <v>51.22</v>
          </cell>
          <cell r="D1103">
            <v>44095</v>
          </cell>
          <cell r="E1103">
            <v>27.253422</v>
          </cell>
        </row>
        <row r="1104">
          <cell r="B1104">
            <v>44092</v>
          </cell>
          <cell r="C1104">
            <v>54.31</v>
          </cell>
          <cell r="D1104">
            <v>44092</v>
          </cell>
          <cell r="E1104">
            <v>15.697096</v>
          </cell>
        </row>
        <row r="1105">
          <cell r="B1105">
            <v>44091</v>
          </cell>
          <cell r="C1105">
            <v>54.84</v>
          </cell>
          <cell r="D1105">
            <v>44091</v>
          </cell>
          <cell r="E1105">
            <v>27.360333000000001</v>
          </cell>
        </row>
        <row r="1106">
          <cell r="B1106">
            <v>44090</v>
          </cell>
          <cell r="C1106">
            <v>54.89</v>
          </cell>
          <cell r="D1106">
            <v>44090</v>
          </cell>
          <cell r="E1106">
            <v>18.216128999999999</v>
          </cell>
        </row>
        <row r="1107">
          <cell r="B1107">
            <v>44089</v>
          </cell>
          <cell r="C1107">
            <v>55.81</v>
          </cell>
          <cell r="D1107">
            <v>44089</v>
          </cell>
          <cell r="E1107">
            <v>18.732444999999998</v>
          </cell>
        </row>
        <row r="1108">
          <cell r="B1108">
            <v>44088</v>
          </cell>
          <cell r="C1108">
            <v>55.18</v>
          </cell>
          <cell r="D1108">
            <v>44088</v>
          </cell>
          <cell r="E1108">
            <v>22.921565999999999</v>
          </cell>
        </row>
        <row r="1109">
          <cell r="B1109">
            <v>44085</v>
          </cell>
          <cell r="C1109">
            <v>54.79</v>
          </cell>
          <cell r="D1109">
            <v>44085</v>
          </cell>
          <cell r="E1109">
            <v>22.160340999999999</v>
          </cell>
        </row>
        <row r="1110">
          <cell r="B1110">
            <v>44084</v>
          </cell>
          <cell r="C1110">
            <v>53.58</v>
          </cell>
          <cell r="D1110">
            <v>44084</v>
          </cell>
          <cell r="E1110">
            <v>30.550597</v>
          </cell>
        </row>
        <row r="1111">
          <cell r="B1111">
            <v>44083</v>
          </cell>
          <cell r="C1111">
            <v>53.78</v>
          </cell>
          <cell r="D1111">
            <v>44083</v>
          </cell>
          <cell r="E1111">
            <v>36.318168999999997</v>
          </cell>
        </row>
        <row r="1112">
          <cell r="B1112">
            <v>44082</v>
          </cell>
          <cell r="C1112">
            <v>53.34</v>
          </cell>
          <cell r="D1112">
            <v>44082</v>
          </cell>
          <cell r="E1112">
            <v>24.21378</v>
          </cell>
        </row>
        <row r="1113">
          <cell r="B1113">
            <v>44081</v>
          </cell>
          <cell r="C1113">
            <v>55.47</v>
          </cell>
          <cell r="D1113">
            <v>44081</v>
          </cell>
          <cell r="E1113">
            <v>26.138463000000002</v>
          </cell>
        </row>
        <row r="1114">
          <cell r="B1114">
            <v>44078</v>
          </cell>
          <cell r="C1114">
            <v>56.92</v>
          </cell>
          <cell r="D1114">
            <v>44078</v>
          </cell>
          <cell r="E1114">
            <v>20.139541999999999</v>
          </cell>
        </row>
        <row r="1115">
          <cell r="B1115">
            <v>44077</v>
          </cell>
          <cell r="C1115">
            <v>58.66</v>
          </cell>
          <cell r="D1115">
            <v>44077</v>
          </cell>
          <cell r="E1115">
            <v>23.071103000000001</v>
          </cell>
        </row>
        <row r="1116">
          <cell r="B1116">
            <v>44076</v>
          </cell>
          <cell r="C1116">
            <v>58.9</v>
          </cell>
          <cell r="D1116">
            <v>44076</v>
          </cell>
          <cell r="E1116">
            <v>25.823443000000001</v>
          </cell>
        </row>
        <row r="1117">
          <cell r="B1117">
            <v>44075</v>
          </cell>
          <cell r="C1117">
            <v>57.5</v>
          </cell>
          <cell r="D1117">
            <v>44075</v>
          </cell>
          <cell r="E1117">
            <v>43.683295999999999</v>
          </cell>
        </row>
        <row r="1118">
          <cell r="B1118">
            <v>44074</v>
          </cell>
          <cell r="C1118">
            <v>56.77</v>
          </cell>
          <cell r="D1118">
            <v>44074</v>
          </cell>
          <cell r="E1118">
            <v>36.839728000000001</v>
          </cell>
        </row>
        <row r="1119">
          <cell r="B1119">
            <v>44071</v>
          </cell>
          <cell r="C1119">
            <v>59.14</v>
          </cell>
          <cell r="D1119">
            <v>44071</v>
          </cell>
          <cell r="E1119">
            <v>21.774977</v>
          </cell>
        </row>
        <row r="1120">
          <cell r="B1120">
            <v>44070</v>
          </cell>
          <cell r="C1120">
            <v>59.53</v>
          </cell>
          <cell r="D1120">
            <v>44070</v>
          </cell>
          <cell r="E1120">
            <v>28.622558000000001</v>
          </cell>
        </row>
        <row r="1121">
          <cell r="B1121">
            <v>44069</v>
          </cell>
          <cell r="C1121">
            <v>60.54</v>
          </cell>
          <cell r="D1121">
            <v>44069</v>
          </cell>
          <cell r="E1121">
            <v>73.743638000000004</v>
          </cell>
        </row>
        <row r="1122">
          <cell r="B1122">
            <v>44068</v>
          </cell>
          <cell r="C1122">
            <v>57.98</v>
          </cell>
          <cell r="D1122">
            <v>44068</v>
          </cell>
          <cell r="E1122">
            <v>45.582317000000003</v>
          </cell>
        </row>
        <row r="1123">
          <cell r="B1123">
            <v>44067</v>
          </cell>
          <cell r="C1123">
            <v>58.85</v>
          </cell>
          <cell r="D1123">
            <v>44067</v>
          </cell>
          <cell r="E1123">
            <v>36.278734999999998</v>
          </cell>
        </row>
        <row r="1124">
          <cell r="B1124">
            <v>44064</v>
          </cell>
          <cell r="C1124">
            <v>59.86</v>
          </cell>
          <cell r="D1124">
            <v>44064</v>
          </cell>
          <cell r="E1124">
            <v>64.263093999999995</v>
          </cell>
        </row>
        <row r="1125">
          <cell r="B1125">
            <v>44063</v>
          </cell>
          <cell r="C1125">
            <v>59.33</v>
          </cell>
          <cell r="D1125">
            <v>44063</v>
          </cell>
          <cell r="E1125">
            <v>117.11306399999999</v>
          </cell>
        </row>
        <row r="1126">
          <cell r="B1126">
            <v>44062</v>
          </cell>
          <cell r="C1126">
            <v>54.79</v>
          </cell>
          <cell r="D1126">
            <v>44062</v>
          </cell>
          <cell r="E1126">
            <v>48.760655999999997</v>
          </cell>
        </row>
        <row r="1127">
          <cell r="B1127">
            <v>44061</v>
          </cell>
          <cell r="C1127">
            <v>53.78</v>
          </cell>
          <cell r="D1127">
            <v>44061</v>
          </cell>
          <cell r="E1127">
            <v>24.508088000000001</v>
          </cell>
        </row>
        <row r="1128">
          <cell r="B1128">
            <v>44060</v>
          </cell>
          <cell r="C1128">
            <v>54.16</v>
          </cell>
          <cell r="D1128">
            <v>44060</v>
          </cell>
          <cell r="E1128">
            <v>22.574629999999999</v>
          </cell>
        </row>
        <row r="1129">
          <cell r="B1129">
            <v>44057</v>
          </cell>
          <cell r="C1129">
            <v>53.1</v>
          </cell>
          <cell r="D1129">
            <v>44057</v>
          </cell>
          <cell r="E1129">
            <v>39.660916999999998</v>
          </cell>
        </row>
        <row r="1130">
          <cell r="B1130">
            <v>44056</v>
          </cell>
          <cell r="C1130">
            <v>54.21</v>
          </cell>
          <cell r="D1130">
            <v>44056</v>
          </cell>
          <cell r="E1130">
            <v>112.756334</v>
          </cell>
        </row>
        <row r="1131">
          <cell r="B1131">
            <v>44055</v>
          </cell>
          <cell r="C1131">
            <v>51.17</v>
          </cell>
          <cell r="D1131">
            <v>44055</v>
          </cell>
          <cell r="E1131">
            <v>26.298037999999998</v>
          </cell>
        </row>
        <row r="1132">
          <cell r="B1132">
            <v>44054</v>
          </cell>
          <cell r="C1132">
            <v>50.15</v>
          </cell>
          <cell r="D1132">
            <v>44054</v>
          </cell>
          <cell r="E1132">
            <v>20.281106000000001</v>
          </cell>
        </row>
        <row r="1133">
          <cell r="B1133">
            <v>44053</v>
          </cell>
          <cell r="C1133">
            <v>49.72</v>
          </cell>
          <cell r="D1133">
            <v>44053</v>
          </cell>
          <cell r="E1133">
            <v>27.048138000000002</v>
          </cell>
        </row>
        <row r="1134">
          <cell r="B1134">
            <v>44050</v>
          </cell>
          <cell r="C1134">
            <v>48.03</v>
          </cell>
          <cell r="D1134">
            <v>44050</v>
          </cell>
          <cell r="E1134">
            <v>20.079094999999999</v>
          </cell>
        </row>
        <row r="1135">
          <cell r="B1135">
            <v>44049</v>
          </cell>
          <cell r="C1135">
            <v>47.74</v>
          </cell>
          <cell r="D1135">
            <v>44049</v>
          </cell>
          <cell r="E1135">
            <v>22.695056999999998</v>
          </cell>
        </row>
        <row r="1136">
          <cell r="B1136">
            <v>44048</v>
          </cell>
          <cell r="C1136">
            <v>47.3</v>
          </cell>
          <cell r="D1136">
            <v>44048</v>
          </cell>
          <cell r="E1136">
            <v>14.901694000000001</v>
          </cell>
        </row>
        <row r="1137">
          <cell r="B1137">
            <v>44047</v>
          </cell>
          <cell r="C1137">
            <v>48.03</v>
          </cell>
          <cell r="D1137">
            <v>44047</v>
          </cell>
          <cell r="E1137">
            <v>25.280636999999999</v>
          </cell>
        </row>
        <row r="1138">
          <cell r="B1138">
            <v>44046</v>
          </cell>
          <cell r="C1138">
            <v>47.11</v>
          </cell>
          <cell r="D1138">
            <v>44046</v>
          </cell>
          <cell r="E1138">
            <v>10.560743</v>
          </cell>
        </row>
        <row r="1139">
          <cell r="B1139">
            <v>44043</v>
          </cell>
          <cell r="C1139">
            <v>47.06</v>
          </cell>
          <cell r="D1139">
            <v>44043</v>
          </cell>
          <cell r="E1139">
            <v>19.704630000000002</v>
          </cell>
        </row>
        <row r="1140">
          <cell r="B1140">
            <v>44042</v>
          </cell>
          <cell r="C1140">
            <v>46.38</v>
          </cell>
          <cell r="D1140">
            <v>44042</v>
          </cell>
          <cell r="E1140">
            <v>23.600645</v>
          </cell>
        </row>
        <row r="1141">
          <cell r="B1141">
            <v>44041</v>
          </cell>
          <cell r="C1141">
            <v>48.08</v>
          </cell>
          <cell r="D1141">
            <v>44041</v>
          </cell>
          <cell r="E1141">
            <v>18.443992999999999</v>
          </cell>
        </row>
        <row r="1142">
          <cell r="B1142">
            <v>44040</v>
          </cell>
          <cell r="C1142">
            <v>47.5</v>
          </cell>
          <cell r="D1142">
            <v>44040</v>
          </cell>
          <cell r="E1142">
            <v>19.972698000000001</v>
          </cell>
        </row>
        <row r="1143">
          <cell r="B1143">
            <v>44039</v>
          </cell>
          <cell r="C1143">
            <v>47.83</v>
          </cell>
          <cell r="D1143">
            <v>44039</v>
          </cell>
          <cell r="E1143">
            <v>26.232019999999999</v>
          </cell>
        </row>
        <row r="1144">
          <cell r="B1144">
            <v>44036</v>
          </cell>
          <cell r="C1144">
            <v>47.25</v>
          </cell>
          <cell r="D1144">
            <v>44036</v>
          </cell>
          <cell r="E1144">
            <v>15.734602000000001</v>
          </cell>
        </row>
        <row r="1145">
          <cell r="B1145">
            <v>44035</v>
          </cell>
          <cell r="C1145">
            <v>48.32</v>
          </cell>
          <cell r="D1145">
            <v>44035</v>
          </cell>
          <cell r="E1145">
            <v>18.215827000000001</v>
          </cell>
        </row>
        <row r="1146">
          <cell r="B1146">
            <v>44034</v>
          </cell>
          <cell r="C1146">
            <v>48.37</v>
          </cell>
          <cell r="D1146">
            <v>44034</v>
          </cell>
          <cell r="E1146">
            <v>30.638769</v>
          </cell>
        </row>
        <row r="1147">
          <cell r="B1147">
            <v>44033</v>
          </cell>
          <cell r="C1147">
            <v>47.21</v>
          </cell>
          <cell r="D1147">
            <v>44033</v>
          </cell>
          <cell r="E1147">
            <v>11.941105</v>
          </cell>
        </row>
        <row r="1148">
          <cell r="B1148">
            <v>44032</v>
          </cell>
          <cell r="C1148">
            <v>47.4</v>
          </cell>
          <cell r="D1148">
            <v>44032</v>
          </cell>
          <cell r="E1148">
            <v>16.776009999999999</v>
          </cell>
        </row>
        <row r="1149">
          <cell r="B1149">
            <v>44029</v>
          </cell>
          <cell r="C1149">
            <v>47.64</v>
          </cell>
          <cell r="D1149">
            <v>44029</v>
          </cell>
          <cell r="E1149">
            <v>31.130208</v>
          </cell>
        </row>
        <row r="1150">
          <cell r="B1150">
            <v>44028</v>
          </cell>
          <cell r="C1150">
            <v>45.13</v>
          </cell>
          <cell r="D1150">
            <v>44028</v>
          </cell>
          <cell r="E1150">
            <v>17.980226999999999</v>
          </cell>
        </row>
        <row r="1151">
          <cell r="B1151">
            <v>44027</v>
          </cell>
          <cell r="C1151">
            <v>45.56</v>
          </cell>
          <cell r="D1151">
            <v>44027</v>
          </cell>
          <cell r="E1151">
            <v>18.652944000000002</v>
          </cell>
        </row>
        <row r="1152">
          <cell r="B1152">
            <v>44026</v>
          </cell>
          <cell r="C1152">
            <v>46.53</v>
          </cell>
          <cell r="D1152">
            <v>44026</v>
          </cell>
          <cell r="E1152">
            <v>29.076619999999998</v>
          </cell>
        </row>
        <row r="1153">
          <cell r="B1153">
            <v>44025</v>
          </cell>
          <cell r="C1153">
            <v>46.48</v>
          </cell>
          <cell r="D1153">
            <v>44025</v>
          </cell>
          <cell r="E1153">
            <v>23.184293</v>
          </cell>
        </row>
        <row r="1154">
          <cell r="B1154">
            <v>44022</v>
          </cell>
          <cell r="C1154">
            <v>47.09</v>
          </cell>
          <cell r="D1154">
            <v>44022</v>
          </cell>
          <cell r="E1154">
            <v>53.816347</v>
          </cell>
        </row>
        <row r="1155">
          <cell r="B1155">
            <v>44021</v>
          </cell>
          <cell r="C1155">
            <v>49.15</v>
          </cell>
          <cell r="D1155">
            <v>44021</v>
          </cell>
          <cell r="E1155">
            <v>26.268273000000001</v>
          </cell>
        </row>
        <row r="1156">
          <cell r="B1156">
            <v>44020</v>
          </cell>
          <cell r="C1156">
            <v>48.87</v>
          </cell>
          <cell r="D1156">
            <v>44020</v>
          </cell>
          <cell r="E1156">
            <v>41.927349999999997</v>
          </cell>
        </row>
        <row r="1157">
          <cell r="B1157">
            <v>44019</v>
          </cell>
          <cell r="C1157">
            <v>47.6</v>
          </cell>
          <cell r="D1157">
            <v>44019</v>
          </cell>
          <cell r="E1157">
            <v>25.556054</v>
          </cell>
        </row>
        <row r="1158">
          <cell r="B1158">
            <v>44018</v>
          </cell>
          <cell r="C1158">
            <v>47.14</v>
          </cell>
          <cell r="D1158">
            <v>44018</v>
          </cell>
          <cell r="E1158">
            <v>33.194341999999999</v>
          </cell>
        </row>
        <row r="1159">
          <cell r="B1159">
            <v>44015</v>
          </cell>
          <cell r="C1159">
            <v>46.71</v>
          </cell>
          <cell r="D1159">
            <v>44015</v>
          </cell>
          <cell r="E1159">
            <v>62.701725000000003</v>
          </cell>
        </row>
        <row r="1160">
          <cell r="B1160">
            <v>44014</v>
          </cell>
          <cell r="C1160">
            <v>46.62</v>
          </cell>
          <cell r="D1160">
            <v>44014</v>
          </cell>
          <cell r="E1160">
            <v>112.201519</v>
          </cell>
        </row>
        <row r="1161">
          <cell r="B1161">
            <v>44013</v>
          </cell>
          <cell r="C1161">
            <v>43.16</v>
          </cell>
          <cell r="D1161">
            <v>44013</v>
          </cell>
          <cell r="E1161">
            <v>28.893547999999999</v>
          </cell>
        </row>
        <row r="1162">
          <cell r="B1162">
            <v>44012</v>
          </cell>
          <cell r="C1162">
            <v>41.99</v>
          </cell>
          <cell r="D1162">
            <v>44012</v>
          </cell>
          <cell r="E1162">
            <v>26.717326</v>
          </cell>
        </row>
        <row r="1163">
          <cell r="B1163">
            <v>44011</v>
          </cell>
          <cell r="C1163">
            <v>41.99</v>
          </cell>
          <cell r="D1163">
            <v>44011</v>
          </cell>
          <cell r="E1163">
            <v>29.327964999999999</v>
          </cell>
        </row>
        <row r="1164">
          <cell r="B1164">
            <v>44008</v>
          </cell>
          <cell r="C1164">
            <v>43.39</v>
          </cell>
          <cell r="D1164">
            <v>44008</v>
          </cell>
          <cell r="E1164">
            <v>46.055970000000002</v>
          </cell>
        </row>
        <row r="1165">
          <cell r="B1165">
            <v>44007</v>
          </cell>
          <cell r="C1165">
            <v>41.19</v>
          </cell>
          <cell r="D1165">
            <v>44007</v>
          </cell>
          <cell r="E1165">
            <v>35.938924</v>
          </cell>
        </row>
        <row r="1166">
          <cell r="B1166">
            <v>44006</v>
          </cell>
          <cell r="C1166">
            <v>40.49</v>
          </cell>
          <cell r="D1166">
            <v>44006</v>
          </cell>
          <cell r="E1166">
            <v>40.591791000000001</v>
          </cell>
        </row>
        <row r="1167">
          <cell r="B1167">
            <v>44005</v>
          </cell>
          <cell r="C1167">
            <v>41.61</v>
          </cell>
          <cell r="D1167">
            <v>44005</v>
          </cell>
          <cell r="E1167">
            <v>36.865827000000003</v>
          </cell>
        </row>
        <row r="1168">
          <cell r="B1168">
            <v>44004</v>
          </cell>
          <cell r="C1168">
            <v>40.86</v>
          </cell>
          <cell r="D1168">
            <v>44004</v>
          </cell>
          <cell r="E1168">
            <v>21.166722</v>
          </cell>
        </row>
        <row r="1169">
          <cell r="B1169">
            <v>44001</v>
          </cell>
          <cell r="C1169">
            <v>40.44</v>
          </cell>
          <cell r="D1169">
            <v>44001</v>
          </cell>
          <cell r="E1169">
            <v>28.219722999999998</v>
          </cell>
        </row>
        <row r="1170">
          <cell r="B1170">
            <v>44000</v>
          </cell>
          <cell r="C1170">
            <v>40.21</v>
          </cell>
          <cell r="D1170">
            <v>44000</v>
          </cell>
          <cell r="E1170">
            <v>29.310661</v>
          </cell>
        </row>
        <row r="1171">
          <cell r="B1171">
            <v>43999</v>
          </cell>
          <cell r="C1171">
            <v>38.619999999999997</v>
          </cell>
          <cell r="D1171">
            <v>43999</v>
          </cell>
          <cell r="E1171">
            <v>30.296333000000001</v>
          </cell>
        </row>
        <row r="1172">
          <cell r="B1172">
            <v>43998</v>
          </cell>
          <cell r="C1172">
            <v>38.43</v>
          </cell>
          <cell r="D1172">
            <v>43998</v>
          </cell>
          <cell r="E1172">
            <v>33.914921999999997</v>
          </cell>
        </row>
        <row r="1173">
          <cell r="B1173">
            <v>43997</v>
          </cell>
          <cell r="C1173">
            <v>39.69</v>
          </cell>
          <cell r="D1173">
            <v>43997</v>
          </cell>
          <cell r="E1173">
            <v>32.174669999999999</v>
          </cell>
        </row>
        <row r="1174">
          <cell r="B1174">
            <v>43994</v>
          </cell>
          <cell r="C1174">
            <v>39.04</v>
          </cell>
          <cell r="D1174">
            <v>43994</v>
          </cell>
          <cell r="E1174">
            <v>43.584190999999997</v>
          </cell>
        </row>
        <row r="1175">
          <cell r="B1175">
            <v>43993</v>
          </cell>
          <cell r="C1175">
            <v>38.57</v>
          </cell>
          <cell r="D1175">
            <v>43993</v>
          </cell>
          <cell r="E1175">
            <v>23.571379</v>
          </cell>
        </row>
        <row r="1176">
          <cell r="B1176">
            <v>43992</v>
          </cell>
          <cell r="C1176">
            <v>40.07</v>
          </cell>
          <cell r="D1176">
            <v>43992</v>
          </cell>
          <cell r="E1176">
            <v>19.799619</v>
          </cell>
        </row>
        <row r="1177">
          <cell r="B1177">
            <v>43991</v>
          </cell>
          <cell r="C1177">
            <v>40.020000000000003</v>
          </cell>
          <cell r="D1177">
            <v>43991</v>
          </cell>
          <cell r="E1177">
            <v>34.471524000000002</v>
          </cell>
        </row>
        <row r="1178">
          <cell r="B1178">
            <v>43990</v>
          </cell>
          <cell r="C1178">
            <v>39.93</v>
          </cell>
          <cell r="D1178">
            <v>43990</v>
          </cell>
          <cell r="E1178">
            <v>42.629868999999999</v>
          </cell>
        </row>
        <row r="1179">
          <cell r="B1179">
            <v>43987</v>
          </cell>
          <cell r="C1179">
            <v>41.1</v>
          </cell>
          <cell r="D1179">
            <v>43987</v>
          </cell>
          <cell r="E1179">
            <v>55.224826999999998</v>
          </cell>
        </row>
        <row r="1180">
          <cell r="B1180">
            <v>43986</v>
          </cell>
          <cell r="C1180">
            <v>39.79</v>
          </cell>
          <cell r="D1180">
            <v>43986</v>
          </cell>
          <cell r="E1180">
            <v>81.866338999999996</v>
          </cell>
        </row>
        <row r="1181">
          <cell r="B1181">
            <v>43985</v>
          </cell>
          <cell r="C1181">
            <v>39.04</v>
          </cell>
          <cell r="D1181">
            <v>43985</v>
          </cell>
          <cell r="E1181">
            <v>70.317644999999999</v>
          </cell>
        </row>
        <row r="1182">
          <cell r="B1182">
            <v>43984</v>
          </cell>
          <cell r="C1182">
            <v>39.83</v>
          </cell>
          <cell r="D1182">
            <v>43984</v>
          </cell>
          <cell r="E1182">
            <v>75.507938999999993</v>
          </cell>
        </row>
        <row r="1183">
          <cell r="B1183">
            <v>43983</v>
          </cell>
          <cell r="C1183">
            <v>36.93</v>
          </cell>
          <cell r="D1183">
            <v>43983</v>
          </cell>
          <cell r="E1183">
            <v>64.630249000000006</v>
          </cell>
        </row>
        <row r="1184">
          <cell r="B1184">
            <v>43980</v>
          </cell>
          <cell r="C1184">
            <v>34.22</v>
          </cell>
          <cell r="D1184">
            <v>43980</v>
          </cell>
          <cell r="E1184">
            <v>149.70628300000001</v>
          </cell>
        </row>
        <row r="1185">
          <cell r="B1185">
            <v>43979</v>
          </cell>
          <cell r="C1185">
            <v>34.54</v>
          </cell>
          <cell r="D1185">
            <v>43979</v>
          </cell>
          <cell r="E1185">
            <v>45.712055999999997</v>
          </cell>
        </row>
        <row r="1186">
          <cell r="B1186">
            <v>43978</v>
          </cell>
          <cell r="C1186">
            <v>33.47</v>
          </cell>
          <cell r="D1186">
            <v>43978</v>
          </cell>
          <cell r="E1186">
            <v>41.541291000000001</v>
          </cell>
        </row>
        <row r="1187">
          <cell r="B1187">
            <v>43977</v>
          </cell>
          <cell r="C1187">
            <v>33.47</v>
          </cell>
          <cell r="D1187">
            <v>43977</v>
          </cell>
          <cell r="E1187">
            <v>51.052290999999997</v>
          </cell>
        </row>
        <row r="1188">
          <cell r="B1188">
            <v>43973</v>
          </cell>
          <cell r="C1188">
            <v>31.6</v>
          </cell>
          <cell r="D1188">
            <v>43973</v>
          </cell>
          <cell r="E1188">
            <v>40.498596999999997</v>
          </cell>
        </row>
        <row r="1189">
          <cell r="B1189">
            <v>43972</v>
          </cell>
          <cell r="C1189">
            <v>30.75</v>
          </cell>
          <cell r="D1189">
            <v>43972</v>
          </cell>
          <cell r="E1189">
            <v>35.022500000000001</v>
          </cell>
        </row>
        <row r="1190">
          <cell r="B1190">
            <v>43971</v>
          </cell>
          <cell r="C1190">
            <v>31.13</v>
          </cell>
          <cell r="D1190">
            <v>43971</v>
          </cell>
          <cell r="E1190">
            <v>91.642145999999997</v>
          </cell>
        </row>
        <row r="1191">
          <cell r="B1191">
            <v>43970</v>
          </cell>
          <cell r="C1191">
            <v>30.38</v>
          </cell>
          <cell r="D1191">
            <v>43970</v>
          </cell>
          <cell r="E1191">
            <v>37.940322000000002</v>
          </cell>
        </row>
        <row r="1192">
          <cell r="B1192">
            <v>43969</v>
          </cell>
          <cell r="C1192">
            <v>29.3</v>
          </cell>
          <cell r="D1192">
            <v>43969</v>
          </cell>
          <cell r="E1192">
            <v>33.654539999999997</v>
          </cell>
        </row>
        <row r="1193">
          <cell r="B1193">
            <v>43966</v>
          </cell>
          <cell r="C1193">
            <v>29.4</v>
          </cell>
          <cell r="D1193">
            <v>43966</v>
          </cell>
          <cell r="E1193">
            <v>36.969884999999998</v>
          </cell>
        </row>
        <row r="1194">
          <cell r="B1194">
            <v>43965</v>
          </cell>
          <cell r="C1194">
            <v>28.93</v>
          </cell>
          <cell r="D1194">
            <v>43965</v>
          </cell>
          <cell r="E1194">
            <v>69.089712000000006</v>
          </cell>
        </row>
        <row r="1195">
          <cell r="B1195">
            <v>43964</v>
          </cell>
          <cell r="C1195">
            <v>28.37</v>
          </cell>
          <cell r="D1195">
            <v>43964</v>
          </cell>
          <cell r="E1195">
            <v>53.613886999999998</v>
          </cell>
        </row>
        <row r="1196">
          <cell r="B1196">
            <v>43963</v>
          </cell>
          <cell r="C1196">
            <v>26.59</v>
          </cell>
          <cell r="D1196">
            <v>43963</v>
          </cell>
          <cell r="E1196">
            <v>27.226330000000001</v>
          </cell>
        </row>
        <row r="1197">
          <cell r="B1197">
            <v>43962</v>
          </cell>
          <cell r="C1197">
            <v>25.56</v>
          </cell>
          <cell r="D1197">
            <v>43962</v>
          </cell>
          <cell r="E1197">
            <v>36.502236000000003</v>
          </cell>
        </row>
        <row r="1198">
          <cell r="B1198">
            <v>43959</v>
          </cell>
          <cell r="C1198">
            <v>26.68</v>
          </cell>
          <cell r="D1198">
            <v>43959</v>
          </cell>
          <cell r="E1198">
            <v>20.376200000000001</v>
          </cell>
        </row>
        <row r="1199">
          <cell r="B1199">
            <v>43958</v>
          </cell>
          <cell r="C1199">
            <v>27.15</v>
          </cell>
          <cell r="D1199">
            <v>43958</v>
          </cell>
          <cell r="E1199">
            <v>13.470518</v>
          </cell>
        </row>
        <row r="1200">
          <cell r="B1200">
            <v>43957</v>
          </cell>
          <cell r="C1200">
            <v>27.15</v>
          </cell>
          <cell r="D1200">
            <v>43957</v>
          </cell>
          <cell r="E1200">
            <v>31.848464</v>
          </cell>
        </row>
        <row r="1201">
          <cell r="B1201">
            <v>43956</v>
          </cell>
          <cell r="C1201">
            <v>28.55</v>
          </cell>
          <cell r="D1201">
            <v>43956</v>
          </cell>
          <cell r="E1201">
            <v>11.702152999999999</v>
          </cell>
        </row>
        <row r="1202">
          <cell r="B1202">
            <v>43955</v>
          </cell>
          <cell r="C1202">
            <v>28.18</v>
          </cell>
          <cell r="D1202">
            <v>43955</v>
          </cell>
          <cell r="E1202">
            <v>15.845974999999999</v>
          </cell>
        </row>
        <row r="1203">
          <cell r="B1203">
            <v>43951</v>
          </cell>
          <cell r="C1203">
            <v>29.68</v>
          </cell>
          <cell r="D1203">
            <v>43951</v>
          </cell>
          <cell r="E1203">
            <v>32.595506</v>
          </cell>
        </row>
        <row r="1204">
          <cell r="B1204">
            <v>43950</v>
          </cell>
          <cell r="C1204">
            <v>29.11</v>
          </cell>
          <cell r="D1204">
            <v>43950</v>
          </cell>
          <cell r="E1204">
            <v>14.334699000000001</v>
          </cell>
        </row>
        <row r="1205">
          <cell r="B1205">
            <v>43949</v>
          </cell>
          <cell r="C1205">
            <v>28.74</v>
          </cell>
          <cell r="D1205">
            <v>43949</v>
          </cell>
          <cell r="E1205">
            <v>10.619659</v>
          </cell>
        </row>
        <row r="1206">
          <cell r="B1206">
            <v>43948</v>
          </cell>
          <cell r="C1206">
            <v>29.07</v>
          </cell>
          <cell r="D1206">
            <v>43948</v>
          </cell>
          <cell r="E1206">
            <v>10.333712999999999</v>
          </cell>
        </row>
        <row r="1207">
          <cell r="B1207">
            <v>43945</v>
          </cell>
          <cell r="C1207">
            <v>29.07</v>
          </cell>
          <cell r="D1207">
            <v>43945</v>
          </cell>
          <cell r="E1207">
            <v>13.995409</v>
          </cell>
        </row>
        <row r="1208">
          <cell r="B1208">
            <v>43944</v>
          </cell>
          <cell r="C1208">
            <v>30.61</v>
          </cell>
          <cell r="D1208">
            <v>43944</v>
          </cell>
          <cell r="E1208">
            <v>8.0344449999999998</v>
          </cell>
        </row>
        <row r="1209">
          <cell r="B1209">
            <v>43943</v>
          </cell>
          <cell r="C1209">
            <v>30.33</v>
          </cell>
          <cell r="D1209">
            <v>43943</v>
          </cell>
          <cell r="E1209">
            <v>11.600498999999999</v>
          </cell>
        </row>
        <row r="1210">
          <cell r="B1210">
            <v>43942</v>
          </cell>
          <cell r="C1210">
            <v>30.38</v>
          </cell>
          <cell r="D1210">
            <v>43942</v>
          </cell>
          <cell r="E1210">
            <v>11.655125</v>
          </cell>
        </row>
        <row r="1211">
          <cell r="B1211">
            <v>43941</v>
          </cell>
          <cell r="C1211">
            <v>31.41</v>
          </cell>
          <cell r="D1211">
            <v>43941</v>
          </cell>
          <cell r="E1211">
            <v>24.632397999999998</v>
          </cell>
        </row>
        <row r="1212">
          <cell r="B1212">
            <v>43938</v>
          </cell>
          <cell r="C1212">
            <v>32.200000000000003</v>
          </cell>
          <cell r="D1212">
            <v>43938</v>
          </cell>
          <cell r="E1212">
            <v>11.813368000000001</v>
          </cell>
        </row>
        <row r="1213">
          <cell r="B1213">
            <v>43937</v>
          </cell>
          <cell r="C1213">
            <v>32.479999999999997</v>
          </cell>
          <cell r="D1213">
            <v>43937</v>
          </cell>
          <cell r="E1213">
            <v>9.4528379999999999</v>
          </cell>
        </row>
        <row r="1214">
          <cell r="B1214">
            <v>43936</v>
          </cell>
          <cell r="C1214">
            <v>32.81</v>
          </cell>
          <cell r="D1214">
            <v>43936</v>
          </cell>
          <cell r="E1214">
            <v>8.2419229999999999</v>
          </cell>
        </row>
        <row r="1215">
          <cell r="B1215">
            <v>43934</v>
          </cell>
          <cell r="C1215">
            <v>33.61</v>
          </cell>
          <cell r="D1215">
            <v>43934</v>
          </cell>
          <cell r="E1215">
            <v>4.9717149999999997</v>
          </cell>
        </row>
        <row r="1216">
          <cell r="B1216">
            <v>43930</v>
          </cell>
          <cell r="C1216">
            <v>34.17</v>
          </cell>
          <cell r="D1216">
            <v>43930</v>
          </cell>
          <cell r="E1216">
            <v>6.7440059999999997</v>
          </cell>
        </row>
        <row r="1217">
          <cell r="B1217">
            <v>43929</v>
          </cell>
          <cell r="C1217">
            <v>33.369999999999997</v>
          </cell>
          <cell r="D1217">
            <v>43929</v>
          </cell>
          <cell r="E1217">
            <v>13.337227</v>
          </cell>
        </row>
        <row r="1218">
          <cell r="B1218">
            <v>43928</v>
          </cell>
          <cell r="C1218">
            <v>31.5</v>
          </cell>
          <cell r="D1218">
            <v>43928</v>
          </cell>
          <cell r="E1218">
            <v>12.216360999999999</v>
          </cell>
        </row>
        <row r="1219">
          <cell r="B1219">
            <v>43924</v>
          </cell>
          <cell r="C1219">
            <v>28.23</v>
          </cell>
          <cell r="D1219">
            <v>43924</v>
          </cell>
          <cell r="E1219">
            <v>10.639666</v>
          </cell>
        </row>
        <row r="1220">
          <cell r="B1220">
            <v>43922</v>
          </cell>
          <cell r="C1220">
            <v>29.54</v>
          </cell>
          <cell r="D1220">
            <v>43922</v>
          </cell>
          <cell r="E1220">
            <v>5.6452020000000003</v>
          </cell>
        </row>
        <row r="1221">
          <cell r="B1221">
            <v>43921</v>
          </cell>
          <cell r="C1221">
            <v>30.75</v>
          </cell>
          <cell r="D1221">
            <v>43921</v>
          </cell>
          <cell r="E1221">
            <v>7.0341909999999999</v>
          </cell>
        </row>
        <row r="1222">
          <cell r="B1222">
            <v>43920</v>
          </cell>
          <cell r="C1222">
            <v>30.24</v>
          </cell>
          <cell r="D1222">
            <v>43920</v>
          </cell>
          <cell r="E1222">
            <v>9.0903030000000005</v>
          </cell>
        </row>
        <row r="1223">
          <cell r="B1223">
            <v>43917</v>
          </cell>
          <cell r="C1223">
            <v>31.78</v>
          </cell>
          <cell r="D1223">
            <v>43917</v>
          </cell>
          <cell r="E1223">
            <v>9.9842770000000005</v>
          </cell>
        </row>
        <row r="1224">
          <cell r="B1224">
            <v>43916</v>
          </cell>
          <cell r="C1224">
            <v>32.950000000000003</v>
          </cell>
          <cell r="D1224">
            <v>43916</v>
          </cell>
          <cell r="E1224">
            <v>11.152198</v>
          </cell>
        </row>
        <row r="1225">
          <cell r="B1225">
            <v>43915</v>
          </cell>
          <cell r="C1225">
            <v>32.770000000000003</v>
          </cell>
          <cell r="D1225">
            <v>43915</v>
          </cell>
          <cell r="E1225">
            <v>5.8743489999999996</v>
          </cell>
        </row>
        <row r="1226">
          <cell r="B1226">
            <v>43914</v>
          </cell>
          <cell r="C1226">
            <v>32.200000000000003</v>
          </cell>
          <cell r="D1226">
            <v>43914</v>
          </cell>
          <cell r="E1226">
            <v>11.652362999999999</v>
          </cell>
        </row>
        <row r="1227">
          <cell r="B1227">
            <v>43913</v>
          </cell>
          <cell r="C1227">
            <v>30.8</v>
          </cell>
          <cell r="D1227">
            <v>43913</v>
          </cell>
          <cell r="E1227">
            <v>7.6318219999999997</v>
          </cell>
        </row>
        <row r="1228">
          <cell r="B1228">
            <v>43910</v>
          </cell>
          <cell r="C1228">
            <v>34.36</v>
          </cell>
          <cell r="D1228">
            <v>43910</v>
          </cell>
          <cell r="E1228">
            <v>12.777728</v>
          </cell>
        </row>
        <row r="1229">
          <cell r="B1229">
            <v>43909</v>
          </cell>
          <cell r="C1229">
            <v>32.020000000000003</v>
          </cell>
          <cell r="D1229">
            <v>43909</v>
          </cell>
          <cell r="E1229">
            <v>11.396652</v>
          </cell>
        </row>
        <row r="1230">
          <cell r="B1230">
            <v>43908</v>
          </cell>
          <cell r="C1230">
            <v>32.86</v>
          </cell>
          <cell r="D1230">
            <v>43908</v>
          </cell>
          <cell r="E1230">
            <v>12.710991999999999</v>
          </cell>
        </row>
        <row r="1231">
          <cell r="B1231">
            <v>43907</v>
          </cell>
          <cell r="C1231">
            <v>36.46</v>
          </cell>
          <cell r="D1231">
            <v>43907</v>
          </cell>
          <cell r="E1231">
            <v>9.3568189999999998</v>
          </cell>
        </row>
        <row r="1232">
          <cell r="B1232">
            <v>43906</v>
          </cell>
          <cell r="C1232">
            <v>37.869999999999997</v>
          </cell>
          <cell r="D1232">
            <v>43906</v>
          </cell>
          <cell r="E1232">
            <v>11.109146000000001</v>
          </cell>
        </row>
        <row r="1233">
          <cell r="B1233">
            <v>43903</v>
          </cell>
          <cell r="C1233">
            <v>39.46</v>
          </cell>
          <cell r="D1233">
            <v>43903</v>
          </cell>
          <cell r="E1233">
            <v>36.149524999999997</v>
          </cell>
        </row>
        <row r="1234">
          <cell r="B1234">
            <v>43902</v>
          </cell>
          <cell r="C1234">
            <v>37.770000000000003</v>
          </cell>
          <cell r="D1234">
            <v>43902</v>
          </cell>
          <cell r="E1234">
            <v>41.974955000000001</v>
          </cell>
        </row>
        <row r="1235">
          <cell r="B1235">
            <v>43901</v>
          </cell>
          <cell r="C1235">
            <v>35.479999999999997</v>
          </cell>
          <cell r="D1235">
            <v>43901</v>
          </cell>
          <cell r="E1235">
            <v>13.031174</v>
          </cell>
        </row>
        <row r="1236">
          <cell r="B1236">
            <v>43899</v>
          </cell>
          <cell r="C1236">
            <v>37.21</v>
          </cell>
          <cell r="D1236">
            <v>43899</v>
          </cell>
          <cell r="E1236">
            <v>12.055075</v>
          </cell>
        </row>
        <row r="1237">
          <cell r="B1237">
            <v>43896</v>
          </cell>
          <cell r="C1237">
            <v>40.299999999999997</v>
          </cell>
          <cell r="D1237">
            <v>43896</v>
          </cell>
          <cell r="E1237">
            <v>8.0340799999999994</v>
          </cell>
        </row>
        <row r="1238">
          <cell r="B1238">
            <v>43895</v>
          </cell>
          <cell r="C1238">
            <v>41.43</v>
          </cell>
          <cell r="D1238">
            <v>43895</v>
          </cell>
          <cell r="E1238">
            <v>11.568669999999999</v>
          </cell>
        </row>
        <row r="1239">
          <cell r="B1239">
            <v>43894</v>
          </cell>
          <cell r="C1239">
            <v>41.89</v>
          </cell>
          <cell r="D1239">
            <v>43894</v>
          </cell>
          <cell r="E1239">
            <v>8.2680389999999999</v>
          </cell>
        </row>
        <row r="1240">
          <cell r="B1240">
            <v>43893</v>
          </cell>
          <cell r="C1240">
            <v>41.57</v>
          </cell>
          <cell r="D1240">
            <v>43893</v>
          </cell>
          <cell r="E1240">
            <v>11.775256000000001</v>
          </cell>
        </row>
        <row r="1241">
          <cell r="B1241">
            <v>43892</v>
          </cell>
          <cell r="C1241">
            <v>41</v>
          </cell>
          <cell r="D1241">
            <v>43892</v>
          </cell>
          <cell r="E1241">
            <v>17.866454000000001</v>
          </cell>
        </row>
        <row r="1242">
          <cell r="B1242">
            <v>43889</v>
          </cell>
          <cell r="C1242">
            <v>43.72</v>
          </cell>
          <cell r="D1242">
            <v>43889</v>
          </cell>
          <cell r="E1242">
            <v>24.044761999999999</v>
          </cell>
        </row>
        <row r="1243">
          <cell r="B1243">
            <v>43888</v>
          </cell>
          <cell r="C1243">
            <v>46.15</v>
          </cell>
          <cell r="D1243">
            <v>43888</v>
          </cell>
          <cell r="E1243">
            <v>18.385687000000001</v>
          </cell>
        </row>
        <row r="1244">
          <cell r="B1244">
            <v>43887</v>
          </cell>
          <cell r="C1244">
            <v>46.2</v>
          </cell>
          <cell r="D1244">
            <v>43887</v>
          </cell>
          <cell r="E1244">
            <v>22.209900000000001</v>
          </cell>
        </row>
        <row r="1245">
          <cell r="B1245">
            <v>43886</v>
          </cell>
          <cell r="C1245">
            <v>48.4</v>
          </cell>
          <cell r="D1245">
            <v>43886</v>
          </cell>
          <cell r="E1245">
            <v>7.0998080000000003</v>
          </cell>
        </row>
        <row r="1260">
          <cell r="C1260" t="str">
            <v>N. Shares (in Cr.)</v>
          </cell>
          <cell r="D1260" t="str">
            <v>% Holding</v>
          </cell>
          <cell r="E1260" t="str">
            <v>Market Value</v>
          </cell>
        </row>
        <row r="1261">
          <cell r="B1261" t="str">
            <v>Tata Sons Private Limited</v>
          </cell>
          <cell r="C1261">
            <v>1444.513021</v>
          </cell>
          <cell r="D1261">
            <v>0.4521</v>
          </cell>
          <cell r="E1261">
            <v>5077.4632688150004</v>
          </cell>
        </row>
        <row r="1262">
          <cell r="B1262" t="str">
            <v>Life Insurance Corpn Of India</v>
          </cell>
          <cell r="C1262">
            <v>99.979177000000007</v>
          </cell>
          <cell r="D1262">
            <v>3.1300000000000001E-2</v>
          </cell>
          <cell r="E1262">
            <v>351.42680715500006</v>
          </cell>
        </row>
        <row r="1263">
          <cell r="B1263" t="str">
            <v>Nippon Life India Trustee Ltd-A/C Nippon India Large Cap Fund</v>
          </cell>
          <cell r="C1263">
            <v>68.014533999999998</v>
          </cell>
          <cell r="D1263">
            <v>2.1299999999999999E-2</v>
          </cell>
          <cell r="E1263">
            <v>239.07108700999999</v>
          </cell>
        </row>
        <row r="1264">
          <cell r="B1264" t="str">
            <v>Tata Steel Limited</v>
          </cell>
          <cell r="C1264">
            <v>39.122725000000003</v>
          </cell>
          <cell r="D1264">
            <v>1.2199999999999999E-2</v>
          </cell>
          <cell r="E1264">
            <v>137.51637837500002</v>
          </cell>
        </row>
        <row r="1265">
          <cell r="B1265" t="str">
            <v>Mirae Asset Large &amp; Midcap Fund</v>
          </cell>
          <cell r="C1265">
            <v>36.023617000000002</v>
          </cell>
          <cell r="D1265">
            <v>1.1299999999999999E-2</v>
          </cell>
          <cell r="E1265">
            <v>126.62301375500002</v>
          </cell>
        </row>
        <row r="1266">
          <cell r="B1266" t="str">
            <v>Quant Mutual Fund-Quant Elss Tax Saver Fund</v>
          </cell>
          <cell r="C1266">
            <v>33.783499999999997</v>
          </cell>
          <cell r="D1266">
            <v>1.06E-2</v>
          </cell>
          <cell r="E1266">
            <v>118.74900249999999</v>
          </cell>
        </row>
        <row r="1267">
          <cell r="B1267" t="str">
            <v>Investor Education and Protection Fund (IEPF)</v>
          </cell>
          <cell r="C1267">
            <v>12.404265000000001</v>
          </cell>
          <cell r="D1267">
            <v>3.9000000000000003E-3</v>
          </cell>
          <cell r="E1267">
            <v>43.600991475000001</v>
          </cell>
        </row>
        <row r="1268">
          <cell r="B1268" t="str">
            <v>Tata Investment Corporation Limited</v>
          </cell>
          <cell r="C1268">
            <v>6.847842</v>
          </cell>
          <cell r="D1268">
            <v>2.0999999999999999E-3</v>
          </cell>
          <cell r="E1268">
            <v>24.070164630000001</v>
          </cell>
        </row>
        <row r="1269">
          <cell r="B1269" t="str">
            <v>Tata Industries Limited</v>
          </cell>
          <cell r="C1269">
            <v>4.5351999999999997</v>
          </cell>
          <cell r="D1269">
            <v>1.4000000000000002E-3</v>
          </cell>
          <cell r="E1269">
            <v>15.941227999999999</v>
          </cell>
        </row>
        <row r="1270">
          <cell r="B1270" t="str">
            <v>Ewart Investments Limited</v>
          </cell>
          <cell r="C1270">
            <v>2.229657</v>
          </cell>
          <cell r="D1270">
            <v>7.000000000000001E-4</v>
          </cell>
          <cell r="E1270">
            <v>7.8372443550000002</v>
          </cell>
        </row>
        <row r="1273">
          <cell r="B1273" t="str">
            <v>Promoters</v>
          </cell>
          <cell r="C1273">
            <v>0.46860000000000002</v>
          </cell>
        </row>
        <row r="1274">
          <cell r="B1274" t="str">
            <v xml:space="preserve">FIIs </v>
          </cell>
          <cell r="C1274">
            <v>9.4500000000000001E-2</v>
          </cell>
        </row>
        <row r="1275">
          <cell r="B1275" t="str">
            <v xml:space="preserve">DIIs </v>
          </cell>
          <cell r="C1275">
            <v>0.15709999999999999</v>
          </cell>
        </row>
        <row r="1276">
          <cell r="B1276" t="str">
            <v>Government &amp; Public</v>
          </cell>
          <cell r="C1276">
            <v>0.27990000000000004</v>
          </cell>
        </row>
      </sheetData>
      <sheetData sheetId="8">
        <row r="3">
          <cell r="C3" t="str">
            <v>Tata Power Company Limited is an Indian electric utility and electricity generation company based in Mumbai, India and is part of the Tata Group. With an installed electricity generation capacity of 14,707 MW out of which 5847 MW is from Non-Conventional(Green Energy) sources rest from thermal, making it India's largest integrated power company. In February 2017, Tata Power became the first Indian company to ship over 1 GW solar modules.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 (2)"/>
      <sheetName val="HFS-Income Statement"/>
      <sheetName val="HFS-Balance Sheet "/>
      <sheetName val="CFS"/>
      <sheetName val="HFS-Cash Flow Statement"/>
      <sheetName val="Ratio Analysis"/>
      <sheetName val="WACC"/>
      <sheetName val="Data"/>
      <sheetName val="RM"/>
      <sheetName val="Data Room"/>
      <sheetName val="Raw FS"/>
      <sheetName val="Intrinsic Growth"/>
      <sheetName val="DCF"/>
      <sheetName val="Comps Valuation"/>
      <sheetName val="Comps Data"/>
      <sheetName val="Football Field Analysis"/>
      <sheetName val="Historical Approach"/>
      <sheetName val="Monte Carlo Simulation"/>
      <sheetName val="Data Sheet"/>
      <sheetName val="List of Stocks"/>
      <sheetName val="DuPont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B1" t="str">
            <v>ZOMATO LTD</v>
          </cell>
        </row>
        <row r="8">
          <cell r="B8">
            <v>242.95</v>
          </cell>
        </row>
        <row r="16">
          <cell r="E16">
            <v>43190</v>
          </cell>
          <cell r="F16">
            <v>43555</v>
          </cell>
          <cell r="G16">
            <v>43921</v>
          </cell>
          <cell r="H16">
            <v>44286</v>
          </cell>
          <cell r="I16">
            <v>44651</v>
          </cell>
          <cell r="J16">
            <v>45016</v>
          </cell>
          <cell r="K16">
            <v>45382</v>
          </cell>
        </row>
      </sheetData>
      <sheetData sheetId="19">
        <row r="2">
          <cell r="A2" t="str">
            <v>COMPANY_NAME</v>
          </cell>
          <cell r="B2" t="str">
            <v>BSE</v>
          </cell>
          <cell r="C2" t="str">
            <v>NSE</v>
          </cell>
        </row>
        <row r="3">
          <cell r="A3" t="str">
            <v>20 MICRONS LTD</v>
          </cell>
          <cell r="B3">
            <v>533022</v>
          </cell>
          <cell r="C3" t="str">
            <v>20MICRONS</v>
          </cell>
        </row>
        <row r="4">
          <cell r="A4" t="str">
            <v>21ST CENTURY MANAGEMENT SERVICES LTD</v>
          </cell>
          <cell r="B4">
            <v>526921</v>
          </cell>
          <cell r="C4" t="str">
            <v>21STCENMGM</v>
          </cell>
        </row>
        <row r="5">
          <cell r="A5" t="str">
            <v>3I INFOTECH LTD</v>
          </cell>
          <cell r="B5">
            <v>532628</v>
          </cell>
          <cell r="C5" t="str">
            <v>3IINFOTECH</v>
          </cell>
        </row>
        <row r="6">
          <cell r="A6" t="str">
            <v>3M (INDIA) LTD</v>
          </cell>
          <cell r="B6">
            <v>523395</v>
          </cell>
          <cell r="C6" t="str">
            <v>3M(INDIA)</v>
          </cell>
        </row>
        <row r="7">
          <cell r="A7" t="str">
            <v>3M INDIA LTD</v>
          </cell>
          <cell r="B7">
            <v>523395</v>
          </cell>
          <cell r="C7" t="str">
            <v>3MINDIA</v>
          </cell>
        </row>
        <row r="8">
          <cell r="A8" t="str">
            <v>3P LAND HOLDINGS LTD</v>
          </cell>
          <cell r="B8">
            <v>516092</v>
          </cell>
          <cell r="C8" t="str">
            <v>3PLAND</v>
          </cell>
        </row>
        <row r="9">
          <cell r="A9" t="str">
            <v>5PAISA CAPITAL LTD</v>
          </cell>
          <cell r="B9">
            <v>540776</v>
          </cell>
          <cell r="C9" t="str">
            <v>5PAISA</v>
          </cell>
        </row>
        <row r="10">
          <cell r="A10" t="str">
            <v>63 MOONS TECHNOLOGIES LTD</v>
          </cell>
          <cell r="B10">
            <v>526881</v>
          </cell>
          <cell r="C10" t="str">
            <v>63MOONS</v>
          </cell>
        </row>
        <row r="11">
          <cell r="A11" t="str">
            <v>7NR RETAIL LTD</v>
          </cell>
          <cell r="B11">
            <v>540615</v>
          </cell>
          <cell r="C11" t="str">
            <v>Not Listed</v>
          </cell>
        </row>
        <row r="12">
          <cell r="A12" t="str">
            <v>7SEAS ENTERTAINMENT LTD</v>
          </cell>
          <cell r="B12">
            <v>540874</v>
          </cell>
          <cell r="C12" t="str">
            <v>Not Listed</v>
          </cell>
        </row>
        <row r="13">
          <cell r="A13" t="str">
            <v>8K MILES SOFTWARE SERVICES LTD</v>
          </cell>
          <cell r="B13">
            <v>512161</v>
          </cell>
          <cell r="C13" t="str">
            <v>8KMILES</v>
          </cell>
        </row>
        <row r="14">
          <cell r="A14" t="str">
            <v>A &amp; M FEBCON LTD</v>
          </cell>
          <cell r="B14">
            <v>540697</v>
          </cell>
          <cell r="C14" t="str">
            <v>Not Listed</v>
          </cell>
        </row>
        <row r="15">
          <cell r="A15" t="str">
            <v>A AND M JUMBO BAGS LTD</v>
          </cell>
          <cell r="B15" t="str">
            <v>Not Listed</v>
          </cell>
          <cell r="C15" t="str">
            <v>AMJUMBO</v>
          </cell>
        </row>
        <row r="16">
          <cell r="A16" t="str">
            <v>A INFRASTRUCTURE LTD</v>
          </cell>
          <cell r="B16">
            <v>539620</v>
          </cell>
          <cell r="C16" t="str">
            <v>Not Listed</v>
          </cell>
        </row>
        <row r="17">
          <cell r="A17" t="str">
            <v>A K  SPINTEX LTD</v>
          </cell>
          <cell r="B17">
            <v>539300</v>
          </cell>
          <cell r="C17" t="str">
            <v>Not Listed</v>
          </cell>
        </row>
        <row r="18">
          <cell r="A18" t="str">
            <v>A K CAPITAL SERVICES LTD</v>
          </cell>
          <cell r="B18">
            <v>530499</v>
          </cell>
          <cell r="C18" t="str">
            <v>Not Listed</v>
          </cell>
        </row>
        <row r="19">
          <cell r="A19" t="str">
            <v>A.F. Enterprises Ltd</v>
          </cell>
          <cell r="B19">
            <v>538351</v>
          </cell>
          <cell r="C19" t="str">
            <v>AFEL</v>
          </cell>
        </row>
        <row r="20">
          <cell r="A20" t="str">
            <v>A-1 ACID LTD</v>
          </cell>
          <cell r="B20">
            <v>542012</v>
          </cell>
          <cell r="C20" t="str">
            <v>Not Listed</v>
          </cell>
        </row>
        <row r="21">
          <cell r="A21" t="str">
            <v>A2Z INFRA ENGINEERING LTD</v>
          </cell>
          <cell r="B21">
            <v>533292</v>
          </cell>
          <cell r="C21" t="str">
            <v>A2ZINFRA</v>
          </cell>
        </row>
        <row r="22">
          <cell r="A22" t="str">
            <v>AADHAAR VENTURES (INDIA) LTD</v>
          </cell>
          <cell r="B22">
            <v>531611</v>
          </cell>
          <cell r="C22" t="str">
            <v>Not Listed</v>
          </cell>
        </row>
        <row r="23">
          <cell r="A23" t="str">
            <v>AADHAAR VENTURES INDIA LTD</v>
          </cell>
          <cell r="B23">
            <v>531611</v>
          </cell>
          <cell r="C23" t="str">
            <v>Not Listed</v>
          </cell>
        </row>
        <row r="24">
          <cell r="A24" t="str">
            <v>AAKASH EXPLORATION SERVICES LTD</v>
          </cell>
          <cell r="B24" t="str">
            <v>Not Listed</v>
          </cell>
          <cell r="C24" t="str">
            <v>AAKASH</v>
          </cell>
        </row>
        <row r="25">
          <cell r="A25" t="str">
            <v>AANANDA LAKSHMI SPINNING MILLS LTD</v>
          </cell>
          <cell r="B25">
            <v>539096</v>
          </cell>
          <cell r="C25" t="str">
            <v>Not Listed</v>
          </cell>
        </row>
        <row r="26">
          <cell r="A26" t="str">
            <v>AANCHAL ISPAT LTD</v>
          </cell>
          <cell r="B26">
            <v>538812</v>
          </cell>
          <cell r="C26" t="str">
            <v>Not Listed</v>
          </cell>
        </row>
        <row r="27">
          <cell r="A27" t="str">
            <v>AAR COMMERCIAL COMPANY LTD</v>
          </cell>
          <cell r="B27">
            <v>539632</v>
          </cell>
          <cell r="C27" t="str">
            <v>Not Listed</v>
          </cell>
        </row>
        <row r="28">
          <cell r="A28" t="str">
            <v>Aar Shyam India Investment Company Ltd</v>
          </cell>
          <cell r="B28">
            <v>542377</v>
          </cell>
          <cell r="C28" t="str">
            <v>AARSHYAM</v>
          </cell>
        </row>
        <row r="29">
          <cell r="A29" t="str">
            <v>AAREY DRUGS &amp; PHARMACEUTICALS LTD</v>
          </cell>
          <cell r="B29">
            <v>524412</v>
          </cell>
          <cell r="C29" t="str">
            <v>Not Listed</v>
          </cell>
        </row>
        <row r="30">
          <cell r="A30" t="str">
            <v>AARON INDUSTRIES LTD</v>
          </cell>
          <cell r="B30" t="str">
            <v>Not Listed</v>
          </cell>
          <cell r="C30" t="str">
            <v>AARON</v>
          </cell>
        </row>
        <row r="31">
          <cell r="A31" t="str">
            <v>Aartech Solonics Ltd</v>
          </cell>
          <cell r="B31">
            <v>542580</v>
          </cell>
          <cell r="C31" t="str">
            <v>AARTECH</v>
          </cell>
        </row>
        <row r="32">
          <cell r="A32" t="str">
            <v>AARTI DRUGS LTD</v>
          </cell>
          <cell r="B32">
            <v>524348</v>
          </cell>
          <cell r="C32" t="str">
            <v>AARTIDRUGS</v>
          </cell>
        </row>
        <row r="33">
          <cell r="A33" t="str">
            <v>AARTI INDUSTRIES LTD</v>
          </cell>
          <cell r="B33">
            <v>524208</v>
          </cell>
          <cell r="C33" t="str">
            <v>AARTIIND</v>
          </cell>
        </row>
        <row r="34">
          <cell r="A34" t="str">
            <v>AARV INFRATEL LTD</v>
          </cell>
          <cell r="B34">
            <v>526488</v>
          </cell>
          <cell r="C34" t="str">
            <v>Not Listed</v>
          </cell>
        </row>
        <row r="35">
          <cell r="A35" t="str">
            <v>AARVEE DENIMS &amp; EXPORTS LTD</v>
          </cell>
          <cell r="B35">
            <v>514274</v>
          </cell>
          <cell r="C35" t="str">
            <v>AARVEEDEN</v>
          </cell>
        </row>
        <row r="36">
          <cell r="A36" t="str">
            <v>AARVI ENCON LTD</v>
          </cell>
          <cell r="B36" t="str">
            <v>Not Listed</v>
          </cell>
          <cell r="C36" t="str">
            <v>AARVI</v>
          </cell>
        </row>
        <row r="37">
          <cell r="A37" t="str">
            <v>AASHEE INFOTECH LTD</v>
          </cell>
          <cell r="B37">
            <v>519319</v>
          </cell>
          <cell r="C37" t="str">
            <v>Not Listed</v>
          </cell>
        </row>
        <row r="38">
          <cell r="A38" t="str">
            <v>AASWA TRADING &amp; EXPORTS LTD</v>
          </cell>
          <cell r="B38">
            <v>512038</v>
          </cell>
          <cell r="C38" t="str">
            <v>Not Listed</v>
          </cell>
        </row>
        <row r="39">
          <cell r="A39" t="str">
            <v>AAVAS FINANCIERS LTD</v>
          </cell>
          <cell r="B39">
            <v>541988</v>
          </cell>
          <cell r="C39" t="str">
            <v>AAVAS</v>
          </cell>
        </row>
        <row r="40">
          <cell r="A40" t="str">
            <v>AAYUSH FOOD AND HERBS LTD</v>
          </cell>
          <cell r="B40">
            <v>539528</v>
          </cell>
          <cell r="C40" t="str">
            <v>Not Listed</v>
          </cell>
        </row>
        <row r="41">
          <cell r="A41" t="str">
            <v>ABAN OFFSHORE LTD</v>
          </cell>
          <cell r="B41">
            <v>523204</v>
          </cell>
          <cell r="C41" t="str">
            <v>ABAN</v>
          </cell>
        </row>
        <row r="42">
          <cell r="A42" t="str">
            <v>ABANS ENTERPRISES LTD</v>
          </cell>
          <cell r="B42">
            <v>512165</v>
          </cell>
          <cell r="C42" t="str">
            <v>Not Listed</v>
          </cell>
        </row>
        <row r="43">
          <cell r="A43" t="str">
            <v>ABB INDIA LTD</v>
          </cell>
          <cell r="B43">
            <v>500002</v>
          </cell>
          <cell r="C43" t="str">
            <v>ABB</v>
          </cell>
        </row>
        <row r="44">
          <cell r="A44" t="str">
            <v>ABBOTT (INDIA) LTD</v>
          </cell>
          <cell r="B44">
            <v>500488</v>
          </cell>
          <cell r="C44" t="str">
            <v>ABBOT(INDIA)</v>
          </cell>
        </row>
        <row r="45">
          <cell r="A45" t="str">
            <v>ABBOTT INDIA LTD</v>
          </cell>
          <cell r="B45">
            <v>500488</v>
          </cell>
          <cell r="C45" t="str">
            <v>ABBOTINDIA</v>
          </cell>
        </row>
        <row r="46">
          <cell r="A46" t="str">
            <v>ABC (INDIA) LTD</v>
          </cell>
          <cell r="B46">
            <v>520123</v>
          </cell>
          <cell r="C46" t="str">
            <v>Not Listed</v>
          </cell>
        </row>
        <row r="47">
          <cell r="A47" t="str">
            <v>ABC GAS INTERNATIONAL LTD</v>
          </cell>
          <cell r="B47">
            <v>513119</v>
          </cell>
          <cell r="C47" t="str">
            <v>Not Listed</v>
          </cell>
        </row>
        <row r="48">
          <cell r="A48" t="str">
            <v>ABC INDIA LTD</v>
          </cell>
          <cell r="B48">
            <v>520123</v>
          </cell>
          <cell r="C48" t="str">
            <v>Not Listed</v>
          </cell>
        </row>
        <row r="49">
          <cell r="A49" t="str">
            <v>ABG SHIPYARD LTD</v>
          </cell>
          <cell r="B49">
            <v>532682</v>
          </cell>
          <cell r="C49" t="str">
            <v>ABGSHIP</v>
          </cell>
        </row>
        <row r="50">
          <cell r="A50" t="str">
            <v>ABHIJIT TRADING COMPANY LTD</v>
          </cell>
          <cell r="B50">
            <v>539560</v>
          </cell>
          <cell r="C50" t="str">
            <v>Not Listed</v>
          </cell>
        </row>
        <row r="51">
          <cell r="A51" t="str">
            <v>ABHINAV CAPITAL SERVICES LTD</v>
          </cell>
          <cell r="B51">
            <v>532057</v>
          </cell>
          <cell r="C51" t="str">
            <v>Not Listed</v>
          </cell>
        </row>
        <row r="52">
          <cell r="A52" t="str">
            <v>ABHINAV LEASING &amp; FINANCE LTD</v>
          </cell>
          <cell r="B52">
            <v>538952</v>
          </cell>
          <cell r="C52" t="str">
            <v>Not Listed</v>
          </cell>
        </row>
        <row r="53">
          <cell r="A53" t="str">
            <v>ABHISHEK FINLEASE LTD</v>
          </cell>
          <cell r="B53">
            <v>538935</v>
          </cell>
          <cell r="C53" t="str">
            <v>Not Listed</v>
          </cell>
        </row>
        <row r="54">
          <cell r="A54" t="str">
            <v>ABHISHEK INFRAVENTURES LTD</v>
          </cell>
          <cell r="B54">
            <v>539544</v>
          </cell>
          <cell r="C54" t="str">
            <v>Not Listed</v>
          </cell>
        </row>
        <row r="55">
          <cell r="A55" t="str">
            <v>ABIRAMI FINANCIAL SERVICES (INDIA) LTD</v>
          </cell>
          <cell r="B55">
            <v>511756</v>
          </cell>
          <cell r="C55" t="str">
            <v>Not Listed</v>
          </cell>
        </row>
        <row r="56">
          <cell r="A56" t="str">
            <v>ABIRAMI FINANCIAL SERVICES INDIA LTD</v>
          </cell>
          <cell r="B56">
            <v>511756</v>
          </cell>
          <cell r="C56" t="str">
            <v>Not Listed</v>
          </cell>
        </row>
        <row r="57">
          <cell r="A57" t="str">
            <v>ABM INTERNATIONAL LTD</v>
          </cell>
          <cell r="B57" t="str">
            <v>Not Listed</v>
          </cell>
          <cell r="C57" t="str">
            <v>ABMINTLTD</v>
          </cell>
        </row>
        <row r="58">
          <cell r="A58" t="str">
            <v>ABM KNOWLEDGEWARE LTD</v>
          </cell>
          <cell r="B58">
            <v>531161</v>
          </cell>
          <cell r="C58" t="str">
            <v>Not Listed</v>
          </cell>
        </row>
        <row r="59">
          <cell r="A59" t="str">
            <v>ACC LTD</v>
          </cell>
          <cell r="B59">
            <v>500410</v>
          </cell>
          <cell r="C59" t="str">
            <v>ACC</v>
          </cell>
        </row>
        <row r="60">
          <cell r="A60" t="str">
            <v>ACCEL LTD</v>
          </cell>
          <cell r="B60">
            <v>517494</v>
          </cell>
          <cell r="C60" t="str">
            <v>Not Listed</v>
          </cell>
        </row>
        <row r="61">
          <cell r="A61" t="str">
            <v>ACCELYA KALE SOLUTIONS LTD</v>
          </cell>
          <cell r="B61">
            <v>532268</v>
          </cell>
          <cell r="C61" t="str">
            <v>ACCELYA</v>
          </cell>
        </row>
        <row r="62">
          <cell r="A62" t="str">
            <v>ACCORD SYNERGY LTD</v>
          </cell>
          <cell r="B62" t="str">
            <v>Not Listed</v>
          </cell>
          <cell r="C62" t="str">
            <v>ACCORD</v>
          </cell>
        </row>
        <row r="63">
          <cell r="A63" t="str">
            <v>ACCURACY SHIPPING LTD</v>
          </cell>
          <cell r="B63" t="str">
            <v>Not Listed</v>
          </cell>
          <cell r="C63" t="str">
            <v>ACCURACY</v>
          </cell>
        </row>
        <row r="64">
          <cell r="A64" t="str">
            <v>ACE EDUTREND LTD</v>
          </cell>
          <cell r="B64">
            <v>530093</v>
          </cell>
          <cell r="C64" t="str">
            <v>Not Listed</v>
          </cell>
        </row>
        <row r="65">
          <cell r="A65" t="str">
            <v>ACE INTEGRATED SOLUTIONS LTD</v>
          </cell>
          <cell r="B65" t="str">
            <v>Not Listed</v>
          </cell>
          <cell r="C65" t="str">
            <v>ACEINTEG</v>
          </cell>
        </row>
        <row r="66">
          <cell r="A66" t="str">
            <v>ACE MEN ENGG WORKS LTD</v>
          </cell>
          <cell r="B66">
            <v>539661</v>
          </cell>
          <cell r="C66" t="str">
            <v>Not Listed</v>
          </cell>
        </row>
        <row r="67">
          <cell r="A67" t="str">
            <v>ACE SOFTWARE EXPORTS LTD</v>
          </cell>
          <cell r="B67">
            <v>531525</v>
          </cell>
          <cell r="C67" t="str">
            <v>Not Listed</v>
          </cell>
        </row>
        <row r="68">
          <cell r="A68" t="str">
            <v>Achal Investments Ltd</v>
          </cell>
          <cell r="B68">
            <v>538570</v>
          </cell>
          <cell r="C68" t="str">
            <v>ACHAL</v>
          </cell>
        </row>
        <row r="69">
          <cell r="A69" t="str">
            <v>ACI INFOCOM LTD</v>
          </cell>
          <cell r="B69">
            <v>517356</v>
          </cell>
          <cell r="C69" t="str">
            <v>Not Listed</v>
          </cell>
        </row>
        <row r="70">
          <cell r="A70" t="str">
            <v>ACKNIT INDUSTRIES LTD</v>
          </cell>
          <cell r="B70">
            <v>530043</v>
          </cell>
          <cell r="C70" t="str">
            <v>Not Listed</v>
          </cell>
        </row>
        <row r="71">
          <cell r="A71" t="str">
            <v>ACME RESOURCES LTD</v>
          </cell>
          <cell r="B71">
            <v>539391</v>
          </cell>
          <cell r="C71" t="str">
            <v>Not Listed</v>
          </cell>
        </row>
        <row r="72">
          <cell r="A72" t="str">
            <v>ACROW INDIA LTD.</v>
          </cell>
          <cell r="B72">
            <v>513149</v>
          </cell>
          <cell r="C72" t="str">
            <v>ACROW</v>
          </cell>
        </row>
        <row r="73">
          <cell r="A73" t="str">
            <v>ACRYSIL LTD</v>
          </cell>
          <cell r="B73">
            <v>524091</v>
          </cell>
          <cell r="C73" t="str">
            <v>Not Listed</v>
          </cell>
        </row>
        <row r="74">
          <cell r="A74" t="str">
            <v>ACTION CONSTRUCTION EQUIPMENT LTD</v>
          </cell>
          <cell r="B74">
            <v>532762</v>
          </cell>
          <cell r="C74" t="str">
            <v>ACE</v>
          </cell>
        </row>
        <row r="75">
          <cell r="A75" t="str">
            <v>ACTION FINANCIAL SERVICES (INDIA) LTD</v>
          </cell>
          <cell r="B75">
            <v>511706</v>
          </cell>
          <cell r="C75" t="str">
            <v>Not Listed</v>
          </cell>
        </row>
        <row r="76">
          <cell r="A76" t="str">
            <v>ACTION FINANCIAL SERVICES INDIA LTD</v>
          </cell>
          <cell r="B76">
            <v>511706</v>
          </cell>
          <cell r="C76" t="str">
            <v>Not Listed</v>
          </cell>
        </row>
        <row r="77">
          <cell r="A77" t="str">
            <v>ACTIVE CLOTHING CO LTD</v>
          </cell>
          <cell r="B77">
            <v>541144</v>
          </cell>
          <cell r="C77" t="str">
            <v>Not Listed</v>
          </cell>
        </row>
        <row r="78">
          <cell r="A78" t="str">
            <v>ADANI ENTERPRISES LTD</v>
          </cell>
          <cell r="B78">
            <v>512599</v>
          </cell>
          <cell r="C78" t="str">
            <v>ADANIENT</v>
          </cell>
        </row>
        <row r="79">
          <cell r="A79" t="str">
            <v>ADANI GAS LTD</v>
          </cell>
          <cell r="B79">
            <v>542066</v>
          </cell>
          <cell r="C79" t="str">
            <v>ADANIGAS</v>
          </cell>
        </row>
        <row r="80">
          <cell r="A80" t="str">
            <v>ADANI GREEN ENERGY LTD</v>
          </cell>
          <cell r="B80">
            <v>541450</v>
          </cell>
          <cell r="C80" t="str">
            <v>ADANIGREEN</v>
          </cell>
        </row>
        <row r="81">
          <cell r="A81" t="str">
            <v>ADANI PORTS AND SPECIAL ECONOMIC ZONE LTD</v>
          </cell>
          <cell r="B81">
            <v>532921</v>
          </cell>
          <cell r="C81" t="str">
            <v>ADANIPORTS</v>
          </cell>
        </row>
        <row r="82">
          <cell r="A82" t="str">
            <v>ADANI POWER LTD</v>
          </cell>
          <cell r="B82">
            <v>533096</v>
          </cell>
          <cell r="C82" t="str">
            <v>ADANIPOWER</v>
          </cell>
        </row>
        <row r="83">
          <cell r="A83" t="str">
            <v>ADANI TRANSMISSION LTD</v>
          </cell>
          <cell r="B83">
            <v>539254</v>
          </cell>
          <cell r="C83" t="str">
            <v>ADANITRANS</v>
          </cell>
        </row>
        <row r="84">
          <cell r="A84" t="str">
            <v>ADARSH MERCANTILE LTD</v>
          </cell>
          <cell r="B84">
            <v>538563</v>
          </cell>
          <cell r="C84" t="str">
            <v>Not Listed</v>
          </cell>
        </row>
        <row r="85">
          <cell r="A85" t="str">
            <v>ADARSH PLANT PROTECT LTD</v>
          </cell>
          <cell r="B85">
            <v>526711</v>
          </cell>
          <cell r="C85" t="str">
            <v>Not Listed</v>
          </cell>
        </row>
        <row r="86">
          <cell r="A86" t="str">
            <v>ADC INDIA COMMUNICATIONS LTD</v>
          </cell>
          <cell r="B86">
            <v>523411</v>
          </cell>
          <cell r="C86" t="str">
            <v>Not Listed</v>
          </cell>
        </row>
        <row r="87">
          <cell r="A87" t="str">
            <v>ADCON CAPITAL SERVICES LTD</v>
          </cell>
          <cell r="B87">
            <v>539506</v>
          </cell>
          <cell r="C87" t="str">
            <v>Not Listed</v>
          </cell>
        </row>
        <row r="88">
          <cell r="A88" t="str">
            <v>ADDI INDUSTRIES LTD</v>
          </cell>
          <cell r="B88">
            <v>507852</v>
          </cell>
          <cell r="C88" t="str">
            <v>Not Listed</v>
          </cell>
        </row>
        <row r="89">
          <cell r="A89" t="str">
            <v>ADD-SHOP PROMOTIONS LTD</v>
          </cell>
          <cell r="B89">
            <v>541865</v>
          </cell>
          <cell r="C89" t="str">
            <v>Not Listed</v>
          </cell>
        </row>
        <row r="90">
          <cell r="A90" t="str">
            <v>ADF FOODS LTD</v>
          </cell>
          <cell r="B90">
            <v>519183</v>
          </cell>
          <cell r="C90" t="str">
            <v>ADFFOODS</v>
          </cell>
        </row>
        <row r="91">
          <cell r="A91" t="str">
            <v>ADHARSHILA CAPITAL SERVICES LTD</v>
          </cell>
          <cell r="B91">
            <v>539493</v>
          </cell>
          <cell r="C91" t="str">
            <v>Not Listed</v>
          </cell>
        </row>
        <row r="92">
          <cell r="A92" t="str">
            <v>ADHBHUT INFRASTRUCTURE LTD</v>
          </cell>
          <cell r="B92">
            <v>539189</v>
          </cell>
          <cell r="C92" t="str">
            <v>Not Listed</v>
          </cell>
        </row>
        <row r="93">
          <cell r="A93" t="str">
            <v>ADHIRAJ DISTRIBUTORS LTD</v>
          </cell>
          <cell r="B93">
            <v>780018</v>
          </cell>
          <cell r="C93" t="str">
            <v>Not Listed</v>
          </cell>
        </row>
        <row r="94">
          <cell r="A94" t="str">
            <v>ADHUNIK INDUSTRIES LTD</v>
          </cell>
          <cell r="B94">
            <v>538365</v>
          </cell>
          <cell r="C94" t="str">
            <v>ADHUNIKIND</v>
          </cell>
        </row>
        <row r="95">
          <cell r="A95" t="str">
            <v>ADHUNIK METALIKS LTD</v>
          </cell>
          <cell r="B95">
            <v>532727</v>
          </cell>
          <cell r="C95" t="str">
            <v>ADHUNIK</v>
          </cell>
        </row>
        <row r="96">
          <cell r="A96" t="str">
            <v>ADI RASAYAN LTD</v>
          </cell>
          <cell r="B96">
            <v>531592</v>
          </cell>
          <cell r="C96" t="str">
            <v>Not Listed</v>
          </cell>
        </row>
        <row r="97">
          <cell r="A97" t="str">
            <v>ADINATH EXIM RESOURCES LTD</v>
          </cell>
          <cell r="B97">
            <v>532056</v>
          </cell>
          <cell r="C97" t="str">
            <v>Not Listed</v>
          </cell>
        </row>
        <row r="98">
          <cell r="A98" t="str">
            <v>ADINATH TEXTILES LTD</v>
          </cell>
          <cell r="B98">
            <v>514113</v>
          </cell>
          <cell r="C98" t="str">
            <v>Not Listed</v>
          </cell>
        </row>
        <row r="99">
          <cell r="A99" t="str">
            <v>ADITRI INDUSTRIES LTD</v>
          </cell>
          <cell r="B99">
            <v>534707</v>
          </cell>
          <cell r="C99" t="str">
            <v>Not Listed</v>
          </cell>
        </row>
        <row r="100">
          <cell r="A100" t="str">
            <v>ADITYA BIRLA CAPITAL LTD</v>
          </cell>
          <cell r="B100">
            <v>540691</v>
          </cell>
          <cell r="C100" t="str">
            <v>ABCAPITAL</v>
          </cell>
        </row>
        <row r="101">
          <cell r="A101" t="str">
            <v>ADITYA BIRLA FASHION AND RETAIL LTD</v>
          </cell>
          <cell r="B101">
            <v>535755</v>
          </cell>
          <cell r="C101" t="str">
            <v>ABFRL</v>
          </cell>
        </row>
        <row r="102">
          <cell r="A102" t="str">
            <v>ADITYA BIRLA MONEY LTD</v>
          </cell>
          <cell r="B102">
            <v>532974</v>
          </cell>
          <cell r="C102" t="str">
            <v>BIRLAMONEY</v>
          </cell>
        </row>
        <row r="103">
          <cell r="A103" t="str">
            <v>ADITYA CONSUMER MARKETING LTD</v>
          </cell>
          <cell r="B103">
            <v>540146</v>
          </cell>
          <cell r="C103" t="str">
            <v>Not Listed</v>
          </cell>
        </row>
        <row r="104">
          <cell r="A104" t="str">
            <v>ADITYA ISPAT LTD</v>
          </cell>
          <cell r="B104">
            <v>513513</v>
          </cell>
          <cell r="C104" t="str">
            <v>Not Listed</v>
          </cell>
        </row>
        <row r="105">
          <cell r="A105" t="str">
            <v>ADITYA SPINNERS LTD</v>
          </cell>
          <cell r="B105">
            <v>521141</v>
          </cell>
          <cell r="C105" t="str">
            <v>Not Listed</v>
          </cell>
        </row>
        <row r="106">
          <cell r="A106" t="str">
            <v>ADITYA VISION LTD</v>
          </cell>
          <cell r="B106">
            <v>540205</v>
          </cell>
          <cell r="C106" t="str">
            <v>Not Listed</v>
          </cell>
        </row>
        <row r="107">
          <cell r="A107" t="str">
            <v>ADLABS ENTERTAINMENT LTD</v>
          </cell>
          <cell r="B107">
            <v>539056</v>
          </cell>
          <cell r="C107" t="str">
            <v>ADLABS</v>
          </cell>
        </row>
        <row r="108">
          <cell r="A108" t="str">
            <v>AD-MANUM FINANCE LTD</v>
          </cell>
          <cell r="B108">
            <v>511359</v>
          </cell>
          <cell r="C108" t="str">
            <v>Not Listed</v>
          </cell>
        </row>
        <row r="109">
          <cell r="A109" t="str">
            <v>ADOR FONTECH LTD</v>
          </cell>
          <cell r="B109">
            <v>530431</v>
          </cell>
          <cell r="C109" t="str">
            <v>Not Listed</v>
          </cell>
        </row>
        <row r="110">
          <cell r="A110" t="str">
            <v>ADOR MULTIPRODUCTS LTD</v>
          </cell>
          <cell r="B110">
            <v>523120</v>
          </cell>
          <cell r="C110" t="str">
            <v>Not Listed</v>
          </cell>
        </row>
        <row r="111">
          <cell r="A111" t="str">
            <v>ADOR WELDING LTD</v>
          </cell>
          <cell r="B111">
            <v>517041</v>
          </cell>
          <cell r="C111" t="str">
            <v>ADORWELD</v>
          </cell>
        </row>
        <row r="112">
          <cell r="A112" t="str">
            <v>ADROIT INFOTECH LTD</v>
          </cell>
          <cell r="B112">
            <v>532172</v>
          </cell>
          <cell r="C112" t="str">
            <v>ADROITINFO</v>
          </cell>
        </row>
        <row r="113">
          <cell r="A113" t="str">
            <v>ADS DIAGNOSTIC LTD</v>
          </cell>
          <cell r="B113">
            <v>523031</v>
          </cell>
          <cell r="C113" t="str">
            <v>Not Listed</v>
          </cell>
        </row>
        <row r="114">
          <cell r="A114" t="str">
            <v>ADVANCE LIFESTYLES LTD</v>
          </cell>
          <cell r="B114">
            <v>521048</v>
          </cell>
          <cell r="C114" t="str">
            <v>Not Listed</v>
          </cell>
        </row>
        <row r="115">
          <cell r="A115" t="str">
            <v>ADVANCE METERING TECHNOLOGY LTD</v>
          </cell>
          <cell r="B115">
            <v>534612</v>
          </cell>
          <cell r="C115" t="str">
            <v>Not Listed</v>
          </cell>
        </row>
        <row r="116">
          <cell r="A116" t="str">
            <v>ADVANCE PETROCHEMICALS LTD</v>
          </cell>
          <cell r="B116">
            <v>506947</v>
          </cell>
          <cell r="C116" t="str">
            <v>Not Listed</v>
          </cell>
        </row>
        <row r="117">
          <cell r="A117" t="str">
            <v>ADVANCE POWERINFRA TECH LTD</v>
          </cell>
          <cell r="B117">
            <v>531047</v>
          </cell>
          <cell r="C117" t="str">
            <v>Not Listed</v>
          </cell>
        </row>
        <row r="118">
          <cell r="A118" t="str">
            <v>ADVANCE SYNTEX LTD</v>
          </cell>
          <cell r="B118">
            <v>539982</v>
          </cell>
          <cell r="C118" t="str">
            <v>Not Listed</v>
          </cell>
        </row>
        <row r="119">
          <cell r="A119" t="str">
            <v>ADVANCED ENZYME TECHNOLOGIES LTD</v>
          </cell>
          <cell r="B119">
            <v>540025</v>
          </cell>
          <cell r="C119" t="str">
            <v>ADVENZYMES</v>
          </cell>
        </row>
        <row r="120">
          <cell r="A120" t="str">
            <v>ADVANI HOTELS &amp; RESORTS (INDIA) LTD</v>
          </cell>
          <cell r="B120">
            <v>523269</v>
          </cell>
          <cell r="C120" t="str">
            <v>ADVANIHOTR</v>
          </cell>
        </row>
        <row r="121">
          <cell r="A121" t="str">
            <v>ADVANI HOTELS &amp; RESORTS INDIA LTD</v>
          </cell>
          <cell r="B121">
            <v>523269</v>
          </cell>
          <cell r="C121" t="str">
            <v>ADVANIHOTR</v>
          </cell>
        </row>
        <row r="122">
          <cell r="A122" t="str">
            <v>ADVENT COMPUTER SERVICES LTD</v>
          </cell>
          <cell r="B122">
            <v>531429</v>
          </cell>
          <cell r="C122" t="str">
            <v>Not Listed</v>
          </cell>
        </row>
        <row r="123">
          <cell r="A123" t="str">
            <v>ADVIK CAPITAL LTD</v>
          </cell>
          <cell r="B123">
            <v>539773</v>
          </cell>
          <cell r="C123" t="str">
            <v>Not Listed</v>
          </cell>
        </row>
        <row r="124">
          <cell r="A124" t="str">
            <v>ADVIK LABORATORIES LTD</v>
          </cell>
          <cell r="B124">
            <v>531686</v>
          </cell>
          <cell r="C124" t="str">
            <v>Not Listed</v>
          </cell>
        </row>
        <row r="125">
          <cell r="A125" t="str">
            <v>ADVITIYA TRADE (INDIA) LTD</v>
          </cell>
          <cell r="B125">
            <v>541152</v>
          </cell>
          <cell r="C125" t="str">
            <v>Not Listed</v>
          </cell>
        </row>
        <row r="126">
          <cell r="A126" t="str">
            <v>ADVITIYA TRADE INDIA LTD</v>
          </cell>
          <cell r="B126">
            <v>541152</v>
          </cell>
          <cell r="C126" t="str">
            <v>Not Listed</v>
          </cell>
        </row>
        <row r="127">
          <cell r="A127" t="str">
            <v>AEGIS LOGISTICS LTD</v>
          </cell>
          <cell r="B127">
            <v>500003</v>
          </cell>
          <cell r="C127" t="str">
            <v>AEGISCHEM</v>
          </cell>
        </row>
        <row r="128">
          <cell r="A128" t="str">
            <v>AFFORDABLE ROBOTIC &amp; AUTOMATION LTD</v>
          </cell>
          <cell r="B128">
            <v>541402</v>
          </cell>
          <cell r="C128" t="str">
            <v>Not Listed</v>
          </cell>
        </row>
        <row r="129">
          <cell r="A129" t="str">
            <v>AGARWAL INDUSTRIAL CORPORATION LTD</v>
          </cell>
          <cell r="B129">
            <v>531921</v>
          </cell>
          <cell r="C129" t="str">
            <v>AGARIND</v>
          </cell>
        </row>
        <row r="130">
          <cell r="A130" t="str">
            <v>AGC NETWORKS LTD</v>
          </cell>
          <cell r="B130">
            <v>500463</v>
          </cell>
          <cell r="C130" t="str">
            <v>AGCNET</v>
          </cell>
        </row>
        <row r="131">
          <cell r="A131" t="str">
            <v>AGI INFRA LTD</v>
          </cell>
          <cell r="B131">
            <v>539042</v>
          </cell>
          <cell r="C131" t="str">
            <v>Not Listed</v>
          </cell>
        </row>
        <row r="132">
          <cell r="A132" t="str">
            <v>AGIO PAPER &amp; INDUSTRIES LTD</v>
          </cell>
          <cell r="B132">
            <v>516020</v>
          </cell>
          <cell r="C132" t="str">
            <v>Not Listed</v>
          </cell>
        </row>
        <row r="133">
          <cell r="A133" t="str">
            <v>AGRIMONY COMMODITIES LTD</v>
          </cell>
          <cell r="B133">
            <v>537492</v>
          </cell>
          <cell r="C133" t="str">
            <v>Not Listed</v>
          </cell>
        </row>
        <row r="134">
          <cell r="A134" t="str">
            <v>AGRI-TECH (INDIA) LTD</v>
          </cell>
          <cell r="B134">
            <v>537292</v>
          </cell>
          <cell r="C134" t="str">
            <v>AGRITECH</v>
          </cell>
        </row>
        <row r="135">
          <cell r="A135" t="str">
            <v>AGRI-TECH INDIA LTD</v>
          </cell>
          <cell r="B135">
            <v>537292</v>
          </cell>
          <cell r="C135" t="str">
            <v>AGRITECH</v>
          </cell>
        </row>
        <row r="136">
          <cell r="A136" t="str">
            <v>AGRO PHOS (INDIA) LTD</v>
          </cell>
          <cell r="B136" t="str">
            <v>Not Listed</v>
          </cell>
          <cell r="C136" t="str">
            <v>AGROPHOS</v>
          </cell>
        </row>
        <row r="137">
          <cell r="A137" t="str">
            <v>AGRO PHOS INDIA LTD</v>
          </cell>
          <cell r="B137" t="str">
            <v>Not Listed</v>
          </cell>
          <cell r="C137" t="str">
            <v>AGROPHOS</v>
          </cell>
        </row>
        <row r="138">
          <cell r="A138" t="str">
            <v>AGRO TECH FOODS LTD</v>
          </cell>
          <cell r="B138">
            <v>500215</v>
          </cell>
          <cell r="C138" t="str">
            <v>ATFL</v>
          </cell>
        </row>
        <row r="139">
          <cell r="A139" t="str">
            <v>AHIMSA INDUSTRIES LTD</v>
          </cell>
          <cell r="B139" t="str">
            <v>Not Listed</v>
          </cell>
          <cell r="C139" t="str">
            <v>AHIMSA</v>
          </cell>
        </row>
        <row r="140">
          <cell r="A140" t="str">
            <v>AHLADA ENGINEERS LTD</v>
          </cell>
          <cell r="B140" t="str">
            <v>Not Listed</v>
          </cell>
          <cell r="C140" t="str">
            <v>AHLADA</v>
          </cell>
        </row>
        <row r="141">
          <cell r="A141" t="str">
            <v>AHLUWALIA CONTRACTS (INDIA) LTD</v>
          </cell>
          <cell r="B141">
            <v>532811</v>
          </cell>
          <cell r="C141" t="str">
            <v>AHLUCONT</v>
          </cell>
        </row>
        <row r="142">
          <cell r="A142" t="str">
            <v>AHLUWALIA CONTRACTS INDIA LTD</v>
          </cell>
          <cell r="B142">
            <v>532811</v>
          </cell>
          <cell r="C142" t="str">
            <v>AHLUCONT</v>
          </cell>
        </row>
        <row r="143">
          <cell r="A143" t="str">
            <v>AHMEDABAD STEELCRAFT LTD</v>
          </cell>
          <cell r="B143">
            <v>522273</v>
          </cell>
          <cell r="C143" t="str">
            <v>Not Listed</v>
          </cell>
        </row>
        <row r="144">
          <cell r="A144" t="str">
            <v>AI CHAMPDANY INDUSTRIES LTD</v>
          </cell>
          <cell r="B144">
            <v>532806</v>
          </cell>
          <cell r="C144" t="str">
            <v>Not Listed</v>
          </cell>
        </row>
        <row r="145">
          <cell r="A145" t="str">
            <v>AIA ENGINEERING LTD</v>
          </cell>
          <cell r="B145">
            <v>532683</v>
          </cell>
          <cell r="C145" t="str">
            <v>AIAENG</v>
          </cell>
        </row>
        <row r="146">
          <cell r="A146" t="str">
            <v>AIMCO PESTICIDES LTD</v>
          </cell>
          <cell r="B146">
            <v>524288</v>
          </cell>
          <cell r="C146" t="str">
            <v>Not Listed</v>
          </cell>
        </row>
        <row r="147">
          <cell r="A147" t="str">
            <v>AIRAN LTD</v>
          </cell>
          <cell r="B147" t="str">
            <v>Not Listed</v>
          </cell>
          <cell r="C147" t="str">
            <v>AIRAN</v>
          </cell>
        </row>
        <row r="148">
          <cell r="A148" t="str">
            <v>AIRO LAM LTD</v>
          </cell>
          <cell r="B148" t="str">
            <v>Not Listed</v>
          </cell>
          <cell r="C148" t="str">
            <v>AIROLAM</v>
          </cell>
        </row>
        <row r="149">
          <cell r="A149" t="str">
            <v>AISHWARYA TELECOM LTD</v>
          </cell>
          <cell r="B149">
            <v>532975</v>
          </cell>
          <cell r="C149" t="str">
            <v>Not Listed</v>
          </cell>
        </row>
        <row r="150">
          <cell r="A150" t="str">
            <v>AJANTA PHARMA LTD</v>
          </cell>
          <cell r="B150">
            <v>532331</v>
          </cell>
          <cell r="C150" t="str">
            <v>AJANTPHARM</v>
          </cell>
        </row>
        <row r="151">
          <cell r="A151" t="str">
            <v>AJANTA SOYA LTD</v>
          </cell>
          <cell r="B151">
            <v>519216</v>
          </cell>
          <cell r="C151" t="str">
            <v>Not Listed</v>
          </cell>
        </row>
        <row r="152">
          <cell r="A152" t="str">
            <v>AJCON GLOBAL SERVICES LTD</v>
          </cell>
          <cell r="B152">
            <v>511692</v>
          </cell>
          <cell r="C152" t="str">
            <v>Not Listed</v>
          </cell>
        </row>
        <row r="153">
          <cell r="A153" t="str">
            <v>AJEL LTD</v>
          </cell>
          <cell r="B153">
            <v>530713</v>
          </cell>
          <cell r="C153" t="str">
            <v>Not Listed</v>
          </cell>
        </row>
        <row r="154">
          <cell r="A154" t="str">
            <v>AJMERA REALTY &amp; INFRA (INDIA) LTD</v>
          </cell>
          <cell r="B154">
            <v>513349</v>
          </cell>
          <cell r="C154" t="str">
            <v>AJMERA</v>
          </cell>
        </row>
        <row r="155">
          <cell r="A155" t="str">
            <v>AJMERA REALTY &amp; INFRA INDIA LTD</v>
          </cell>
          <cell r="B155">
            <v>513349</v>
          </cell>
          <cell r="C155" t="str">
            <v>AJMERA</v>
          </cell>
        </row>
        <row r="156">
          <cell r="A156" t="str">
            <v>AJOONI BIOTECH LTD</v>
          </cell>
          <cell r="B156" t="str">
            <v>Not Listed</v>
          </cell>
          <cell r="C156" t="str">
            <v>AJOONI</v>
          </cell>
        </row>
        <row r="157">
          <cell r="A157" t="str">
            <v>AJWA FUN WORLD &amp; RESORT LTD</v>
          </cell>
          <cell r="B157">
            <v>526628</v>
          </cell>
          <cell r="C157" t="str">
            <v>Not Listed</v>
          </cell>
        </row>
        <row r="158">
          <cell r="A158" t="str">
            <v>AKAR AUTO INDUSTRIES LTD</v>
          </cell>
          <cell r="B158">
            <v>530621</v>
          </cell>
          <cell r="C158" t="str">
            <v>Not Listed</v>
          </cell>
        </row>
        <row r="159">
          <cell r="A159" t="str">
            <v>AKASH INFRA PROJECTS LTD</v>
          </cell>
          <cell r="B159" t="str">
            <v>Not Listed</v>
          </cell>
          <cell r="C159" t="str">
            <v>AKASH</v>
          </cell>
        </row>
        <row r="160">
          <cell r="A160" t="str">
            <v>AKASHDEEP METAL INDUSTRIES LTD</v>
          </cell>
          <cell r="B160">
            <v>538778</v>
          </cell>
          <cell r="C160" t="str">
            <v>Not Listed</v>
          </cell>
        </row>
        <row r="161">
          <cell r="A161" t="str">
            <v>AKG EXIM LTD</v>
          </cell>
          <cell r="B161" t="str">
            <v>Not Listed</v>
          </cell>
          <cell r="C161" t="str">
            <v>AKG</v>
          </cell>
        </row>
        <row r="162">
          <cell r="A162" t="str">
            <v>AKI (INDIA) LTD</v>
          </cell>
          <cell r="B162">
            <v>542020</v>
          </cell>
          <cell r="C162" t="str">
            <v>Not Listed</v>
          </cell>
        </row>
        <row r="163">
          <cell r="A163" t="str">
            <v>AKI INDIA LTD</v>
          </cell>
          <cell r="B163">
            <v>542020</v>
          </cell>
          <cell r="C163" t="str">
            <v>Not Listed</v>
          </cell>
        </row>
        <row r="164">
          <cell r="A164" t="str">
            <v>AKM LACE AND EMBROTEX LTD</v>
          </cell>
          <cell r="B164">
            <v>540718</v>
          </cell>
          <cell r="C164" t="str">
            <v>Not Listed</v>
          </cell>
        </row>
        <row r="165">
          <cell r="A165" t="str">
            <v>AKME STAR HOUSING FINANCE LTD</v>
          </cell>
          <cell r="B165">
            <v>539017</v>
          </cell>
          <cell r="C165" t="str">
            <v>Not Listed</v>
          </cell>
        </row>
        <row r="166">
          <cell r="A166" t="str">
            <v>AKSH OPTIFIBRE LTD</v>
          </cell>
          <cell r="B166">
            <v>532351</v>
          </cell>
          <cell r="C166" t="str">
            <v>AKSHOPTFBR</v>
          </cell>
        </row>
        <row r="167">
          <cell r="A167" t="str">
            <v>AKSHAR SPINTEX LTD</v>
          </cell>
          <cell r="B167">
            <v>541303</v>
          </cell>
          <cell r="C167" t="str">
            <v>Not Listed</v>
          </cell>
        </row>
        <row r="168">
          <cell r="A168" t="str">
            <v>AKSHARCHEM (INDIA) LTD</v>
          </cell>
          <cell r="B168">
            <v>524598</v>
          </cell>
          <cell r="C168" t="str">
            <v>AKSHARCHEM</v>
          </cell>
        </row>
        <row r="169">
          <cell r="A169" t="str">
            <v>AKSHARCHEM INDIA LTD</v>
          </cell>
          <cell r="B169">
            <v>524598</v>
          </cell>
          <cell r="C169" t="str">
            <v>AKSHARCHEM</v>
          </cell>
        </row>
        <row r="170">
          <cell r="A170" t="str">
            <v>AKZO NOBEL (INDIA) LTD</v>
          </cell>
          <cell r="B170">
            <v>500710</v>
          </cell>
          <cell r="C170" t="str">
            <v>AKZO(INDIA)</v>
          </cell>
        </row>
        <row r="171">
          <cell r="A171" t="str">
            <v>AKZO NOBEL INDIA LTD</v>
          </cell>
          <cell r="B171">
            <v>500710</v>
          </cell>
          <cell r="C171" t="str">
            <v>AKZOINDIA</v>
          </cell>
        </row>
        <row r="172">
          <cell r="A172" t="str">
            <v>ALACRITY SECURITIES LTD</v>
          </cell>
          <cell r="B172">
            <v>535916</v>
          </cell>
          <cell r="C172" t="str">
            <v>Not Listed</v>
          </cell>
        </row>
        <row r="173">
          <cell r="A173" t="str">
            <v>ALAN SCOTT INDUSTRIES LTD</v>
          </cell>
          <cell r="B173">
            <v>539115</v>
          </cell>
          <cell r="C173" t="str">
            <v>Not Listed</v>
          </cell>
        </row>
        <row r="174">
          <cell r="A174" t="str">
            <v>ALANKIT LTD</v>
          </cell>
          <cell r="B174">
            <v>531082</v>
          </cell>
          <cell r="C174" t="str">
            <v>ALANKIT</v>
          </cell>
        </row>
        <row r="175">
          <cell r="A175" t="str">
            <v>ALBERT DAVID LTD</v>
          </cell>
          <cell r="B175">
            <v>524075</v>
          </cell>
          <cell r="C175" t="str">
            <v>ALBERTDAVD</v>
          </cell>
        </row>
        <row r="176">
          <cell r="A176" t="str">
            <v>ALCHEMIST CORPORATION LTD</v>
          </cell>
          <cell r="B176">
            <v>531409</v>
          </cell>
          <cell r="C176" t="str">
            <v>Not Listed</v>
          </cell>
        </row>
        <row r="177">
          <cell r="A177" t="str">
            <v>ALCHEMIST LTD</v>
          </cell>
          <cell r="B177">
            <v>526707</v>
          </cell>
          <cell r="C177" t="str">
            <v>ALCHEM</v>
          </cell>
        </row>
        <row r="178">
          <cell r="A178" t="str">
            <v>ALCHEMIST REALTY LTD</v>
          </cell>
          <cell r="B178">
            <v>532114</v>
          </cell>
          <cell r="C178" t="str">
            <v>Not Listed</v>
          </cell>
        </row>
        <row r="179">
          <cell r="A179" t="str">
            <v>ALEMBIC LTD</v>
          </cell>
          <cell r="B179">
            <v>506235</v>
          </cell>
          <cell r="C179" t="str">
            <v>ALEMBICLTD</v>
          </cell>
        </row>
        <row r="180">
          <cell r="A180" t="str">
            <v>ALEMBIC PHARMACEUTICALS LTD</v>
          </cell>
          <cell r="B180">
            <v>533573</v>
          </cell>
          <cell r="C180" t="str">
            <v>APLLTD</v>
          </cell>
        </row>
        <row r="181">
          <cell r="A181" t="str">
            <v>ALEXANDER STAMPS AND COIN LTD</v>
          </cell>
          <cell r="B181">
            <v>511463</v>
          </cell>
          <cell r="C181" t="str">
            <v>Not Listed</v>
          </cell>
        </row>
        <row r="182">
          <cell r="A182" t="str">
            <v>ALFA ICA (INDIA) LTD</v>
          </cell>
          <cell r="B182">
            <v>530973</v>
          </cell>
          <cell r="C182" t="str">
            <v>Not Listed</v>
          </cell>
        </row>
        <row r="183">
          <cell r="A183" t="str">
            <v>ALFA ICA INDIA LTD</v>
          </cell>
          <cell r="B183">
            <v>530973</v>
          </cell>
          <cell r="C183" t="str">
            <v>Not Listed</v>
          </cell>
        </row>
        <row r="184">
          <cell r="A184" t="str">
            <v>ALFA TRANSFORMERS LTD</v>
          </cell>
          <cell r="B184">
            <v>517546</v>
          </cell>
          <cell r="C184" t="str">
            <v>Not Listed</v>
          </cell>
        </row>
        <row r="185">
          <cell r="A185" t="str">
            <v>ALFAVISION OVERSEAS (INDIA) LTD</v>
          </cell>
          <cell r="B185">
            <v>531156</v>
          </cell>
          <cell r="C185" t="str">
            <v>Not Listed</v>
          </cell>
        </row>
        <row r="186">
          <cell r="A186" t="str">
            <v>ALFAVISION OVERSEAS INDIA LTD</v>
          </cell>
          <cell r="B186">
            <v>531156</v>
          </cell>
          <cell r="C186" t="str">
            <v>Not Listed</v>
          </cell>
        </row>
        <row r="187">
          <cell r="A187" t="str">
            <v>ALFRED HERBERT (INDIA) LTD</v>
          </cell>
          <cell r="B187">
            <v>505216</v>
          </cell>
          <cell r="C187" t="str">
            <v>Not Listed</v>
          </cell>
        </row>
        <row r="188">
          <cell r="A188" t="str">
            <v>ALFRED HERBERT INDIA LTD</v>
          </cell>
          <cell r="B188">
            <v>505216</v>
          </cell>
          <cell r="C188" t="str">
            <v>Not Listed</v>
          </cell>
        </row>
        <row r="189">
          <cell r="A189" t="str">
            <v>ALICON CASTALLOY LTD</v>
          </cell>
          <cell r="B189">
            <v>531147</v>
          </cell>
          <cell r="C189" t="str">
            <v>ALICON</v>
          </cell>
        </row>
        <row r="190">
          <cell r="A190" t="str">
            <v>ALKA (INDIA) LTD</v>
          </cell>
          <cell r="B190">
            <v>530889</v>
          </cell>
          <cell r="C190" t="str">
            <v>Not Listed</v>
          </cell>
        </row>
        <row r="191">
          <cell r="A191" t="str">
            <v>ALKA DIAMOND INDUSTRIES LTD</v>
          </cell>
          <cell r="B191">
            <v>531581</v>
          </cell>
          <cell r="C191" t="str">
            <v>Not Listed</v>
          </cell>
        </row>
        <row r="192">
          <cell r="A192" t="str">
            <v>ALKA INDIA LTD</v>
          </cell>
          <cell r="B192">
            <v>530889</v>
          </cell>
          <cell r="C192" t="str">
            <v>Not Listed</v>
          </cell>
        </row>
        <row r="193">
          <cell r="A193" t="str">
            <v>ALKA SECURITIES LTD</v>
          </cell>
          <cell r="B193">
            <v>532166</v>
          </cell>
          <cell r="C193" t="str">
            <v>Not Listed</v>
          </cell>
        </row>
        <row r="194">
          <cell r="A194" t="str">
            <v>ALKALI METALS LTD</v>
          </cell>
          <cell r="B194">
            <v>533029</v>
          </cell>
          <cell r="C194" t="str">
            <v>ALKALI</v>
          </cell>
        </row>
        <row r="195">
          <cell r="A195" t="str">
            <v>ALKEM LABORATORIES LTD</v>
          </cell>
          <cell r="B195">
            <v>539523</v>
          </cell>
          <cell r="C195" t="str">
            <v>ALKEM</v>
          </cell>
        </row>
        <row r="196">
          <cell r="A196" t="str">
            <v>ALKYL AMINES CHEMICALS LTD</v>
          </cell>
          <cell r="B196">
            <v>506767</v>
          </cell>
          <cell r="C196" t="str">
            <v>ALKYLAMINE</v>
          </cell>
        </row>
        <row r="197">
          <cell r="A197" t="str">
            <v>ALLAHABAD BANK</v>
          </cell>
          <cell r="B197">
            <v>532480</v>
          </cell>
          <cell r="C197" t="str">
            <v>ALBK</v>
          </cell>
        </row>
        <row r="198">
          <cell r="A198" t="str">
            <v>ALLCARGO LOGISTICS LTD</v>
          </cell>
          <cell r="B198">
            <v>532749</v>
          </cell>
          <cell r="C198" t="str">
            <v>ALLCARGO</v>
          </cell>
        </row>
        <row r="199">
          <cell r="A199" t="str">
            <v>ALLIANCE INTEGRATED METALIKS LTD</v>
          </cell>
          <cell r="B199">
            <v>534064</v>
          </cell>
          <cell r="C199" t="str">
            <v>Not Listed</v>
          </cell>
        </row>
        <row r="200">
          <cell r="A200" t="str">
            <v>ALLIED COMPUTERS INTERNATIONAL ASIA LTD</v>
          </cell>
          <cell r="B200">
            <v>532919</v>
          </cell>
          <cell r="C200" t="str">
            <v>Not Listed</v>
          </cell>
        </row>
        <row r="201">
          <cell r="A201" t="str">
            <v>ALLIED DIGITAL SERVICES LTD</v>
          </cell>
          <cell r="B201">
            <v>532875</v>
          </cell>
          <cell r="C201" t="str">
            <v>ADSL</v>
          </cell>
        </row>
        <row r="202">
          <cell r="A202" t="str">
            <v>ALLSEC TECHNOLOGIES LTD</v>
          </cell>
          <cell r="B202">
            <v>532633</v>
          </cell>
          <cell r="C202" t="str">
            <v>ALLSEC</v>
          </cell>
        </row>
        <row r="203">
          <cell r="A203" t="str">
            <v>ALMONDZ GLOBAL SECURITIES LTD</v>
          </cell>
          <cell r="B203">
            <v>531400</v>
          </cell>
          <cell r="C203" t="str">
            <v>ALMONDZ</v>
          </cell>
        </row>
        <row r="204">
          <cell r="A204" t="str">
            <v>ALNA TRADING &amp; EXPORTS LTD</v>
          </cell>
          <cell r="B204">
            <v>506120</v>
          </cell>
          <cell r="C204" t="str">
            <v>Not Listed</v>
          </cell>
        </row>
        <row r="205">
          <cell r="A205" t="str">
            <v>ALOK INDUSTRIES LTD</v>
          </cell>
          <cell r="B205">
            <v>521070</v>
          </cell>
          <cell r="C205" t="str">
            <v>ALOKTEXT</v>
          </cell>
        </row>
        <row r="206">
          <cell r="A206" t="str">
            <v>ALPA LABORATORIES LTD</v>
          </cell>
          <cell r="B206">
            <v>532878</v>
          </cell>
          <cell r="C206" t="str">
            <v>ALPA</v>
          </cell>
        </row>
        <row r="207">
          <cell r="A207" t="str">
            <v>ALPHAGEO (INDIA) LTD</v>
          </cell>
          <cell r="B207">
            <v>526397</v>
          </cell>
          <cell r="C207" t="str">
            <v>ALPHAGEO</v>
          </cell>
        </row>
        <row r="208">
          <cell r="A208" t="str">
            <v>ALPHAGEO INDIA LTD</v>
          </cell>
          <cell r="B208">
            <v>526397</v>
          </cell>
          <cell r="C208" t="str">
            <v>ALPHAGEO</v>
          </cell>
        </row>
        <row r="209">
          <cell r="A209" t="str">
            <v>ALPINE HOUSING DEVELOPMENT CORPORATION LTD</v>
          </cell>
          <cell r="B209">
            <v>526519</v>
          </cell>
          <cell r="C209" t="str">
            <v>Not Listed</v>
          </cell>
        </row>
        <row r="210">
          <cell r="A210" t="str">
            <v>ALPS INDUSTRIES LTD</v>
          </cell>
          <cell r="B210">
            <v>530715</v>
          </cell>
          <cell r="C210" t="str">
            <v>ALPSINDUS</v>
          </cell>
        </row>
        <row r="211">
          <cell r="A211" t="str">
            <v>Alps Motor Finance Ltd</v>
          </cell>
          <cell r="B211">
            <v>538423</v>
          </cell>
          <cell r="C211" t="str">
            <v>ALPSMOTOR</v>
          </cell>
        </row>
        <row r="212">
          <cell r="A212" t="str">
            <v>ALSTONE TEXTILES (INDIA) LTD</v>
          </cell>
          <cell r="B212">
            <v>539277</v>
          </cell>
          <cell r="C212" t="str">
            <v>Not Listed</v>
          </cell>
        </row>
        <row r="213">
          <cell r="A213" t="str">
            <v>ALSTONE TEXTILES INDIA LTD</v>
          </cell>
          <cell r="B213">
            <v>539277</v>
          </cell>
          <cell r="C213" t="str">
            <v>Not Listed</v>
          </cell>
        </row>
        <row r="214">
          <cell r="A214" t="str">
            <v>ALUFLUORIDE LTD</v>
          </cell>
          <cell r="B214">
            <v>524634</v>
          </cell>
          <cell r="C214" t="str">
            <v>Not Listed</v>
          </cell>
        </row>
        <row r="215">
          <cell r="A215" t="str">
            <v>AMAL LTD</v>
          </cell>
          <cell r="B215">
            <v>506597</v>
          </cell>
          <cell r="C215" t="str">
            <v>Not Listed</v>
          </cell>
        </row>
        <row r="216">
          <cell r="A216" t="str">
            <v>AMANI TRADING &amp; EXPORTS LTD</v>
          </cell>
          <cell r="B216">
            <v>512008</v>
          </cell>
          <cell r="C216" t="str">
            <v>Not Listed</v>
          </cell>
        </row>
        <row r="217">
          <cell r="A217" t="str">
            <v>AMARA RAJA BATTERIES LTD</v>
          </cell>
          <cell r="B217">
            <v>500008</v>
          </cell>
          <cell r="C217" t="str">
            <v>AMARAJABAT</v>
          </cell>
        </row>
        <row r="218">
          <cell r="A218" t="str">
            <v>AMARJOTHI SPINNING MILLS LTD</v>
          </cell>
          <cell r="B218">
            <v>521097</v>
          </cell>
          <cell r="C218" t="str">
            <v>Not Listed</v>
          </cell>
        </row>
        <row r="219">
          <cell r="A219" t="str">
            <v>AMARNATH SECURITIES LTD</v>
          </cell>
          <cell r="B219">
            <v>538465</v>
          </cell>
          <cell r="C219" t="str">
            <v>Not Listed</v>
          </cell>
        </row>
        <row r="220">
          <cell r="A220" t="str">
            <v>AMAZE ENTERTECH LTD</v>
          </cell>
          <cell r="B220">
            <v>531112</v>
          </cell>
          <cell r="C220" t="str">
            <v>Not Listed</v>
          </cell>
        </row>
        <row r="221">
          <cell r="A221" t="str">
            <v>AMBA ENTERPRISES LTD</v>
          </cell>
          <cell r="B221">
            <v>539196</v>
          </cell>
          <cell r="C221" t="str">
            <v>Not Listed</v>
          </cell>
        </row>
        <row r="222">
          <cell r="A222" t="str">
            <v>AMBALAL SARABHAI ENTERPRISES LTD</v>
          </cell>
          <cell r="B222">
            <v>500009</v>
          </cell>
          <cell r="C222" t="str">
            <v>Not Listed</v>
          </cell>
        </row>
        <row r="223">
          <cell r="A223" t="str">
            <v>AMBANI ORGANICS LTD</v>
          </cell>
          <cell r="B223" t="str">
            <v>Not Listed</v>
          </cell>
          <cell r="C223" t="str">
            <v>AMBANIORG</v>
          </cell>
        </row>
        <row r="224">
          <cell r="A224" t="str">
            <v>AMBAR PROTEIN INDUSTRIES LTD</v>
          </cell>
          <cell r="B224">
            <v>519471</v>
          </cell>
          <cell r="C224" t="str">
            <v>Not Listed</v>
          </cell>
        </row>
        <row r="225">
          <cell r="A225" t="str">
            <v>Ambassador Intra Holdings Ltd</v>
          </cell>
          <cell r="B225">
            <v>542524</v>
          </cell>
          <cell r="C225" t="str">
            <v>AIHL</v>
          </cell>
        </row>
        <row r="226">
          <cell r="A226" t="str">
            <v>AMBER ENTERPRISES (INDIA) LTD</v>
          </cell>
          <cell r="B226">
            <v>540902</v>
          </cell>
          <cell r="C226" t="str">
            <v>AMBER</v>
          </cell>
        </row>
        <row r="227">
          <cell r="A227" t="str">
            <v>AMBER ENTERPRISES INDIA LTD</v>
          </cell>
          <cell r="B227">
            <v>540902</v>
          </cell>
          <cell r="C227" t="str">
            <v>AMBER</v>
          </cell>
        </row>
        <row r="228">
          <cell r="A228" t="str">
            <v>AMBIKA COTTON MILLS LTD</v>
          </cell>
          <cell r="B228">
            <v>531978</v>
          </cell>
          <cell r="C228" t="str">
            <v>AMBIKCO</v>
          </cell>
        </row>
        <row r="229">
          <cell r="A229" t="str">
            <v>AMBITION MICA LTD</v>
          </cell>
          <cell r="B229">
            <v>539223</v>
          </cell>
          <cell r="C229" t="str">
            <v>Not Listed</v>
          </cell>
        </row>
        <row r="230">
          <cell r="A230" t="str">
            <v>AMBUJA CEMENTS LTD</v>
          </cell>
          <cell r="B230">
            <v>500425</v>
          </cell>
          <cell r="C230" t="str">
            <v>AMBUJACEM</v>
          </cell>
        </row>
        <row r="231">
          <cell r="A231" t="str">
            <v>AMCO (INDIA) LTD</v>
          </cell>
          <cell r="B231">
            <v>530133</v>
          </cell>
          <cell r="C231" t="str">
            <v>Not Listed</v>
          </cell>
        </row>
        <row r="232">
          <cell r="A232" t="str">
            <v>AMCO INDIA LTD</v>
          </cell>
          <cell r="B232">
            <v>530133</v>
          </cell>
          <cell r="C232" t="str">
            <v>Not Listed</v>
          </cell>
        </row>
        <row r="233">
          <cell r="A233" t="str">
            <v>AMD INDUSTRIES LTD</v>
          </cell>
          <cell r="B233">
            <v>532828</v>
          </cell>
          <cell r="C233" t="str">
            <v>AMDIND</v>
          </cell>
        </row>
        <row r="234">
          <cell r="A234" t="str">
            <v>AMFORGE INDUSTRIES LTD</v>
          </cell>
          <cell r="B234">
            <v>513117</v>
          </cell>
          <cell r="C234" t="str">
            <v>Not Listed</v>
          </cell>
        </row>
        <row r="235">
          <cell r="A235" t="str">
            <v>AMIN TANNERY LTD</v>
          </cell>
          <cell r="B235">
            <v>541771</v>
          </cell>
          <cell r="C235" t="str">
            <v>Not Listed</v>
          </cell>
        </row>
        <row r="236">
          <cell r="A236" t="str">
            <v>AMINES &amp; PLASTICIZERS LTD</v>
          </cell>
          <cell r="B236">
            <v>506248</v>
          </cell>
          <cell r="C236" t="str">
            <v>Not Listed</v>
          </cell>
        </row>
        <row r="237">
          <cell r="A237" t="str">
            <v>AMIT INTERNATIONAL LTD</v>
          </cell>
          <cell r="B237">
            <v>531300</v>
          </cell>
          <cell r="C237" t="str">
            <v>Not Listed</v>
          </cell>
        </row>
        <row r="238">
          <cell r="A238" t="str">
            <v>AMIT SECURITIES LTD</v>
          </cell>
          <cell r="B238">
            <v>531557</v>
          </cell>
          <cell r="C238" t="str">
            <v>Not Listed</v>
          </cell>
        </row>
        <row r="239">
          <cell r="A239" t="str">
            <v>AMJ LAND HOLDINGS LTD</v>
          </cell>
          <cell r="B239">
            <v>500343</v>
          </cell>
          <cell r="C239" t="str">
            <v>AMJLAND</v>
          </cell>
        </row>
        <row r="240">
          <cell r="A240" t="str">
            <v>AMRADEEP INDUSTRIES LTD</v>
          </cell>
          <cell r="B240">
            <v>531681</v>
          </cell>
          <cell r="C240" t="str">
            <v>Not Listed</v>
          </cell>
        </row>
        <row r="241">
          <cell r="A241" t="str">
            <v>AMRAPALI CAPITAL AND FINANCE SERVICES LTD</v>
          </cell>
          <cell r="B241">
            <v>536737</v>
          </cell>
          <cell r="C241" t="str">
            <v>Not Listed</v>
          </cell>
        </row>
        <row r="242">
          <cell r="A242" t="str">
            <v>AMRAPALI FINCAP LTD</v>
          </cell>
          <cell r="B242">
            <v>539265</v>
          </cell>
          <cell r="C242" t="str">
            <v>Not Listed</v>
          </cell>
        </row>
        <row r="243">
          <cell r="A243" t="str">
            <v>AMRAPALI INDUSTRIES LTD</v>
          </cell>
          <cell r="B243">
            <v>526241</v>
          </cell>
          <cell r="C243" t="str">
            <v>Not Listed</v>
          </cell>
        </row>
        <row r="244">
          <cell r="A244" t="str">
            <v>AMRAWORLD AGRICO LTD</v>
          </cell>
          <cell r="B244">
            <v>531991</v>
          </cell>
          <cell r="C244" t="str">
            <v>Not Listed</v>
          </cell>
        </row>
        <row r="245">
          <cell r="A245" t="str">
            <v>AMRIT CORP LTD</v>
          </cell>
          <cell r="B245">
            <v>507525</v>
          </cell>
          <cell r="C245" t="str">
            <v>Not Listed</v>
          </cell>
        </row>
        <row r="246">
          <cell r="A246" t="str">
            <v>AMRUTANJAN HEALTH CARE LTD</v>
          </cell>
          <cell r="B246">
            <v>590006</v>
          </cell>
          <cell r="C246" t="str">
            <v>AMRUTANJAN</v>
          </cell>
        </row>
        <row r="247">
          <cell r="A247" t="str">
            <v>AMSONS APPARELS LTD</v>
          </cell>
          <cell r="B247">
            <v>538861</v>
          </cell>
          <cell r="C247" t="str">
            <v>Not Listed</v>
          </cell>
        </row>
        <row r="248">
          <cell r="A248" t="str">
            <v>ANAND PROJECTS LTD</v>
          </cell>
          <cell r="B248">
            <v>501630</v>
          </cell>
          <cell r="C248" t="str">
            <v>Not Listed</v>
          </cell>
        </row>
        <row r="249">
          <cell r="A249" t="str">
            <v>ANANT RAJ LTD</v>
          </cell>
          <cell r="B249">
            <v>515055</v>
          </cell>
          <cell r="C249" t="str">
            <v>ANANTRAJ</v>
          </cell>
        </row>
        <row r="250">
          <cell r="A250" t="str">
            <v>ANDHRA BANK</v>
          </cell>
          <cell r="B250">
            <v>532418</v>
          </cell>
          <cell r="C250" t="str">
            <v>ANDHRABANK</v>
          </cell>
        </row>
        <row r="251">
          <cell r="A251" t="str">
            <v>ANDHRA CEMENTS LTD</v>
          </cell>
          <cell r="B251">
            <v>532141</v>
          </cell>
          <cell r="C251" t="str">
            <v>ANDHRACEMT</v>
          </cell>
        </row>
        <row r="252">
          <cell r="A252" t="str">
            <v>ANDHRA PETROCHEMICALS LTD</v>
          </cell>
          <cell r="B252">
            <v>500012</v>
          </cell>
          <cell r="C252" t="str">
            <v>Not Listed</v>
          </cell>
        </row>
        <row r="253">
          <cell r="A253" t="str">
            <v>ANDREW YULE &amp; COMPANY LTD</v>
          </cell>
          <cell r="B253">
            <v>526173</v>
          </cell>
          <cell r="C253" t="str">
            <v>Not Listed</v>
          </cell>
        </row>
        <row r="254">
          <cell r="A254" t="str">
            <v>ANERI FINCAP LTD</v>
          </cell>
          <cell r="B254">
            <v>531252</v>
          </cell>
          <cell r="C254" t="str">
            <v>Not Listed</v>
          </cell>
        </row>
        <row r="255">
          <cell r="A255" t="str">
            <v>ANG INDUSTRIES LTD</v>
          </cell>
          <cell r="B255">
            <v>530721</v>
          </cell>
          <cell r="C255" t="str">
            <v>ANGIND</v>
          </cell>
        </row>
        <row r="256">
          <cell r="A256" t="str">
            <v>ANG LIFESCIENCES (INDIA) LTD</v>
          </cell>
          <cell r="B256">
            <v>540694</v>
          </cell>
          <cell r="C256" t="str">
            <v>Not Listed</v>
          </cell>
        </row>
        <row r="257">
          <cell r="A257" t="str">
            <v>ANG LIFESCIENCES INDIA LTD</v>
          </cell>
          <cell r="B257">
            <v>540694</v>
          </cell>
          <cell r="C257" t="str">
            <v>Not Listed</v>
          </cell>
        </row>
        <row r="258">
          <cell r="A258" t="str">
            <v>ANGEL FIBERS LTD</v>
          </cell>
          <cell r="B258">
            <v>541006</v>
          </cell>
          <cell r="C258" t="str">
            <v>Not Listed</v>
          </cell>
        </row>
        <row r="259">
          <cell r="A259" t="str">
            <v>ANI INTEGRATED SERVICES LTD</v>
          </cell>
          <cell r="B259" t="str">
            <v>Not Listed</v>
          </cell>
          <cell r="C259" t="str">
            <v>AISL</v>
          </cell>
        </row>
        <row r="260">
          <cell r="A260" t="str">
            <v>ANIK INDUSTRIES LTD</v>
          </cell>
          <cell r="B260">
            <v>519383</v>
          </cell>
          <cell r="C260" t="str">
            <v>ANIKINDS</v>
          </cell>
        </row>
        <row r="261">
          <cell r="A261" t="str">
            <v>ANISHA IMPEX LTD</v>
          </cell>
          <cell r="B261">
            <v>537785</v>
          </cell>
          <cell r="C261" t="str">
            <v>Not Listed</v>
          </cell>
        </row>
        <row r="262">
          <cell r="A262" t="str">
            <v>ANJANI FINANCE LTD</v>
          </cell>
          <cell r="B262">
            <v>531878</v>
          </cell>
          <cell r="C262" t="str">
            <v>Not Listed</v>
          </cell>
        </row>
        <row r="263">
          <cell r="A263" t="str">
            <v>ANJANI FOODS LTD</v>
          </cell>
          <cell r="B263">
            <v>511153</v>
          </cell>
          <cell r="C263" t="str">
            <v>Not Listed</v>
          </cell>
        </row>
        <row r="264">
          <cell r="A264" t="str">
            <v>ANJANI PORTLAND CEMENT LTD</v>
          </cell>
          <cell r="B264">
            <v>518091</v>
          </cell>
          <cell r="C264" t="str">
            <v>APCL</v>
          </cell>
        </row>
        <row r="265">
          <cell r="A265" t="str">
            <v>ANJANI SYNTHETICS LTD</v>
          </cell>
          <cell r="B265">
            <v>531223</v>
          </cell>
          <cell r="C265" t="str">
            <v>Not Listed</v>
          </cell>
        </row>
        <row r="266">
          <cell r="A266" t="str">
            <v>ANKA (INDIA) LTD</v>
          </cell>
          <cell r="B266">
            <v>531673</v>
          </cell>
          <cell r="C266" t="str">
            <v>Not Listed</v>
          </cell>
        </row>
        <row r="267">
          <cell r="A267" t="str">
            <v>ANKA INDIA LTD</v>
          </cell>
          <cell r="B267">
            <v>531673</v>
          </cell>
          <cell r="C267" t="str">
            <v>Not Listed</v>
          </cell>
        </row>
        <row r="268">
          <cell r="A268" t="str">
            <v>ANKIT METAL &amp; POWER LTD</v>
          </cell>
          <cell r="B268">
            <v>532870</v>
          </cell>
          <cell r="C268" t="str">
            <v>ANKITMETAL</v>
          </cell>
        </row>
        <row r="269">
          <cell r="A269" t="str">
            <v>ANKUSH FINSTOCK LTD</v>
          </cell>
          <cell r="B269">
            <v>531519</v>
          </cell>
          <cell r="C269" t="str">
            <v>Not Listed</v>
          </cell>
        </row>
        <row r="270">
          <cell r="A270" t="str">
            <v>Anmol India Ltd</v>
          </cell>
          <cell r="B270">
            <v>542437</v>
          </cell>
          <cell r="C270" t="str">
            <v>ANMOL</v>
          </cell>
        </row>
        <row r="271">
          <cell r="A271" t="str">
            <v>ANNA INFRASTRUCTURES LTD</v>
          </cell>
          <cell r="B271">
            <v>530799</v>
          </cell>
          <cell r="C271" t="str">
            <v>Not Listed</v>
          </cell>
        </row>
        <row r="272">
          <cell r="A272" t="str">
            <v>ANS INDUSTRIES LTD</v>
          </cell>
          <cell r="B272">
            <v>531406</v>
          </cell>
          <cell r="C272" t="str">
            <v>Not Listed</v>
          </cell>
        </row>
        <row r="273">
          <cell r="A273" t="str">
            <v>ANSAL BUILDWELL LTD</v>
          </cell>
          <cell r="B273">
            <v>523007</v>
          </cell>
          <cell r="C273" t="str">
            <v>Not Listed</v>
          </cell>
        </row>
        <row r="274">
          <cell r="A274" t="str">
            <v>ANSAL HOUSING AND CONSTRUCTION LTD</v>
          </cell>
          <cell r="B274">
            <v>507828</v>
          </cell>
          <cell r="C274" t="str">
            <v>ANSALHSG</v>
          </cell>
        </row>
        <row r="275">
          <cell r="A275" t="str">
            <v>ANSAL PROPERTIES &amp; INFRASTRUCTURE LTD</v>
          </cell>
          <cell r="B275">
            <v>500013</v>
          </cell>
          <cell r="C275" t="str">
            <v>ANSALAPI</v>
          </cell>
        </row>
        <row r="276">
          <cell r="A276" t="str">
            <v>ANSHUNI COMMERCIALS LTD</v>
          </cell>
          <cell r="B276">
            <v>512091</v>
          </cell>
          <cell r="C276" t="str">
            <v>Not Listed</v>
          </cell>
        </row>
        <row r="277">
          <cell r="A277" t="str">
            <v>ANTARCTICA LTD</v>
          </cell>
          <cell r="B277" t="str">
            <v>Not Listed</v>
          </cell>
          <cell r="C277" t="str">
            <v>ANTGRAPHIC</v>
          </cell>
        </row>
        <row r="278">
          <cell r="A278" t="str">
            <v>ANTARIKSH INDUSTRIES LTD</v>
          </cell>
          <cell r="B278">
            <v>501270</v>
          </cell>
          <cell r="C278" t="str">
            <v>Not Listed</v>
          </cell>
        </row>
        <row r="279">
          <cell r="A279" t="str">
            <v>ANUBHAV INDUSTRIAL RESOURCES LTD</v>
          </cell>
          <cell r="B279">
            <v>539697</v>
          </cell>
          <cell r="C279" t="str">
            <v>Not Listed</v>
          </cell>
        </row>
        <row r="280">
          <cell r="A280" t="str">
            <v>ANUBHAV INFRASTRUCTURE LTD</v>
          </cell>
          <cell r="B280">
            <v>538833</v>
          </cell>
          <cell r="C280" t="str">
            <v>Not Listed</v>
          </cell>
        </row>
        <row r="281">
          <cell r="A281" t="str">
            <v>ANUH PHARMA LTD</v>
          </cell>
          <cell r="B281">
            <v>506260</v>
          </cell>
          <cell r="C281" t="str">
            <v>Not Listed</v>
          </cell>
        </row>
        <row r="282">
          <cell r="A282" t="str">
            <v>ANUP MALLEABLE LTD</v>
          </cell>
          <cell r="B282">
            <v>506087</v>
          </cell>
          <cell r="C282" t="str">
            <v>Not Listed</v>
          </cell>
        </row>
        <row r="283">
          <cell r="A283" t="str">
            <v>ANUPAM FINSERV LTD</v>
          </cell>
          <cell r="B283">
            <v>530109</v>
          </cell>
          <cell r="C283" t="str">
            <v>Not Listed</v>
          </cell>
        </row>
        <row r="284">
          <cell r="A284" t="str">
            <v>APAR INDUSTRIES LTD</v>
          </cell>
          <cell r="B284">
            <v>532259</v>
          </cell>
          <cell r="C284" t="str">
            <v>APARINDS</v>
          </cell>
        </row>
        <row r="285">
          <cell r="A285" t="str">
            <v>APCOTEX INDUSTRIES LTD</v>
          </cell>
          <cell r="B285">
            <v>523694</v>
          </cell>
          <cell r="C285" t="str">
            <v>APCOTEXIND</v>
          </cell>
        </row>
        <row r="286">
          <cell r="A286" t="str">
            <v>APEX FROZEN FOODS LTD</v>
          </cell>
          <cell r="B286">
            <v>540692</v>
          </cell>
          <cell r="C286" t="str">
            <v>APEX</v>
          </cell>
        </row>
        <row r="287">
          <cell r="A287" t="str">
            <v>APEX HOME FINANCE LTD</v>
          </cell>
          <cell r="B287">
            <v>541133</v>
          </cell>
          <cell r="C287" t="str">
            <v>Not Listed</v>
          </cell>
        </row>
        <row r="288">
          <cell r="A288" t="str">
            <v>APIS (INDIA) LTD</v>
          </cell>
          <cell r="B288">
            <v>506166</v>
          </cell>
          <cell r="C288" t="str">
            <v>Not Listed</v>
          </cell>
        </row>
        <row r="289">
          <cell r="A289" t="str">
            <v>APIS INDIA LTD</v>
          </cell>
          <cell r="B289">
            <v>506166</v>
          </cell>
          <cell r="C289" t="str">
            <v>Not Listed</v>
          </cell>
        </row>
        <row r="290">
          <cell r="A290" t="str">
            <v>APL APOLLO TUBES LTD</v>
          </cell>
          <cell r="B290">
            <v>533758</v>
          </cell>
          <cell r="C290" t="str">
            <v>APLAPOLLO</v>
          </cell>
        </row>
        <row r="291">
          <cell r="A291" t="str">
            <v>APLAB LTD</v>
          </cell>
          <cell r="B291">
            <v>517096</v>
          </cell>
          <cell r="C291" t="str">
            <v>Not Listed</v>
          </cell>
        </row>
        <row r="292">
          <cell r="A292" t="str">
            <v>Aplaya Creations Ltd</v>
          </cell>
          <cell r="B292">
            <v>511064</v>
          </cell>
          <cell r="C292" t="str">
            <v>APLAYA</v>
          </cell>
        </row>
        <row r="293">
          <cell r="A293" t="str">
            <v>APM INDUSTRIES LTD</v>
          </cell>
          <cell r="B293">
            <v>523537</v>
          </cell>
          <cell r="C293" t="str">
            <v>Not Listed</v>
          </cell>
        </row>
        <row r="294">
          <cell r="A294" t="str">
            <v>APOLLO FINVEST (INDIA) LTD</v>
          </cell>
          <cell r="B294">
            <v>512437</v>
          </cell>
          <cell r="C294" t="str">
            <v>Not Listed</v>
          </cell>
        </row>
        <row r="295">
          <cell r="A295" t="str">
            <v>APOLLO FINVEST INDIA LTD</v>
          </cell>
          <cell r="B295">
            <v>512437</v>
          </cell>
          <cell r="C295" t="str">
            <v>Not Listed</v>
          </cell>
        </row>
        <row r="296">
          <cell r="A296" t="str">
            <v>APOLLO HOSPITALS ENTERPRISE LTD</v>
          </cell>
          <cell r="B296">
            <v>508869</v>
          </cell>
          <cell r="C296" t="str">
            <v>APOLLOHOSP</v>
          </cell>
        </row>
        <row r="297">
          <cell r="A297" t="str">
            <v>APOLLO MICRO SYSTEMS LTD</v>
          </cell>
          <cell r="B297">
            <v>540879</v>
          </cell>
          <cell r="C297" t="str">
            <v>APOLLO</v>
          </cell>
        </row>
        <row r="298">
          <cell r="A298" t="str">
            <v>APOLLO PIPES LTD</v>
          </cell>
          <cell r="B298">
            <v>531761</v>
          </cell>
          <cell r="C298" t="str">
            <v>Not Listed</v>
          </cell>
        </row>
        <row r="299">
          <cell r="A299" t="str">
            <v>APOLLO SINDOORI HOTELS LTD</v>
          </cell>
          <cell r="B299" t="str">
            <v>Not Listed</v>
          </cell>
          <cell r="C299" t="str">
            <v>APOLSINHOT</v>
          </cell>
        </row>
        <row r="300">
          <cell r="A300" t="str">
            <v>APOLLO TRICOAT TUBES LTD</v>
          </cell>
          <cell r="B300">
            <v>538566</v>
          </cell>
          <cell r="C300" t="str">
            <v>Not Listed</v>
          </cell>
        </row>
        <row r="301">
          <cell r="A301" t="str">
            <v>APOLLO TYRES LTD</v>
          </cell>
          <cell r="B301">
            <v>500877</v>
          </cell>
          <cell r="C301" t="str">
            <v>APOLLOTYRE</v>
          </cell>
        </row>
        <row r="302">
          <cell r="A302" t="str">
            <v>APOORVA LEASING FINANCE AND INVESTMENT COMPANY LTD</v>
          </cell>
          <cell r="B302">
            <v>539545</v>
          </cell>
          <cell r="C302" t="str">
            <v>Not Listed</v>
          </cell>
        </row>
        <row r="303">
          <cell r="A303" t="str">
            <v>APPLE FINANCE LTD</v>
          </cell>
          <cell r="B303">
            <v>500014</v>
          </cell>
          <cell r="C303" t="str">
            <v>Not Listed</v>
          </cell>
        </row>
        <row r="304">
          <cell r="A304" t="str">
            <v>APTECH LTD</v>
          </cell>
          <cell r="B304">
            <v>532475</v>
          </cell>
          <cell r="C304" t="str">
            <v>APTECHT</v>
          </cell>
        </row>
        <row r="305">
          <cell r="A305" t="str">
            <v>APUNKA INVEST COMMERCIAL LTD</v>
          </cell>
          <cell r="B305">
            <v>539469</v>
          </cell>
          <cell r="C305" t="str">
            <v>Not Listed</v>
          </cell>
        </row>
        <row r="306">
          <cell r="A306" t="str">
            <v>AQUA PUMPS INFRA VENTURES LTD</v>
          </cell>
          <cell r="B306">
            <v>531364</v>
          </cell>
          <cell r="C306" t="str">
            <v>Not Listed</v>
          </cell>
        </row>
        <row r="307">
          <cell r="A307" t="str">
            <v>ARAMBHAN HOSPITALITY SERVICES LTD</v>
          </cell>
          <cell r="B307">
            <v>539403</v>
          </cell>
          <cell r="C307" t="str">
            <v>Not Listed</v>
          </cell>
        </row>
        <row r="308">
          <cell r="A308" t="str">
            <v>ARC FINANCE LTD</v>
          </cell>
          <cell r="B308">
            <v>540135</v>
          </cell>
          <cell r="C308" t="str">
            <v>Not Listed</v>
          </cell>
        </row>
        <row r="309">
          <cell r="A309" t="str">
            <v>ARCEE INDUSTRIES LTD</v>
          </cell>
          <cell r="B309">
            <v>520121</v>
          </cell>
          <cell r="C309" t="str">
            <v>Not Listed</v>
          </cell>
        </row>
        <row r="310">
          <cell r="A310" t="str">
            <v>ARCHANA SOFTWARE LTD</v>
          </cell>
          <cell r="B310">
            <v>530565</v>
          </cell>
          <cell r="C310" t="str">
            <v>Not Listed</v>
          </cell>
        </row>
        <row r="311">
          <cell r="A311" t="str">
            <v>ARCHIDPLY INDUSTRIES LTD</v>
          </cell>
          <cell r="B311">
            <v>532994</v>
          </cell>
          <cell r="C311" t="str">
            <v>ARCHIDPLY</v>
          </cell>
        </row>
        <row r="312">
          <cell r="A312" t="str">
            <v>ARCHIES LTD</v>
          </cell>
          <cell r="B312">
            <v>532212</v>
          </cell>
          <cell r="C312" t="str">
            <v>ARCHIES</v>
          </cell>
        </row>
        <row r="313">
          <cell r="A313" t="str">
            <v>ARCHIT ORGANOSYS LTD</v>
          </cell>
          <cell r="B313">
            <v>524640</v>
          </cell>
          <cell r="C313" t="str">
            <v>Not Listed</v>
          </cell>
        </row>
        <row r="314">
          <cell r="A314" t="str">
            <v>ARCOTECH LTD</v>
          </cell>
          <cell r="B314">
            <v>532914</v>
          </cell>
          <cell r="C314" t="str">
            <v>ARCOTECH</v>
          </cell>
        </row>
        <row r="315">
          <cell r="A315" t="str">
            <v>ARDI INVESTMENT &amp; TRADING LTD</v>
          </cell>
          <cell r="B315">
            <v>504370</v>
          </cell>
          <cell r="C315" t="str">
            <v>Not Listed</v>
          </cell>
        </row>
        <row r="316">
          <cell r="A316" t="str">
            <v>AREX INDUSTRIES LTD</v>
          </cell>
          <cell r="B316">
            <v>526851</v>
          </cell>
          <cell r="C316" t="str">
            <v>Not Listed</v>
          </cell>
        </row>
        <row r="317">
          <cell r="A317" t="str">
            <v>ARFIN (INDIA) LTD</v>
          </cell>
          <cell r="B317">
            <v>539151</v>
          </cell>
          <cell r="C317" t="str">
            <v>Not Listed</v>
          </cell>
        </row>
        <row r="318">
          <cell r="A318" t="str">
            <v>ARFIN INDIA LTD</v>
          </cell>
          <cell r="B318">
            <v>539151</v>
          </cell>
          <cell r="C318" t="str">
            <v>Not Listed</v>
          </cell>
        </row>
        <row r="319">
          <cell r="A319" t="str">
            <v>ARIES AGRO LTD</v>
          </cell>
          <cell r="B319">
            <v>532935</v>
          </cell>
          <cell r="C319" t="str">
            <v>ARIES</v>
          </cell>
        </row>
        <row r="320">
          <cell r="A320" t="str">
            <v>ARIHANT CAPITAL MARKETS LTD</v>
          </cell>
          <cell r="B320">
            <v>511605</v>
          </cell>
          <cell r="C320" t="str">
            <v>Not Listed</v>
          </cell>
        </row>
        <row r="321">
          <cell r="A321" t="str">
            <v>ARIHANT FOUNDATIONS &amp; HOUSING LTD</v>
          </cell>
          <cell r="B321">
            <v>531381</v>
          </cell>
          <cell r="C321" t="str">
            <v>ARIHANT</v>
          </cell>
        </row>
        <row r="322">
          <cell r="A322" t="str">
            <v>ARIHANT INSTITUTE LTD</v>
          </cell>
          <cell r="B322">
            <v>541401</v>
          </cell>
          <cell r="C322" t="str">
            <v>Not Listed</v>
          </cell>
        </row>
        <row r="323">
          <cell r="A323" t="str">
            <v>ARIHANT SUPERSTRUCTURES LTD</v>
          </cell>
          <cell r="B323">
            <v>506194</v>
          </cell>
          <cell r="C323" t="str">
            <v>ARIHANTSUP</v>
          </cell>
        </row>
        <row r="324">
          <cell r="A324" t="str">
            <v>ARIHANT TOURNESOL LTD</v>
          </cell>
          <cell r="B324">
            <v>526125</v>
          </cell>
          <cell r="C324" t="str">
            <v>Not Listed</v>
          </cell>
        </row>
        <row r="325">
          <cell r="A325" t="str">
            <v>ARIHANT'S SECURITIES LTD</v>
          </cell>
          <cell r="B325">
            <v>531017</v>
          </cell>
          <cell r="C325" t="str">
            <v>Not Listed</v>
          </cell>
        </row>
        <row r="326">
          <cell r="A326" t="str">
            <v>ARIS INTERNATIONAL LTD</v>
          </cell>
          <cell r="B326">
            <v>531677</v>
          </cell>
          <cell r="C326" t="str">
            <v>Not Listed</v>
          </cell>
        </row>
        <row r="327">
          <cell r="A327" t="str">
            <v>ARMAN FINANCIAL SERVICES LTD</v>
          </cell>
          <cell r="B327">
            <v>531179</v>
          </cell>
          <cell r="C327" t="str">
            <v>ARMANFIN</v>
          </cell>
        </row>
        <row r="328">
          <cell r="A328" t="str">
            <v>Arman Holdings Ltd</v>
          </cell>
          <cell r="B328">
            <v>538556</v>
          </cell>
          <cell r="C328" t="str">
            <v>ARMAN</v>
          </cell>
        </row>
        <row r="329">
          <cell r="A329" t="str">
            <v>ARMS PAPER LTD</v>
          </cell>
          <cell r="B329">
            <v>532397</v>
          </cell>
          <cell r="C329" t="str">
            <v>Not Listed</v>
          </cell>
        </row>
        <row r="330">
          <cell r="A330" t="str">
            <v>ARNAV CORPORATION LTD</v>
          </cell>
          <cell r="B330">
            <v>531467</v>
          </cell>
          <cell r="C330" t="str">
            <v>Not Listed</v>
          </cell>
        </row>
        <row r="331">
          <cell r="A331" t="str">
            <v>ARNOLD HOLDINGS LTD</v>
          </cell>
          <cell r="B331">
            <v>537069</v>
          </cell>
          <cell r="C331" t="str">
            <v>Not Listed</v>
          </cell>
        </row>
        <row r="332">
          <cell r="A332" t="str">
            <v>ARO GRANITE INDUSTRIES LTD</v>
          </cell>
          <cell r="B332">
            <v>513729</v>
          </cell>
          <cell r="C332" t="str">
            <v>AROGRANITE</v>
          </cell>
        </row>
        <row r="333">
          <cell r="A333" t="str">
            <v>AROMA ENTERPRISES (INDIA) LTD</v>
          </cell>
          <cell r="B333">
            <v>531560</v>
          </cell>
          <cell r="C333" t="str">
            <v>Not Listed</v>
          </cell>
        </row>
        <row r="334">
          <cell r="A334" t="str">
            <v>AROMA ENTERPRISES INDIA LTD</v>
          </cell>
          <cell r="B334">
            <v>531560</v>
          </cell>
          <cell r="C334" t="str">
            <v>Not Listed</v>
          </cell>
        </row>
        <row r="335">
          <cell r="A335" t="str">
            <v>ARROW GREENTECH LTD</v>
          </cell>
          <cell r="B335">
            <v>516064</v>
          </cell>
          <cell r="C335" t="str">
            <v>ARROWGREEN</v>
          </cell>
        </row>
        <row r="336">
          <cell r="A336" t="str">
            <v>ARROW TEXTILES LTD</v>
          </cell>
          <cell r="B336">
            <v>533068</v>
          </cell>
          <cell r="C336" t="str">
            <v>ARROWTEX</v>
          </cell>
        </row>
        <row r="337">
          <cell r="A337" t="str">
            <v>ARSHIYA LTD</v>
          </cell>
          <cell r="B337">
            <v>506074</v>
          </cell>
          <cell r="C337" t="str">
            <v>ARSHIYA</v>
          </cell>
        </row>
        <row r="338">
          <cell r="A338" t="str">
            <v>ARSS INFRASTRUCTURE PROJECTS LTD</v>
          </cell>
          <cell r="B338">
            <v>533163</v>
          </cell>
          <cell r="C338" t="str">
            <v>ARSSINFRA</v>
          </cell>
        </row>
        <row r="339">
          <cell r="A339" t="str">
            <v>ART NIRMAN LTD</v>
          </cell>
          <cell r="B339" t="str">
            <v>Not Listed</v>
          </cell>
          <cell r="C339" t="str">
            <v>ARTNIRMAN</v>
          </cell>
        </row>
        <row r="340">
          <cell r="A340" t="str">
            <v>ARTECH POWER &amp; TRADING LTD</v>
          </cell>
          <cell r="B340">
            <v>517481</v>
          </cell>
          <cell r="C340" t="str">
            <v>Not Listed</v>
          </cell>
        </row>
        <row r="341">
          <cell r="A341" t="str">
            <v>ARTEFACT PROJECTS LTD</v>
          </cell>
          <cell r="B341">
            <v>531297</v>
          </cell>
          <cell r="C341" t="str">
            <v>Not Listed</v>
          </cell>
        </row>
        <row r="342">
          <cell r="A342" t="str">
            <v>Artemis Electricals Ltd</v>
          </cell>
          <cell r="B342">
            <v>542670</v>
          </cell>
          <cell r="C342" t="str">
            <v>ARTEMISELC</v>
          </cell>
        </row>
        <row r="343">
          <cell r="A343" t="str">
            <v>ARTEMIS GLOBAL LIFE SCIENCES LTD</v>
          </cell>
          <cell r="B343">
            <v>540616</v>
          </cell>
          <cell r="C343" t="str">
            <v>AGLSL</v>
          </cell>
        </row>
        <row r="344">
          <cell r="A344" t="str">
            <v>ARTSON ENGINEERING LTD</v>
          </cell>
          <cell r="B344">
            <v>522134</v>
          </cell>
          <cell r="C344" t="str">
            <v>Not Listed</v>
          </cell>
        </row>
        <row r="345">
          <cell r="A345" t="str">
            <v>ARUNA HOTELS LTD</v>
          </cell>
          <cell r="B345">
            <v>500016</v>
          </cell>
          <cell r="C345" t="str">
            <v>Not Listed</v>
          </cell>
        </row>
        <row r="346">
          <cell r="A346" t="str">
            <v>ARVEE LABORATORIES (INDIA) LTD</v>
          </cell>
          <cell r="B346" t="str">
            <v>Not Listed</v>
          </cell>
          <cell r="C346" t="str">
            <v>ARVEE</v>
          </cell>
        </row>
        <row r="347">
          <cell r="A347" t="str">
            <v>ARVEE LABORATORIES INDIA LTD</v>
          </cell>
          <cell r="B347" t="str">
            <v>Not Listed</v>
          </cell>
          <cell r="C347" t="str">
            <v>ARVEE</v>
          </cell>
        </row>
        <row r="348">
          <cell r="A348" t="str">
            <v>Arvind Fashions Ltd</v>
          </cell>
          <cell r="B348">
            <v>542484</v>
          </cell>
          <cell r="C348" t="str">
            <v>ARVINDFASN</v>
          </cell>
        </row>
        <row r="349">
          <cell r="A349" t="str">
            <v>ARVIND LTD</v>
          </cell>
          <cell r="B349">
            <v>500101</v>
          </cell>
          <cell r="C349" t="str">
            <v>ARVIND</v>
          </cell>
        </row>
        <row r="350">
          <cell r="A350" t="str">
            <v>ARVIND SMARTSPACES LTD</v>
          </cell>
          <cell r="B350">
            <v>539301</v>
          </cell>
          <cell r="C350" t="str">
            <v>ARVSMART</v>
          </cell>
        </row>
        <row r="351">
          <cell r="A351" t="str">
            <v>ARYAMAN CAPITAL MARKETS LTD</v>
          </cell>
          <cell r="B351">
            <v>538716</v>
          </cell>
          <cell r="C351" t="str">
            <v>Not Listed</v>
          </cell>
        </row>
        <row r="352">
          <cell r="A352" t="str">
            <v>ARYAMAN FINANCIAL SERVICES LTD</v>
          </cell>
          <cell r="B352">
            <v>530245</v>
          </cell>
          <cell r="C352" t="str">
            <v>Not Listed</v>
          </cell>
        </row>
        <row r="353">
          <cell r="A353" t="str">
            <v>Aryan Share and Stock Brokers Ltd</v>
          </cell>
          <cell r="B353">
            <v>542176</v>
          </cell>
          <cell r="C353" t="str">
            <v>ARYAN</v>
          </cell>
        </row>
        <row r="354">
          <cell r="A354" t="str">
            <v>ASAHI INDIA GLASS LTD</v>
          </cell>
          <cell r="B354">
            <v>515030</v>
          </cell>
          <cell r="C354" t="str">
            <v>ASAHIINDIA</v>
          </cell>
        </row>
        <row r="355">
          <cell r="A355" t="str">
            <v>ASAHI INDUSTRIES LTD</v>
          </cell>
          <cell r="B355">
            <v>514482</v>
          </cell>
          <cell r="C355" t="str">
            <v>Not Listed</v>
          </cell>
        </row>
        <row r="356">
          <cell r="A356" t="str">
            <v>ASAHI SONGWON COLORS LTD</v>
          </cell>
          <cell r="B356">
            <v>532853</v>
          </cell>
          <cell r="C356" t="str">
            <v>ASAHISONG</v>
          </cell>
        </row>
        <row r="357">
          <cell r="A357" t="str">
            <v>ASHAPURA INTIMATES FASHION LTD</v>
          </cell>
          <cell r="B357">
            <v>535467</v>
          </cell>
          <cell r="C357" t="str">
            <v>AIFL</v>
          </cell>
        </row>
        <row r="358">
          <cell r="A358" t="str">
            <v>ASHAPURA MINECHEM LTD</v>
          </cell>
          <cell r="B358">
            <v>527001</v>
          </cell>
          <cell r="C358" t="str">
            <v>ASHAPURMIN</v>
          </cell>
        </row>
        <row r="359">
          <cell r="A359" t="str">
            <v>Ashapuri Gold Ornament Ltd</v>
          </cell>
          <cell r="B359">
            <v>542579</v>
          </cell>
          <cell r="C359" t="str">
            <v>AGOL</v>
          </cell>
        </row>
        <row r="360">
          <cell r="A360" t="str">
            <v>ASHARI AGENCIES LTD</v>
          </cell>
          <cell r="B360">
            <v>540024</v>
          </cell>
          <cell r="C360" t="str">
            <v>Not Listed</v>
          </cell>
        </row>
        <row r="361">
          <cell r="A361" t="str">
            <v>ASHIANA AGRO INDUSTRIES LTD</v>
          </cell>
          <cell r="B361">
            <v>519174</v>
          </cell>
          <cell r="C361" t="str">
            <v>Not Listed</v>
          </cell>
        </row>
        <row r="362">
          <cell r="A362" t="str">
            <v>ASHIANA HOUSING LTD</v>
          </cell>
          <cell r="B362">
            <v>523716</v>
          </cell>
          <cell r="C362" t="str">
            <v>ASHIANA</v>
          </cell>
        </row>
        <row r="363">
          <cell r="A363" t="str">
            <v>ASHIANA ISPAT LTD</v>
          </cell>
          <cell r="B363">
            <v>513401</v>
          </cell>
          <cell r="C363" t="str">
            <v>Not Listed</v>
          </cell>
        </row>
        <row r="364">
          <cell r="A364" t="str">
            <v>ASHIKA CREDIT CAPITAL LTD.</v>
          </cell>
          <cell r="B364">
            <v>590122</v>
          </cell>
          <cell r="C364" t="str">
            <v>ASHIKACR</v>
          </cell>
        </row>
        <row r="365">
          <cell r="A365" t="str">
            <v>ASHIMA LTD</v>
          </cell>
          <cell r="B365">
            <v>514286</v>
          </cell>
          <cell r="C365" t="str">
            <v>ASHIMASYN</v>
          </cell>
        </row>
        <row r="366">
          <cell r="A366" t="str">
            <v>ASHIRWAD CAPITAL LTD</v>
          </cell>
          <cell r="B366">
            <v>512247</v>
          </cell>
          <cell r="C366" t="str">
            <v>Not Listed</v>
          </cell>
        </row>
        <row r="367">
          <cell r="A367" t="str">
            <v>ASHIRWAD STEELS &amp; INDUSTRIES LTD</v>
          </cell>
          <cell r="B367">
            <v>526847</v>
          </cell>
          <cell r="C367" t="str">
            <v>Not Listed</v>
          </cell>
        </row>
        <row r="368">
          <cell r="A368" t="str">
            <v>ASHISH POLYPLAST LTD</v>
          </cell>
          <cell r="B368">
            <v>530429</v>
          </cell>
          <cell r="C368" t="str">
            <v>Not Listed</v>
          </cell>
        </row>
        <row r="369">
          <cell r="A369" t="str">
            <v>ASHNISHA INDUSTRIES LTD</v>
          </cell>
          <cell r="B369">
            <v>541702</v>
          </cell>
          <cell r="C369" t="str">
            <v>Not Listed</v>
          </cell>
        </row>
        <row r="370">
          <cell r="A370" t="str">
            <v>ASHNOOR TEXTILE MILLS LTD</v>
          </cell>
          <cell r="B370">
            <v>507872</v>
          </cell>
          <cell r="C370" t="str">
            <v>Not Listed</v>
          </cell>
        </row>
        <row r="371">
          <cell r="A371" t="str">
            <v>ASHOK ALCO-CHEM LTD</v>
          </cell>
          <cell r="B371">
            <v>524594</v>
          </cell>
          <cell r="C371" t="str">
            <v>Not Listed</v>
          </cell>
        </row>
        <row r="372">
          <cell r="A372" t="str">
            <v>ASHOK LEYLAND LTD</v>
          </cell>
          <cell r="B372">
            <v>500477</v>
          </cell>
          <cell r="C372" t="str">
            <v>ASHOKLEY</v>
          </cell>
        </row>
        <row r="373">
          <cell r="A373" t="str">
            <v>ASHOKA BUILDCON LTD</v>
          </cell>
          <cell r="B373">
            <v>533271</v>
          </cell>
          <cell r="C373" t="str">
            <v>ASHOKA</v>
          </cell>
        </row>
        <row r="374">
          <cell r="A374" t="str">
            <v>ASHOKA METCAST LTD</v>
          </cell>
          <cell r="B374">
            <v>540923</v>
          </cell>
          <cell r="C374" t="str">
            <v>Not Listed</v>
          </cell>
        </row>
        <row r="375">
          <cell r="A375" t="str">
            <v>ASHOKA REFINERIES LTD</v>
          </cell>
          <cell r="B375">
            <v>526983</v>
          </cell>
          <cell r="C375" t="str">
            <v>Not Listed</v>
          </cell>
        </row>
        <row r="376">
          <cell r="A376" t="str">
            <v>ASHRAM ONLINE COM LTD</v>
          </cell>
          <cell r="B376">
            <v>526187</v>
          </cell>
          <cell r="C376" t="str">
            <v>Not Listed</v>
          </cell>
        </row>
        <row r="377">
          <cell r="A377" t="str">
            <v>ASHUTOSH PAPER MILLS LTD</v>
          </cell>
          <cell r="B377">
            <v>531568</v>
          </cell>
          <cell r="C377" t="str">
            <v>Not Listed</v>
          </cell>
        </row>
        <row r="378">
          <cell r="A378" t="str">
            <v>ASI INDUSTRIES LTD</v>
          </cell>
          <cell r="B378">
            <v>502015</v>
          </cell>
          <cell r="C378" t="str">
            <v>Not Listed</v>
          </cell>
        </row>
        <row r="379">
          <cell r="A379" t="str">
            <v>ASIA CAPITAL LTD</v>
          </cell>
          <cell r="B379">
            <v>538777</v>
          </cell>
          <cell r="C379" t="str">
            <v>Not Listed</v>
          </cell>
        </row>
        <row r="380">
          <cell r="A380" t="str">
            <v>ASIA PACK LTD</v>
          </cell>
          <cell r="B380">
            <v>530899</v>
          </cell>
          <cell r="C380" t="str">
            <v>Not Listed</v>
          </cell>
        </row>
        <row r="381">
          <cell r="A381" t="str">
            <v>ASIAN FLORA LTD</v>
          </cell>
          <cell r="B381">
            <v>531392</v>
          </cell>
          <cell r="C381" t="str">
            <v>Not Listed</v>
          </cell>
        </row>
        <row r="382">
          <cell r="A382" t="str">
            <v>ASIAN GRANITO (INDIA) LTD</v>
          </cell>
          <cell r="B382">
            <v>532888</v>
          </cell>
          <cell r="C382" t="str">
            <v>ASIANTILES</v>
          </cell>
        </row>
        <row r="383">
          <cell r="A383" t="str">
            <v>ASIAN GRANITO INDIA LTD</v>
          </cell>
          <cell r="B383">
            <v>532888</v>
          </cell>
          <cell r="C383" t="str">
            <v>ASIANTILES</v>
          </cell>
        </row>
        <row r="384">
          <cell r="A384" t="str">
            <v>ASIAN HOTELS EAST LTD</v>
          </cell>
          <cell r="B384">
            <v>533227</v>
          </cell>
          <cell r="C384" t="str">
            <v>AHLEAST</v>
          </cell>
        </row>
        <row r="385">
          <cell r="A385" t="str">
            <v>ASIAN HOTELS NORTH LTD</v>
          </cell>
          <cell r="B385">
            <v>500023</v>
          </cell>
          <cell r="C385" t="str">
            <v>ASIANHOTNR</v>
          </cell>
        </row>
        <row r="386">
          <cell r="A386" t="str">
            <v>ASIAN HOTELS WEST LTD</v>
          </cell>
          <cell r="B386">
            <v>533221</v>
          </cell>
          <cell r="C386" t="str">
            <v>AHLWEST</v>
          </cell>
        </row>
        <row r="387">
          <cell r="A387" t="str">
            <v>ASIAN OILFIELD SERVICES LTD</v>
          </cell>
          <cell r="B387">
            <v>530355</v>
          </cell>
          <cell r="C387" t="str">
            <v>Not Listed</v>
          </cell>
        </row>
        <row r="388">
          <cell r="A388" t="str">
            <v>ASIAN PAINTS LTD</v>
          </cell>
          <cell r="B388">
            <v>500820</v>
          </cell>
          <cell r="C388" t="str">
            <v>ASIANPAINT</v>
          </cell>
        </row>
        <row r="389">
          <cell r="A389" t="str">
            <v>ASIAN PETROPRODUCTS &amp; EXPORTS LTD</v>
          </cell>
          <cell r="B389">
            <v>524434</v>
          </cell>
          <cell r="C389" t="str">
            <v>Not Listed</v>
          </cell>
        </row>
        <row r="390">
          <cell r="A390" t="str">
            <v>ASIAN STAR CO LTD</v>
          </cell>
          <cell r="B390">
            <v>531847</v>
          </cell>
          <cell r="C390" t="str">
            <v>Not Listed</v>
          </cell>
        </row>
        <row r="391">
          <cell r="A391" t="str">
            <v>ASIAN TEA &amp; EXPORTS LTD</v>
          </cell>
          <cell r="B391">
            <v>519532</v>
          </cell>
          <cell r="C391" t="str">
            <v>Not Listed</v>
          </cell>
        </row>
        <row r="392">
          <cell r="A392" t="str">
            <v>ASIS LOGISTICS LTD</v>
          </cell>
          <cell r="B392">
            <v>506159</v>
          </cell>
          <cell r="C392" t="str">
            <v>ASISL</v>
          </cell>
        </row>
        <row r="393">
          <cell r="A393" t="str">
            <v>ASIT C MEHTA FINANCIAL SERVICES LTD</v>
          </cell>
          <cell r="B393">
            <v>530723</v>
          </cell>
          <cell r="C393" t="str">
            <v>Not Listed</v>
          </cell>
        </row>
        <row r="394">
          <cell r="A394" t="str">
            <v>ASL INDUSTRIES LTD</v>
          </cell>
          <cell r="B394" t="str">
            <v>Not Listed</v>
          </cell>
          <cell r="C394" t="str">
            <v>ASLIND</v>
          </cell>
        </row>
        <row r="395">
          <cell r="A395" t="str">
            <v>ASM TECHNOLOGIES LTD</v>
          </cell>
          <cell r="B395">
            <v>526433</v>
          </cell>
          <cell r="C395" t="str">
            <v>Not Listed</v>
          </cell>
        </row>
        <row r="396">
          <cell r="A396" t="str">
            <v>ASPINWALL AND COMPANY LTD</v>
          </cell>
          <cell r="B396" t="str">
            <v>Not Listed</v>
          </cell>
          <cell r="C396" t="str">
            <v>ASPINWALL</v>
          </cell>
        </row>
        <row r="397">
          <cell r="A397" t="str">
            <v>ASPIRA PATHLAB &amp; DIAGNOSTICS LTD</v>
          </cell>
          <cell r="B397">
            <v>540788</v>
          </cell>
          <cell r="C397" t="str">
            <v>Not Listed</v>
          </cell>
        </row>
        <row r="398">
          <cell r="A398" t="str">
            <v>ASSAM COMPANY (INDIA) LTD</v>
          </cell>
          <cell r="B398">
            <v>500024</v>
          </cell>
          <cell r="C398" t="str">
            <v>ASSAMCO</v>
          </cell>
        </row>
        <row r="399">
          <cell r="A399" t="str">
            <v>ASSAM COMPANY INDIA LTD</v>
          </cell>
          <cell r="B399">
            <v>500024</v>
          </cell>
          <cell r="C399" t="str">
            <v>ASSAMCO</v>
          </cell>
        </row>
        <row r="400">
          <cell r="A400" t="str">
            <v>ASSOCIATED ALCOHOLS &amp; BREWERIES LTD</v>
          </cell>
          <cell r="B400">
            <v>507526</v>
          </cell>
          <cell r="C400" t="str">
            <v>Not Listed</v>
          </cell>
        </row>
        <row r="401">
          <cell r="A401" t="str">
            <v>ASTEC LIFESCIENCES LTD</v>
          </cell>
          <cell r="B401">
            <v>533138</v>
          </cell>
          <cell r="C401" t="str">
            <v>ASTEC</v>
          </cell>
        </row>
        <row r="402">
          <cell r="A402" t="str">
            <v>ASTER DM HEALTHCARE LTD</v>
          </cell>
          <cell r="B402">
            <v>540975</v>
          </cell>
          <cell r="C402" t="str">
            <v>ASTERDM</v>
          </cell>
        </row>
        <row r="403">
          <cell r="A403" t="str">
            <v>ASTRA MICROWAVE PRODUCTS LTD</v>
          </cell>
          <cell r="B403">
            <v>532493</v>
          </cell>
          <cell r="C403" t="str">
            <v>ASTRAMICRO</v>
          </cell>
        </row>
        <row r="404">
          <cell r="A404" t="str">
            <v>ASTRAL POLY TECHNIK LTD</v>
          </cell>
          <cell r="B404">
            <v>532830</v>
          </cell>
          <cell r="C404" t="str">
            <v>ASTRAL</v>
          </cell>
        </row>
        <row r="405">
          <cell r="A405" t="str">
            <v>ASTRAZENECA PHARMA (INDIA) LTD</v>
          </cell>
          <cell r="B405">
            <v>506820</v>
          </cell>
          <cell r="C405" t="str">
            <v>ASTRAZEN</v>
          </cell>
        </row>
        <row r="406">
          <cell r="A406" t="str">
            <v>ASTRAZENECA PHARMA INDIA LTD</v>
          </cell>
          <cell r="B406">
            <v>506820</v>
          </cell>
          <cell r="C406" t="str">
            <v>ASTRAZEN</v>
          </cell>
        </row>
        <row r="407">
          <cell r="A407" t="str">
            <v>ASTRON PAPER &amp; BOARD MILL LTD</v>
          </cell>
          <cell r="B407">
            <v>540824</v>
          </cell>
          <cell r="C407" t="str">
            <v>ASTRON</v>
          </cell>
        </row>
        <row r="408">
          <cell r="A408" t="str">
            <v>ASUTOSH ENTERPRISES LTD</v>
          </cell>
          <cell r="B408">
            <v>512433</v>
          </cell>
          <cell r="C408" t="str">
            <v>Not Listed</v>
          </cell>
        </row>
        <row r="409">
          <cell r="A409" t="str">
            <v>ASYA INFOSOFT LTD</v>
          </cell>
          <cell r="B409">
            <v>511144</v>
          </cell>
          <cell r="C409" t="str">
            <v>Not Listed</v>
          </cell>
        </row>
        <row r="410">
          <cell r="A410" t="str">
            <v>ATHARV ENTERPRISES LTD</v>
          </cell>
          <cell r="B410">
            <v>530187</v>
          </cell>
          <cell r="C410" t="str">
            <v>Not Listed</v>
          </cell>
        </row>
        <row r="411">
          <cell r="A411" t="str">
            <v>ATHENA CONSTRUCTIONS LTD</v>
          </cell>
          <cell r="B411">
            <v>539099</v>
          </cell>
          <cell r="C411" t="str">
            <v>Not Listed</v>
          </cell>
        </row>
        <row r="412">
          <cell r="A412" t="str">
            <v>Athena Global Technologies Ltd-$</v>
          </cell>
          <cell r="B412">
            <v>517429</v>
          </cell>
          <cell r="C412" t="str">
            <v>ATHENAGLO</v>
          </cell>
        </row>
        <row r="413">
          <cell r="A413" t="str">
            <v>ATISHAY LTD</v>
          </cell>
          <cell r="B413">
            <v>538713</v>
          </cell>
          <cell r="C413" t="str">
            <v>Not Listed</v>
          </cell>
        </row>
        <row r="414">
          <cell r="A414" t="str">
            <v>ATLANTA DEVCON LTD</v>
          </cell>
          <cell r="B414">
            <v>526843</v>
          </cell>
          <cell r="C414" t="str">
            <v>Not Listed</v>
          </cell>
        </row>
        <row r="415">
          <cell r="A415" t="str">
            <v>ATLANTA LTD</v>
          </cell>
          <cell r="B415">
            <v>532759</v>
          </cell>
          <cell r="C415" t="str">
            <v>ATLANTA</v>
          </cell>
        </row>
        <row r="416">
          <cell r="A416" t="str">
            <v>ATLAS CYCLES HARYANA LTD</v>
          </cell>
          <cell r="B416">
            <v>505029</v>
          </cell>
          <cell r="C416" t="str">
            <v>ATLASCYCLE</v>
          </cell>
        </row>
        <row r="417">
          <cell r="A417" t="str">
            <v>ATLAS JEWELLERY (INDIA) LTD</v>
          </cell>
          <cell r="B417">
            <v>514394</v>
          </cell>
          <cell r="C417" t="str">
            <v>Not Listed</v>
          </cell>
        </row>
        <row r="418">
          <cell r="A418" t="str">
            <v>ATLAS JEWELLERY INDIA LTD</v>
          </cell>
          <cell r="B418">
            <v>514394</v>
          </cell>
          <cell r="C418" t="str">
            <v>Not Listed</v>
          </cell>
        </row>
        <row r="419">
          <cell r="A419" t="str">
            <v>ATUL AUTO LTD</v>
          </cell>
          <cell r="B419">
            <v>531795</v>
          </cell>
          <cell r="C419" t="str">
            <v>ATULAUTO</v>
          </cell>
        </row>
        <row r="420">
          <cell r="A420" t="str">
            <v>ATUL LTD</v>
          </cell>
          <cell r="B420">
            <v>500027</v>
          </cell>
          <cell r="C420" t="str">
            <v>ATUL</v>
          </cell>
        </row>
        <row r="421">
          <cell r="A421" t="str">
            <v>ATV PROJECTS (INDIA) LTD</v>
          </cell>
          <cell r="B421">
            <v>500028</v>
          </cell>
          <cell r="C421" t="str">
            <v>Not Listed</v>
          </cell>
        </row>
        <row r="422">
          <cell r="A422" t="str">
            <v>ATV PROJECTS INDIA LTD</v>
          </cell>
          <cell r="B422">
            <v>500028</v>
          </cell>
          <cell r="C422" t="str">
            <v>Not Listed</v>
          </cell>
        </row>
        <row r="423">
          <cell r="A423" t="str">
            <v>AU SMALL FINANCE BANK LTD</v>
          </cell>
          <cell r="B423">
            <v>540611</v>
          </cell>
          <cell r="C423" t="str">
            <v>AUBANK</v>
          </cell>
        </row>
        <row r="424">
          <cell r="A424" t="str">
            <v>AUNDE FAZE THREE AUTOFAB LTD</v>
          </cell>
          <cell r="B424">
            <v>532459</v>
          </cell>
          <cell r="C424" t="str">
            <v>Not Listed</v>
          </cell>
        </row>
        <row r="425">
          <cell r="A425" t="str">
            <v>AURANGABAD DISTILLERY LTD</v>
          </cell>
          <cell r="B425" t="str">
            <v>Not Listed</v>
          </cell>
          <cell r="C425" t="str">
            <v>AURDIS</v>
          </cell>
        </row>
        <row r="426">
          <cell r="A426" t="str">
            <v>AURIONPRO SOLUTIONS LTD</v>
          </cell>
          <cell r="B426">
            <v>532668</v>
          </cell>
          <cell r="C426" t="str">
            <v>AURIONPRO</v>
          </cell>
        </row>
        <row r="427">
          <cell r="A427" t="str">
            <v>AURO LABORATORIES LTD</v>
          </cell>
          <cell r="B427">
            <v>530233</v>
          </cell>
          <cell r="C427" t="str">
            <v>Not Listed</v>
          </cell>
        </row>
        <row r="428">
          <cell r="A428" t="str">
            <v>AUROBINDO PHARMA LTD</v>
          </cell>
          <cell r="B428">
            <v>524804</v>
          </cell>
          <cell r="C428" t="str">
            <v>AUROPHARMA</v>
          </cell>
        </row>
        <row r="429">
          <cell r="A429" t="str">
            <v>AUROMA COKE LTD</v>
          </cell>
          <cell r="B429">
            <v>531336</v>
          </cell>
          <cell r="C429" t="str">
            <v>Not Listed</v>
          </cell>
        </row>
        <row r="430">
          <cell r="A430" t="str">
            <v>AUSOM ENTERPRISE LTD</v>
          </cell>
          <cell r="B430">
            <v>509009</v>
          </cell>
          <cell r="C430" t="str">
            <v>AUSOMENT</v>
          </cell>
        </row>
        <row r="431">
          <cell r="A431" t="str">
            <v>AUSTIN ENGINEERING CO LTD</v>
          </cell>
          <cell r="B431">
            <v>522005</v>
          </cell>
          <cell r="C431" t="str">
            <v>Not Listed</v>
          </cell>
        </row>
        <row r="432">
          <cell r="A432" t="str">
            <v>AUTHUM INVESTMENT &amp; INFRASTRUCTURE LTD</v>
          </cell>
          <cell r="B432">
            <v>539177</v>
          </cell>
          <cell r="C432" t="str">
            <v>Not Listed</v>
          </cell>
        </row>
        <row r="433">
          <cell r="A433" t="str">
            <v>AUTO PINS (INDIA) LTD</v>
          </cell>
          <cell r="B433">
            <v>531994</v>
          </cell>
          <cell r="C433" t="str">
            <v>Not Listed</v>
          </cell>
        </row>
        <row r="434">
          <cell r="A434" t="str">
            <v>AUTO PINS INDIA LTD</v>
          </cell>
          <cell r="B434">
            <v>531994</v>
          </cell>
          <cell r="C434" t="str">
            <v>Not Listed</v>
          </cell>
        </row>
        <row r="435">
          <cell r="A435" t="str">
            <v>AUTOLINE INDUSTRIES LTD</v>
          </cell>
          <cell r="B435">
            <v>532797</v>
          </cell>
          <cell r="C435" t="str">
            <v>AUTOIND</v>
          </cell>
        </row>
        <row r="436">
          <cell r="A436" t="str">
            <v>AUTOLITE (INDIA) LTD</v>
          </cell>
          <cell r="B436">
            <v>500029</v>
          </cell>
          <cell r="C436" t="str">
            <v>AUTOLITIND</v>
          </cell>
        </row>
        <row r="437">
          <cell r="A437" t="str">
            <v>AUTOLITE INDIA LTD</v>
          </cell>
          <cell r="B437">
            <v>500029</v>
          </cell>
          <cell r="C437" t="str">
            <v>AUTOLITIND</v>
          </cell>
        </row>
        <row r="438">
          <cell r="A438" t="str">
            <v>AUTOMOBILE CORPORATION OF GOA LTD</v>
          </cell>
          <cell r="B438">
            <v>505036</v>
          </cell>
          <cell r="C438" t="str">
            <v>Not Listed</v>
          </cell>
        </row>
        <row r="439">
          <cell r="A439" t="str">
            <v>AUTOMOTIVE AXLES LTD</v>
          </cell>
          <cell r="B439">
            <v>505010</v>
          </cell>
          <cell r="C439" t="str">
            <v>AUTOAXLES</v>
          </cell>
        </row>
        <row r="440">
          <cell r="A440" t="str">
            <v>AUTOMOTIVE STAMPINGS AND ASSEMBLIES LTD</v>
          </cell>
          <cell r="B440">
            <v>520119</v>
          </cell>
          <cell r="C440" t="str">
            <v>ASAL</v>
          </cell>
        </row>
        <row r="441">
          <cell r="A441" t="str">
            <v>AUTORIDERS INTERNATIONAL LTD</v>
          </cell>
          <cell r="B441">
            <v>512277</v>
          </cell>
          <cell r="C441" t="str">
            <v>Not Listed</v>
          </cell>
        </row>
        <row r="442">
          <cell r="A442" t="str">
            <v>AUTUMN BUILDERS LTD</v>
          </cell>
          <cell r="B442">
            <v>780004</v>
          </cell>
          <cell r="C442" t="str">
            <v>Not Listed</v>
          </cell>
        </row>
        <row r="443">
          <cell r="A443" t="str">
            <v>AVADH SUGAR &amp; ENERGY LTD</v>
          </cell>
          <cell r="B443">
            <v>540649</v>
          </cell>
          <cell r="C443" t="str">
            <v>AVADHSUGAR</v>
          </cell>
        </row>
        <row r="444">
          <cell r="A444" t="str">
            <v>AVAILABLE FINANCE LTD</v>
          </cell>
          <cell r="B444">
            <v>531310</v>
          </cell>
          <cell r="C444" t="str">
            <v>Not Listed</v>
          </cell>
        </row>
        <row r="445">
          <cell r="A445" t="str">
            <v>AVANCE TECHNOLOGIES LTD</v>
          </cell>
          <cell r="B445">
            <v>512149</v>
          </cell>
          <cell r="C445" t="str">
            <v>Not Listed</v>
          </cell>
        </row>
        <row r="446">
          <cell r="A446" t="str">
            <v>AVANTEL LTD</v>
          </cell>
          <cell r="B446">
            <v>532406</v>
          </cell>
          <cell r="C446" t="str">
            <v>Not Listed</v>
          </cell>
        </row>
        <row r="447">
          <cell r="A447" t="str">
            <v>AVANTI FEEDS LTD</v>
          </cell>
          <cell r="B447">
            <v>512573</v>
          </cell>
          <cell r="C447" t="str">
            <v>AVANTIFEED</v>
          </cell>
        </row>
        <row r="448">
          <cell r="A448" t="str">
            <v>ITC LTD</v>
          </cell>
          <cell r="B448">
            <v>540376</v>
          </cell>
          <cell r="C448" t="str">
            <v>ITC</v>
          </cell>
        </row>
        <row r="449">
          <cell r="A449" t="str">
            <v>AVG LOGISTICS LTD</v>
          </cell>
          <cell r="B449" t="str">
            <v>Not Listed</v>
          </cell>
          <cell r="C449" t="str">
            <v>AVG</v>
          </cell>
        </row>
        <row r="450">
          <cell r="A450" t="str">
            <v>AVI POLYMERS LTD</v>
          </cell>
          <cell r="B450">
            <v>539288</v>
          </cell>
          <cell r="C450" t="str">
            <v>Not Listed</v>
          </cell>
        </row>
        <row r="451">
          <cell r="A451" t="str">
            <v>AVI PRODUCTS (INDIA) LTD</v>
          </cell>
          <cell r="B451">
            <v>523896</v>
          </cell>
          <cell r="C451" t="str">
            <v>Not Listed</v>
          </cell>
        </row>
        <row r="452">
          <cell r="A452" t="str">
            <v>AVI PRODUCTS INDIA LTD</v>
          </cell>
          <cell r="B452">
            <v>523896</v>
          </cell>
          <cell r="C452" t="str">
            <v>Not Listed</v>
          </cell>
        </row>
        <row r="453">
          <cell r="A453" t="str">
            <v>AVIVA INDUSTRIES LTD</v>
          </cell>
          <cell r="B453">
            <v>512109</v>
          </cell>
          <cell r="C453" t="str">
            <v>Not Listed</v>
          </cell>
        </row>
        <row r="454">
          <cell r="A454" t="str">
            <v>AVON LIFESCIENCES LTD</v>
          </cell>
          <cell r="B454">
            <v>531541</v>
          </cell>
          <cell r="C454" t="str">
            <v>Not Listed</v>
          </cell>
        </row>
        <row r="455">
          <cell r="A455" t="str">
            <v>AVON MOLDPLAST LTD</v>
          </cell>
          <cell r="B455" t="str">
            <v>Not Listed</v>
          </cell>
          <cell r="C455" t="str">
            <v>AVONMPL</v>
          </cell>
        </row>
        <row r="456">
          <cell r="A456" t="str">
            <v>AVONMORE CAPITAL &amp; MANAGEMENT SERVICES LTD</v>
          </cell>
          <cell r="B456">
            <v>511589</v>
          </cell>
          <cell r="C456" t="str">
            <v>Not Listed</v>
          </cell>
        </row>
        <row r="457">
          <cell r="A457" t="str">
            <v>AVSL INDUSTRIES LTD</v>
          </cell>
          <cell r="B457" t="str">
            <v>Not Listed</v>
          </cell>
          <cell r="C457" t="str">
            <v>AVSL</v>
          </cell>
        </row>
        <row r="458">
          <cell r="A458" t="str">
            <v>AVT NATURAL PRODUCTS LTD</v>
          </cell>
          <cell r="B458">
            <v>519105</v>
          </cell>
          <cell r="C458" t="str">
            <v>AVTNPL</v>
          </cell>
        </row>
        <row r="459">
          <cell r="A459" t="str">
            <v>AVTIL ENTERPRISE LTD</v>
          </cell>
          <cell r="B459">
            <v>504390</v>
          </cell>
          <cell r="C459" t="str">
            <v>Not Listed</v>
          </cell>
        </row>
        <row r="460">
          <cell r="A460" t="str">
            <v>AXEL POLYMERS LTD</v>
          </cell>
          <cell r="B460">
            <v>513642</v>
          </cell>
          <cell r="C460" t="str">
            <v>Not Listed</v>
          </cell>
        </row>
        <row r="461">
          <cell r="A461" t="str">
            <v>AXIS BANK LTD</v>
          </cell>
          <cell r="B461">
            <v>532215</v>
          </cell>
          <cell r="C461" t="str">
            <v>AXISBANK</v>
          </cell>
        </row>
        <row r="462">
          <cell r="A462" t="str">
            <v>AXISCADES ENGINEERING TECHNOLOGIES LTD</v>
          </cell>
          <cell r="B462">
            <v>532395</v>
          </cell>
          <cell r="C462" t="str">
            <v>AXISCADES</v>
          </cell>
        </row>
        <row r="463">
          <cell r="A463" t="str">
            <v>Axita Cotton Ltd</v>
          </cell>
          <cell r="B463">
            <v>542285</v>
          </cell>
          <cell r="C463" t="str">
            <v>AXITA</v>
          </cell>
        </row>
        <row r="464">
          <cell r="A464" t="str">
            <v>AXON VENTURES LTD</v>
          </cell>
          <cell r="B464">
            <v>505506</v>
          </cell>
          <cell r="C464" t="str">
            <v>Not Listed</v>
          </cell>
        </row>
        <row r="465">
          <cell r="A465" t="str">
            <v>AXTEL INDUSTRIES LTD</v>
          </cell>
          <cell r="B465">
            <v>523850</v>
          </cell>
          <cell r="C465" t="str">
            <v>Not Listed</v>
          </cell>
        </row>
        <row r="466">
          <cell r="A466" t="str">
            <v>AYEPEE LAMITUBES LTD</v>
          </cell>
          <cell r="B466">
            <v>523168</v>
          </cell>
          <cell r="C466" t="str">
            <v>Not Listed</v>
          </cell>
        </row>
        <row r="467">
          <cell r="A467" t="str">
            <v>AYM SYNTEX LTD</v>
          </cell>
          <cell r="B467">
            <v>508933</v>
          </cell>
          <cell r="C467" t="str">
            <v>AYMSYNTEX</v>
          </cell>
        </row>
        <row r="468">
          <cell r="A468" t="str">
            <v>AYOKI MERCANTILE LTD</v>
          </cell>
          <cell r="B468">
            <v>512063</v>
          </cell>
          <cell r="C468" t="str">
            <v>Not Listed</v>
          </cell>
        </row>
        <row r="469">
          <cell r="A469" t="str">
            <v>B  P  CAPITAL LTD</v>
          </cell>
          <cell r="B469">
            <v>536965</v>
          </cell>
          <cell r="C469" t="str">
            <v>Not Listed</v>
          </cell>
        </row>
        <row r="470">
          <cell r="A470" t="str">
            <v>B &amp; A LTD</v>
          </cell>
          <cell r="B470">
            <v>508136</v>
          </cell>
          <cell r="C470" t="str">
            <v>Not Listed</v>
          </cell>
        </row>
        <row r="471">
          <cell r="A471" t="str">
            <v>B A G FILMS AND MEDIA LTD</v>
          </cell>
          <cell r="B471">
            <v>532507</v>
          </cell>
          <cell r="C471" t="str">
            <v>BAGFILMS</v>
          </cell>
        </row>
        <row r="472">
          <cell r="A472" t="str">
            <v>B C  POWER CONTROLS LTD</v>
          </cell>
          <cell r="B472">
            <v>537766</v>
          </cell>
          <cell r="C472" t="str">
            <v>Not Listed</v>
          </cell>
        </row>
        <row r="473">
          <cell r="A473" t="str">
            <v>B L KASHYAP AND SONS LTD</v>
          </cell>
          <cell r="B473">
            <v>532719</v>
          </cell>
          <cell r="C473" t="str">
            <v>BLKASHYAP</v>
          </cell>
        </row>
        <row r="474">
          <cell r="A474" t="str">
            <v>B N RATHI SECURITIES LTD</v>
          </cell>
          <cell r="B474">
            <v>523019</v>
          </cell>
          <cell r="C474" t="str">
            <v>Not Listed</v>
          </cell>
        </row>
        <row r="475">
          <cell r="A475" t="str">
            <v>B&amp;A PACKAGING (INDIA) LTD</v>
          </cell>
          <cell r="B475">
            <v>523186</v>
          </cell>
          <cell r="C475" t="str">
            <v>Not Listed</v>
          </cell>
        </row>
        <row r="476">
          <cell r="A476" t="str">
            <v>B&amp;A PACKAGING INDIA LTD</v>
          </cell>
          <cell r="B476">
            <v>523186</v>
          </cell>
          <cell r="C476" t="str">
            <v>Not Listed</v>
          </cell>
        </row>
        <row r="477">
          <cell r="A477" t="str">
            <v>B&amp;B TRIPLEWALL CONTAINERS LTD</v>
          </cell>
          <cell r="B477" t="str">
            <v>Not Listed</v>
          </cell>
          <cell r="C477" t="str">
            <v>BBTCL</v>
          </cell>
        </row>
        <row r="478">
          <cell r="A478" t="str">
            <v>B.T. Syndicate Ltd</v>
          </cell>
          <cell r="B478">
            <v>542206</v>
          </cell>
          <cell r="C478" t="str">
            <v>BTSYN</v>
          </cell>
        </row>
        <row r="479">
          <cell r="A479" t="str">
            <v>B2B SOFTWARE TECHNOLOGIES LTD</v>
          </cell>
          <cell r="B479">
            <v>531268</v>
          </cell>
          <cell r="C479" t="str">
            <v>Not Listed</v>
          </cell>
        </row>
        <row r="480">
          <cell r="A480" t="str">
            <v>BABA ARTS LTD</v>
          </cell>
          <cell r="B480">
            <v>532380</v>
          </cell>
          <cell r="C480" t="str">
            <v>Not Listed</v>
          </cell>
        </row>
        <row r="481">
          <cell r="A481" t="str">
            <v>BACIL PHARMA LTD</v>
          </cell>
          <cell r="B481">
            <v>524516</v>
          </cell>
          <cell r="C481" t="str">
            <v>Not Listed</v>
          </cell>
        </row>
        <row r="482">
          <cell r="A482" t="str">
            <v>BAFNA PHARMACEUTICALS LTD</v>
          </cell>
          <cell r="B482">
            <v>532989</v>
          </cell>
          <cell r="C482" t="str">
            <v>BAFNAPHARM</v>
          </cell>
        </row>
        <row r="483">
          <cell r="A483" t="str">
            <v>BAGADIA COLOURCHEM LTD</v>
          </cell>
          <cell r="B483">
            <v>530197</v>
          </cell>
          <cell r="C483" t="str">
            <v>Not Listed</v>
          </cell>
        </row>
        <row r="484">
          <cell r="A484" t="str">
            <v>BAID LEASING AND FINANCE CO LTD</v>
          </cell>
          <cell r="B484">
            <v>511724</v>
          </cell>
          <cell r="C484" t="str">
            <v>Not Listed</v>
          </cell>
        </row>
        <row r="485">
          <cell r="A485" t="str">
            <v>BAJAJ AUTO LTD</v>
          </cell>
          <cell r="B485">
            <v>532977</v>
          </cell>
          <cell r="C485" t="str">
            <v>BAJAJ-AUTO</v>
          </cell>
        </row>
        <row r="486">
          <cell r="A486" t="str">
            <v>Bajaj Consumer Care LTD</v>
          </cell>
          <cell r="B486" t="str">
            <v>Not Listed</v>
          </cell>
          <cell r="C486" t="str">
            <v>BAJAJCON</v>
          </cell>
        </row>
        <row r="487">
          <cell r="A487" t="str">
            <v>BAJAJ CORP LTD</v>
          </cell>
          <cell r="B487">
            <v>533229</v>
          </cell>
          <cell r="C487" t="str">
            <v>BAJAJCORP</v>
          </cell>
        </row>
        <row r="488">
          <cell r="A488" t="str">
            <v>BAJAJ ELECTRICALS LTD</v>
          </cell>
          <cell r="B488">
            <v>500031</v>
          </cell>
          <cell r="C488" t="str">
            <v>BAJAJELEC</v>
          </cell>
        </row>
        <row r="489">
          <cell r="A489" t="str">
            <v>BAJAJ FINANCE LTD</v>
          </cell>
          <cell r="B489">
            <v>500034</v>
          </cell>
          <cell r="C489" t="str">
            <v>BAJFINANCE</v>
          </cell>
        </row>
        <row r="490">
          <cell r="A490" t="str">
            <v>BAJAJ FINSERV LTD</v>
          </cell>
          <cell r="B490">
            <v>532978</v>
          </cell>
          <cell r="C490" t="str">
            <v>BAJAJFINSV</v>
          </cell>
        </row>
        <row r="491">
          <cell r="A491" t="str">
            <v>BAJAJ GLOBAL LTD</v>
          </cell>
          <cell r="B491">
            <v>512261</v>
          </cell>
          <cell r="C491" t="str">
            <v>Not Listed</v>
          </cell>
        </row>
        <row r="492">
          <cell r="A492" t="str">
            <v>BAJAJ HEALTHCARE LTD</v>
          </cell>
          <cell r="B492">
            <v>539872</v>
          </cell>
          <cell r="C492" t="str">
            <v>Not Listed</v>
          </cell>
        </row>
        <row r="493">
          <cell r="A493" t="str">
            <v>BAJAJ HINDUSTHAN SUGAR LTD</v>
          </cell>
          <cell r="B493">
            <v>500032</v>
          </cell>
          <cell r="C493" t="str">
            <v>BAJAJHIND</v>
          </cell>
        </row>
        <row r="494">
          <cell r="A494" t="str">
            <v>BAJAJ HOLDINGS &amp; INVESTMENT LTD</v>
          </cell>
          <cell r="B494">
            <v>500490</v>
          </cell>
          <cell r="C494" t="str">
            <v>BAJAJHLDNG</v>
          </cell>
        </row>
        <row r="495">
          <cell r="A495" t="str">
            <v>BAJAJ STEEL INDUSTRIES LTD</v>
          </cell>
          <cell r="B495">
            <v>507944</v>
          </cell>
          <cell r="C495" t="str">
            <v>Not Listed</v>
          </cell>
        </row>
        <row r="496">
          <cell r="A496" t="str">
            <v>BAJRANG FINANCE LTD</v>
          </cell>
          <cell r="B496">
            <v>511139</v>
          </cell>
          <cell r="C496" t="str">
            <v>Not Listed</v>
          </cell>
        </row>
        <row r="497">
          <cell r="A497" t="str">
            <v>BAL PHARMA LTD</v>
          </cell>
          <cell r="B497">
            <v>524824</v>
          </cell>
          <cell r="C497" t="str">
            <v>BALPHARMA</v>
          </cell>
        </row>
        <row r="498">
          <cell r="A498" t="str">
            <v>BALAJI AMINES LTD</v>
          </cell>
          <cell r="B498">
            <v>530999</v>
          </cell>
          <cell r="C498" t="str">
            <v>BALAMINES</v>
          </cell>
        </row>
        <row r="499">
          <cell r="A499" t="str">
            <v>BALAJI TELEFILMS LTD</v>
          </cell>
          <cell r="B499">
            <v>532382</v>
          </cell>
          <cell r="C499" t="str">
            <v>BALAJITELE</v>
          </cell>
        </row>
        <row r="500">
          <cell r="A500" t="str">
            <v>BALASORE ALLOYS LTD</v>
          </cell>
          <cell r="B500">
            <v>513142</v>
          </cell>
          <cell r="C500" t="str">
            <v>Not Listed</v>
          </cell>
        </row>
        <row r="501">
          <cell r="A501" t="str">
            <v>Balaxi Ventures LTD</v>
          </cell>
          <cell r="B501" t="str">
            <v>Not Listed</v>
          </cell>
          <cell r="C501" t="str">
            <v>BALAXI</v>
          </cell>
        </row>
        <row r="502">
          <cell r="A502" t="str">
            <v>BALGOPAL COMMERCIAL LTD</v>
          </cell>
          <cell r="B502">
            <v>539834</v>
          </cell>
          <cell r="C502" t="str">
            <v>Not Listed</v>
          </cell>
        </row>
        <row r="503">
          <cell r="A503" t="str">
            <v>BALKRISHNA INDUSTRIES LTD</v>
          </cell>
          <cell r="B503">
            <v>502355</v>
          </cell>
          <cell r="C503" t="str">
            <v>BALKRISIND</v>
          </cell>
        </row>
        <row r="504">
          <cell r="A504" t="str">
            <v>BALKRISHNA PAPER MILLS LTD</v>
          </cell>
          <cell r="B504">
            <v>539251</v>
          </cell>
          <cell r="C504" t="str">
            <v>BALKRISHNA</v>
          </cell>
        </row>
        <row r="505">
          <cell r="A505" t="str">
            <v>BALLARPUR INDUSTRIES LTD</v>
          </cell>
          <cell r="B505">
            <v>500102</v>
          </cell>
          <cell r="C505" t="str">
            <v>BALLARPUR</v>
          </cell>
        </row>
        <row r="506">
          <cell r="A506" t="str">
            <v>BALMER LAWRIE &amp; COMPANY LTD</v>
          </cell>
          <cell r="B506">
            <v>523319</v>
          </cell>
          <cell r="C506" t="str">
            <v>BALMLAWRIE</v>
          </cell>
        </row>
        <row r="507">
          <cell r="A507" t="str">
            <v>BALMER LAWRIE INVESTMENTS LTD</v>
          </cell>
          <cell r="B507">
            <v>532485</v>
          </cell>
          <cell r="C507" t="str">
            <v>Not Listed</v>
          </cell>
        </row>
        <row r="508">
          <cell r="A508" t="str">
            <v>BALRAMPUR CHINI MILLS LTD</v>
          </cell>
          <cell r="B508">
            <v>500038</v>
          </cell>
          <cell r="C508" t="str">
            <v>BALRAMCHIN</v>
          </cell>
        </row>
        <row r="509">
          <cell r="A509" t="str">
            <v>BALURGHAT TECHNOLOGIES LTD</v>
          </cell>
          <cell r="B509">
            <v>520127</v>
          </cell>
          <cell r="C509" t="str">
            <v>Not Listed</v>
          </cell>
        </row>
        <row r="510">
          <cell r="A510" t="str">
            <v>BAMBINO AGRO INDUSTRIES LTD</v>
          </cell>
          <cell r="B510">
            <v>519295</v>
          </cell>
          <cell r="C510" t="str">
            <v>Not Listed</v>
          </cell>
        </row>
        <row r="511">
          <cell r="A511" t="str">
            <v>BAMPSL SECURITIES LTD</v>
          </cell>
          <cell r="B511">
            <v>531591</v>
          </cell>
          <cell r="C511" t="str">
            <v>Not Listed</v>
          </cell>
        </row>
        <row r="512">
          <cell r="A512" t="str">
            <v>BANARAS BEADS LTD</v>
          </cell>
          <cell r="B512">
            <v>526849</v>
          </cell>
          <cell r="C512" t="str">
            <v>BANARBEADS</v>
          </cell>
        </row>
        <row r="513">
          <cell r="A513" t="str">
            <v>BANAS FINANCE LTD</v>
          </cell>
          <cell r="B513">
            <v>509053</v>
          </cell>
          <cell r="C513" t="str">
            <v>Not Listed</v>
          </cell>
        </row>
        <row r="514">
          <cell r="A514" t="str">
            <v>BANCO PRODUCTS I LTD</v>
          </cell>
          <cell r="B514">
            <v>500039</v>
          </cell>
          <cell r="C514" t="str">
            <v>BANCOINDIA</v>
          </cell>
        </row>
        <row r="515">
          <cell r="A515" t="str">
            <v>BANDHAN BANK LTD</v>
          </cell>
          <cell r="B515">
            <v>541153</v>
          </cell>
          <cell r="C515" t="str">
            <v>BANDHANBNK</v>
          </cell>
        </row>
        <row r="516">
          <cell r="A516" t="str">
            <v>BANG OVERSEAS LTD</v>
          </cell>
          <cell r="B516">
            <v>532946</v>
          </cell>
          <cell r="C516" t="str">
            <v>BANG</v>
          </cell>
        </row>
        <row r="517">
          <cell r="A517" t="str">
            <v>BANGALORE FORT FARMS LTD</v>
          </cell>
          <cell r="B517">
            <v>539120</v>
          </cell>
          <cell r="C517" t="str">
            <v>Not Listed</v>
          </cell>
        </row>
        <row r="518">
          <cell r="A518" t="str">
            <v>BANK OF BARODA</v>
          </cell>
          <cell r="B518">
            <v>532134</v>
          </cell>
          <cell r="C518" t="str">
            <v>BANKBARODA</v>
          </cell>
        </row>
        <row r="519">
          <cell r="A519" t="str">
            <v>BANK OF INDIA</v>
          </cell>
          <cell r="B519">
            <v>532149</v>
          </cell>
          <cell r="C519" t="str">
            <v>BANKINDIA</v>
          </cell>
        </row>
        <row r="520">
          <cell r="A520" t="str">
            <v>BANK OF MAHARASHTRA</v>
          </cell>
          <cell r="B520">
            <v>532525</v>
          </cell>
          <cell r="C520" t="str">
            <v>MAHABANK</v>
          </cell>
        </row>
        <row r="521">
          <cell r="A521" t="str">
            <v>BANKA BIOLOO LTD</v>
          </cell>
          <cell r="B521" t="str">
            <v>Not Listed</v>
          </cell>
          <cell r="C521" t="str">
            <v>BANKA</v>
          </cell>
        </row>
        <row r="522">
          <cell r="A522" t="str">
            <v>BANNARI AMMAN SPINNING MILLS LTD</v>
          </cell>
          <cell r="B522">
            <v>532674</v>
          </cell>
          <cell r="C522" t="str">
            <v>BASML</v>
          </cell>
        </row>
        <row r="523">
          <cell r="A523" t="str">
            <v>BANNARI AMMAN SUGARS LTD</v>
          </cell>
          <cell r="B523">
            <v>500041</v>
          </cell>
          <cell r="C523" t="str">
            <v>BANARISUG</v>
          </cell>
        </row>
        <row r="524">
          <cell r="A524" t="str">
            <v>BANSAL MULTIFLEX LTD</v>
          </cell>
          <cell r="B524" t="str">
            <v>Not Listed</v>
          </cell>
          <cell r="C524" t="str">
            <v>BANSAL</v>
          </cell>
        </row>
        <row r="525">
          <cell r="A525" t="str">
            <v>BANSAL ROOFING PRODUCTS LTD</v>
          </cell>
          <cell r="B525">
            <v>538546</v>
          </cell>
          <cell r="C525" t="str">
            <v>Not Listed</v>
          </cell>
        </row>
        <row r="526">
          <cell r="A526" t="str">
            <v>BANSISONS TEA INDUSTRIES LTD</v>
          </cell>
          <cell r="B526">
            <v>519353</v>
          </cell>
          <cell r="C526" t="str">
            <v>Not Listed</v>
          </cell>
        </row>
        <row r="527">
          <cell r="A527" t="str">
            <v>BANSWARA SYNTEX LTD</v>
          </cell>
          <cell r="B527">
            <v>503722</v>
          </cell>
          <cell r="C527" t="str">
            <v>BANSWRAS</v>
          </cell>
        </row>
        <row r="528">
          <cell r="A528" t="str">
            <v>BARAK VALLEY CEMENTS LTD</v>
          </cell>
          <cell r="B528">
            <v>532916</v>
          </cell>
          <cell r="C528" t="str">
            <v>BVCL</v>
          </cell>
        </row>
        <row r="529">
          <cell r="A529" t="str">
            <v>BARODA EXTRUSION LTD</v>
          </cell>
          <cell r="B529">
            <v>513502</v>
          </cell>
          <cell r="C529" t="str">
            <v>Not Listed</v>
          </cell>
        </row>
        <row r="530">
          <cell r="A530" t="str">
            <v>BARON INFOTECH LTD</v>
          </cell>
          <cell r="B530">
            <v>532336</v>
          </cell>
          <cell r="C530" t="str">
            <v>Not Listed</v>
          </cell>
        </row>
        <row r="531">
          <cell r="A531" t="str">
            <v>BARTRONICS (INDIA) LTD</v>
          </cell>
          <cell r="B531">
            <v>532694</v>
          </cell>
          <cell r="C531" t="str">
            <v>BARTRONICS</v>
          </cell>
        </row>
        <row r="532">
          <cell r="A532" t="str">
            <v>BARTRONICS INDIA LTD</v>
          </cell>
          <cell r="B532">
            <v>532694</v>
          </cell>
          <cell r="C532" t="str">
            <v>BARTRONICS</v>
          </cell>
        </row>
        <row r="533">
          <cell r="A533" t="str">
            <v>BASANT AGRO TECH (INDIA) LTD</v>
          </cell>
          <cell r="B533">
            <v>524687</v>
          </cell>
          <cell r="C533" t="str">
            <v>Not Listed</v>
          </cell>
        </row>
        <row r="534">
          <cell r="A534" t="str">
            <v>BASANT AGRO TECH INDIA LTD</v>
          </cell>
          <cell r="B534">
            <v>524687</v>
          </cell>
          <cell r="C534" t="str">
            <v>Not Listed</v>
          </cell>
        </row>
        <row r="535">
          <cell r="A535" t="str">
            <v>BASF (INDIA) LTD</v>
          </cell>
          <cell r="B535">
            <v>500042</v>
          </cell>
          <cell r="C535" t="str">
            <v>BASF</v>
          </cell>
        </row>
        <row r="536">
          <cell r="A536" t="str">
            <v>BASF INDIA LTD</v>
          </cell>
          <cell r="B536">
            <v>500042</v>
          </cell>
          <cell r="C536" t="str">
            <v>BASF</v>
          </cell>
        </row>
        <row r="537">
          <cell r="A537" t="str">
            <v>BATA (INDIA) LTD</v>
          </cell>
          <cell r="B537">
            <v>500043</v>
          </cell>
          <cell r="C537" t="str">
            <v>BATA(INDIA)</v>
          </cell>
        </row>
        <row r="538">
          <cell r="A538" t="str">
            <v>BATA INDIA LTD</v>
          </cell>
          <cell r="B538">
            <v>500043</v>
          </cell>
          <cell r="C538" t="str">
            <v>BATAINDIA</v>
          </cell>
        </row>
        <row r="539">
          <cell r="A539" t="str">
            <v>BATLIBOI LTD</v>
          </cell>
          <cell r="B539">
            <v>522004</v>
          </cell>
          <cell r="C539" t="str">
            <v>Not Listed</v>
          </cell>
        </row>
        <row r="540">
          <cell r="A540" t="str">
            <v>BAYER CROPSCIENCE LTD</v>
          </cell>
          <cell r="B540">
            <v>506285</v>
          </cell>
          <cell r="C540" t="str">
            <v>BAYERCROP</v>
          </cell>
        </row>
        <row r="541">
          <cell r="A541" t="str">
            <v>BAZEL INTERNATIONAL LTD</v>
          </cell>
          <cell r="B541">
            <v>539946</v>
          </cell>
          <cell r="C541" t="str">
            <v>Not Listed</v>
          </cell>
        </row>
        <row r="542">
          <cell r="A542" t="str">
            <v>BCC FUBA (INDIA) LTD</v>
          </cell>
          <cell r="B542">
            <v>517246</v>
          </cell>
          <cell r="C542" t="str">
            <v>Not Listed</v>
          </cell>
        </row>
        <row r="543">
          <cell r="A543" t="str">
            <v>BCC FUBA INDIA LTD</v>
          </cell>
          <cell r="B543">
            <v>517246</v>
          </cell>
          <cell r="C543" t="str">
            <v>Not Listed</v>
          </cell>
        </row>
        <row r="544">
          <cell r="A544" t="str">
            <v>BCL ENTERPRISES LTD</v>
          </cell>
          <cell r="B544">
            <v>539621</v>
          </cell>
          <cell r="C544" t="str">
            <v>Not Listed</v>
          </cell>
        </row>
        <row r="545">
          <cell r="A545" t="str">
            <v>BCL INDUSTRIES LTD</v>
          </cell>
          <cell r="B545">
            <v>524332</v>
          </cell>
          <cell r="C545" t="str">
            <v>Not Listed</v>
          </cell>
        </row>
        <row r="546">
          <cell r="A546" t="str">
            <v>BCPL RAILWAY INFRASTRUCTURE LTD</v>
          </cell>
          <cell r="B546">
            <v>542057</v>
          </cell>
          <cell r="C546" t="str">
            <v>Not Listed</v>
          </cell>
        </row>
        <row r="547">
          <cell r="A547" t="str">
            <v>BDH INDUSTRIES LTD</v>
          </cell>
          <cell r="B547">
            <v>524828</v>
          </cell>
          <cell r="C547" t="str">
            <v>Not Listed</v>
          </cell>
        </row>
        <row r="548">
          <cell r="A548" t="str">
            <v>BEARDSELL LTD</v>
          </cell>
          <cell r="B548">
            <v>539447</v>
          </cell>
          <cell r="C548" t="str">
            <v>BEARDSELL</v>
          </cell>
        </row>
        <row r="549">
          <cell r="A549" t="str">
            <v>BEDMUTHA INDUSTRIES LTD</v>
          </cell>
          <cell r="B549">
            <v>533270</v>
          </cell>
          <cell r="C549" t="str">
            <v>BEDMUTHA</v>
          </cell>
        </row>
        <row r="550">
          <cell r="A550" t="str">
            <v>BEEKAY NIRYAT LTD</v>
          </cell>
          <cell r="B550">
            <v>539546</v>
          </cell>
          <cell r="C550" t="str">
            <v>Not Listed</v>
          </cell>
        </row>
        <row r="551">
          <cell r="A551" t="str">
            <v>BEEKAY STEEL INDUSTRIES LTD</v>
          </cell>
          <cell r="B551">
            <v>539018</v>
          </cell>
          <cell r="C551" t="str">
            <v>Not Listed</v>
          </cell>
        </row>
        <row r="552">
          <cell r="A552" t="str">
            <v>BEEYU OVERSEAS LTD</v>
          </cell>
          <cell r="B552">
            <v>532645</v>
          </cell>
          <cell r="C552" t="str">
            <v>Not Listed</v>
          </cell>
        </row>
        <row r="553">
          <cell r="A553" t="str">
            <v>BELLA CASA FASHION &amp; RETAIL LTD</v>
          </cell>
          <cell r="B553">
            <v>539399</v>
          </cell>
          <cell r="C553" t="str">
            <v>Not Listed</v>
          </cell>
        </row>
        <row r="554">
          <cell r="A554" t="str">
            <v>BEMCO HYDRAULICS LTD</v>
          </cell>
          <cell r="B554">
            <v>522650</v>
          </cell>
          <cell r="C554" t="str">
            <v>Not Listed</v>
          </cell>
        </row>
        <row r="555">
          <cell r="A555" t="str">
            <v>BEML LTD</v>
          </cell>
          <cell r="B555">
            <v>500048</v>
          </cell>
          <cell r="C555" t="str">
            <v>BEML</v>
          </cell>
        </row>
        <row r="556">
          <cell r="A556" t="str">
            <v>BENARA BEARINGS AND PISTONS LTD</v>
          </cell>
          <cell r="B556">
            <v>541178</v>
          </cell>
          <cell r="C556" t="str">
            <v>Not Listed</v>
          </cell>
        </row>
        <row r="557">
          <cell r="A557" t="str">
            <v>BENARES HOTELS LTD</v>
          </cell>
          <cell r="B557">
            <v>509438</v>
          </cell>
          <cell r="C557" t="str">
            <v>Not Listed</v>
          </cell>
        </row>
        <row r="558">
          <cell r="A558" t="str">
            <v>BENGAL &amp; ASSAM COMPANY LTD</v>
          </cell>
          <cell r="B558">
            <v>533095</v>
          </cell>
          <cell r="C558" t="str">
            <v>Not Listed</v>
          </cell>
        </row>
        <row r="559">
          <cell r="A559" t="str">
            <v>BENGAL STEEL INDUSTRIES LTD</v>
          </cell>
          <cell r="B559">
            <v>512404</v>
          </cell>
          <cell r="C559" t="str">
            <v>Not Listed</v>
          </cell>
        </row>
        <row r="560">
          <cell r="A560" t="str">
            <v>BENGAL TEA &amp; FABRICS LTD</v>
          </cell>
          <cell r="B560">
            <v>532230</v>
          </cell>
          <cell r="C560" t="str">
            <v>Not Listed</v>
          </cell>
        </row>
        <row r="561">
          <cell r="A561" t="str">
            <v>BENTLEY COMMERCIAL ENTERPRISES LTD</v>
          </cell>
          <cell r="B561">
            <v>512195</v>
          </cell>
          <cell r="C561" t="str">
            <v>Not Listed</v>
          </cell>
        </row>
        <row r="562">
          <cell r="A562" t="str">
            <v>BERGER PAINTS I LTD</v>
          </cell>
          <cell r="B562">
            <v>509480</v>
          </cell>
          <cell r="C562" t="str">
            <v>BERGEPAINT</v>
          </cell>
        </row>
        <row r="563">
          <cell r="A563" t="str">
            <v>BERVIN INVESTMENT &amp; LEASING LTD</v>
          </cell>
          <cell r="B563">
            <v>531340</v>
          </cell>
          <cell r="C563" t="str">
            <v>Not Listed</v>
          </cell>
        </row>
        <row r="564">
          <cell r="A564" t="str">
            <v>BERYL DRUGS LTD</v>
          </cell>
          <cell r="B564">
            <v>524606</v>
          </cell>
          <cell r="C564" t="str">
            <v>Not Listed</v>
          </cell>
        </row>
        <row r="565">
          <cell r="A565" t="str">
            <v>BERYL SECURITIES LTD</v>
          </cell>
          <cell r="B565">
            <v>531582</v>
          </cell>
          <cell r="C565" t="str">
            <v>Not Listed</v>
          </cell>
        </row>
        <row r="566">
          <cell r="A566" t="str">
            <v>BEST EASTERN HOTELS LTD</v>
          </cell>
          <cell r="B566">
            <v>508664</v>
          </cell>
          <cell r="C566" t="str">
            <v>Not Listed</v>
          </cell>
        </row>
        <row r="567">
          <cell r="A567" t="str">
            <v>BETA DRUGS LTD</v>
          </cell>
          <cell r="B567" t="str">
            <v>Not Listed</v>
          </cell>
          <cell r="C567" t="str">
            <v>BETA</v>
          </cell>
        </row>
        <row r="568">
          <cell r="A568" t="str">
            <v>BETEX (INDIA) LTD</v>
          </cell>
          <cell r="B568">
            <v>512477</v>
          </cell>
          <cell r="C568" t="str">
            <v>Not Listed</v>
          </cell>
        </row>
        <row r="569">
          <cell r="A569" t="str">
            <v>BETEX INDIA LTD</v>
          </cell>
          <cell r="B569">
            <v>512477</v>
          </cell>
          <cell r="C569" t="str">
            <v>Not Listed</v>
          </cell>
        </row>
        <row r="570">
          <cell r="A570" t="str">
            <v>BF INVESTMENT LTD</v>
          </cell>
          <cell r="B570">
            <v>533303</v>
          </cell>
          <cell r="C570" t="str">
            <v>BFINVEST</v>
          </cell>
        </row>
        <row r="571">
          <cell r="A571" t="str">
            <v>BF UTILITIES LTD</v>
          </cell>
          <cell r="B571">
            <v>532430</v>
          </cell>
          <cell r="C571" t="str">
            <v>BFUTILITIE</v>
          </cell>
        </row>
        <row r="572">
          <cell r="A572" t="str">
            <v>BFL ASSET FINVEST LTD</v>
          </cell>
          <cell r="B572">
            <v>539662</v>
          </cell>
          <cell r="C572" t="str">
            <v>Not Listed</v>
          </cell>
        </row>
        <row r="573">
          <cell r="A573" t="str">
            <v>BGIL FILMS &amp; TECHNOLOGIES LTD</v>
          </cell>
          <cell r="B573">
            <v>511664</v>
          </cell>
          <cell r="C573" t="str">
            <v>Not Listed</v>
          </cell>
        </row>
        <row r="574">
          <cell r="A574" t="str">
            <v>BGR ENERGY SYSTEMS LTD</v>
          </cell>
          <cell r="B574">
            <v>532930</v>
          </cell>
          <cell r="C574" t="str">
            <v>BGRENERGY</v>
          </cell>
        </row>
        <row r="575">
          <cell r="A575" t="str">
            <v>BHAGERIA INDUSTRIES LTD</v>
          </cell>
          <cell r="B575">
            <v>530803</v>
          </cell>
          <cell r="C575" t="str">
            <v>BHAGERIA</v>
          </cell>
        </row>
        <row r="576">
          <cell r="A576" t="str">
            <v>BHAGIRADHA CHEMICALS &amp; INDUSTRIES LTD</v>
          </cell>
          <cell r="B576">
            <v>531719</v>
          </cell>
          <cell r="C576" t="str">
            <v>Not Listed</v>
          </cell>
        </row>
        <row r="577">
          <cell r="A577" t="str">
            <v>BHAGWATI AUTOCAST LTD</v>
          </cell>
          <cell r="B577">
            <v>504646</v>
          </cell>
          <cell r="C577" t="str">
            <v>Not Listed</v>
          </cell>
        </row>
        <row r="578">
          <cell r="A578" t="str">
            <v>BHAGWATI OXYGEN LTD</v>
          </cell>
          <cell r="B578">
            <v>509449</v>
          </cell>
          <cell r="C578" t="str">
            <v>Not Listed</v>
          </cell>
        </row>
        <row r="579">
          <cell r="A579" t="str">
            <v>BHAGYANAGAR (INDIA) LTD</v>
          </cell>
          <cell r="B579">
            <v>512296</v>
          </cell>
          <cell r="C579" t="str">
            <v>BHAGYANGR</v>
          </cell>
        </row>
        <row r="580">
          <cell r="A580" t="str">
            <v>BHAGYANAGAR INDIA LTD</v>
          </cell>
          <cell r="B580">
            <v>512296</v>
          </cell>
          <cell r="C580" t="str">
            <v>BHAGYANGR</v>
          </cell>
        </row>
        <row r="581">
          <cell r="A581" t="str">
            <v>BHAGYANAGAR PROPERTIES LTD</v>
          </cell>
          <cell r="B581">
            <v>540621</v>
          </cell>
          <cell r="C581" t="str">
            <v>BHAGYAPROP</v>
          </cell>
        </row>
        <row r="582">
          <cell r="A582" t="str">
            <v>BHAKTI GEMS AND JEWELLERY LTD</v>
          </cell>
          <cell r="B582">
            <v>540545</v>
          </cell>
          <cell r="C582" t="str">
            <v>Not Listed</v>
          </cell>
        </row>
        <row r="583">
          <cell r="A583" t="str">
            <v>BHANDARI HOSIERY EXPORTS LTD</v>
          </cell>
          <cell r="B583">
            <v>512608</v>
          </cell>
          <cell r="C583" t="str">
            <v>BHANDARI</v>
          </cell>
        </row>
        <row r="584">
          <cell r="A584" t="str">
            <v>BHANDERI INFRACON LTD</v>
          </cell>
          <cell r="B584">
            <v>538576</v>
          </cell>
          <cell r="C584" t="str">
            <v>Not Listed</v>
          </cell>
        </row>
        <row r="585">
          <cell r="A585" t="str">
            <v>BHANSALI ENGINEERING POLYMERS LTD</v>
          </cell>
          <cell r="B585">
            <v>500052</v>
          </cell>
          <cell r="C585" t="str">
            <v>BEPL</v>
          </cell>
        </row>
        <row r="586">
          <cell r="A586" t="str">
            <v>BHARAT AGRI FERT &amp; REALTY LTD</v>
          </cell>
          <cell r="B586">
            <v>531862</v>
          </cell>
          <cell r="C586" t="str">
            <v>Not Listed</v>
          </cell>
        </row>
        <row r="587">
          <cell r="A587" t="str">
            <v>BHARAT BHUSHAN SHARE &amp; COMMODITY BROKERS LTD</v>
          </cell>
          <cell r="B587">
            <v>511501</v>
          </cell>
          <cell r="C587" t="str">
            <v>Not Listed</v>
          </cell>
        </row>
        <row r="588">
          <cell r="A588" t="str">
            <v>BHARAT BIJLEE LTD</v>
          </cell>
          <cell r="B588">
            <v>503960</v>
          </cell>
          <cell r="C588" t="str">
            <v>BBL</v>
          </cell>
        </row>
        <row r="589">
          <cell r="A589" t="str">
            <v>BHARAT DYNAMICS LTD</v>
          </cell>
          <cell r="B589">
            <v>541143</v>
          </cell>
          <cell r="C589" t="str">
            <v>BDL</v>
          </cell>
        </row>
        <row r="590">
          <cell r="A590" t="str">
            <v>BHARAT ELECTRONICS LTD</v>
          </cell>
          <cell r="B590">
            <v>500049</v>
          </cell>
          <cell r="C590" t="str">
            <v>BEL</v>
          </cell>
        </row>
        <row r="591">
          <cell r="A591" t="str">
            <v>BHARAT FINANCIAL INCLUSION LTD</v>
          </cell>
          <cell r="B591">
            <v>533228</v>
          </cell>
          <cell r="C591" t="str">
            <v>BHARATFIN</v>
          </cell>
        </row>
        <row r="592">
          <cell r="A592" t="str">
            <v>BHARAT FORGE LTD</v>
          </cell>
          <cell r="B592">
            <v>500493</v>
          </cell>
          <cell r="C592" t="str">
            <v>BHARATFORG</v>
          </cell>
        </row>
        <row r="593">
          <cell r="A593" t="str">
            <v>BHARAT GEARS LTD</v>
          </cell>
          <cell r="B593">
            <v>505688</v>
          </cell>
          <cell r="C593" t="str">
            <v>BHARATGEAR</v>
          </cell>
        </row>
        <row r="594">
          <cell r="A594" t="str">
            <v>BHARAT HEAVY ELECTRICALS LTD</v>
          </cell>
          <cell r="B594">
            <v>500103</v>
          </cell>
          <cell r="C594" t="str">
            <v>BHEL</v>
          </cell>
        </row>
        <row r="595">
          <cell r="A595" t="str">
            <v>BHARAT IMMUNOLOGICALS &amp; BIOLOGICALS CORPORATION LTD</v>
          </cell>
          <cell r="B595">
            <v>524663</v>
          </cell>
          <cell r="C595" t="str">
            <v>Not Listed</v>
          </cell>
        </row>
        <row r="596">
          <cell r="A596" t="str">
            <v>BHARAT PARENTERALS LTD</v>
          </cell>
          <cell r="B596">
            <v>541096</v>
          </cell>
          <cell r="C596" t="str">
            <v>Not Listed</v>
          </cell>
        </row>
        <row r="597">
          <cell r="A597" t="str">
            <v>BHARAT PETROLEUM CORPORATION LTD</v>
          </cell>
          <cell r="B597">
            <v>500547</v>
          </cell>
          <cell r="C597" t="str">
            <v>BPCL</v>
          </cell>
        </row>
        <row r="598">
          <cell r="A598" t="str">
            <v>BHARAT RASAYAN LTD</v>
          </cell>
          <cell r="B598">
            <v>590021</v>
          </cell>
          <cell r="C598" t="str">
            <v>BHARATRAS</v>
          </cell>
        </row>
        <row r="599">
          <cell r="A599" t="str">
            <v>BHARAT ROAD NETWORK LTD</v>
          </cell>
          <cell r="B599">
            <v>540700</v>
          </cell>
          <cell r="C599" t="str">
            <v>BRNL</v>
          </cell>
        </row>
        <row r="600">
          <cell r="A600" t="str">
            <v>BHARAT SEATS LTD</v>
          </cell>
          <cell r="B600">
            <v>523229</v>
          </cell>
          <cell r="C600" t="str">
            <v>Not Listed</v>
          </cell>
        </row>
        <row r="601">
          <cell r="A601" t="str">
            <v>BHARAT TEXTILES &amp; PROOFING INDUSTRIES LTD</v>
          </cell>
          <cell r="B601">
            <v>531029</v>
          </cell>
          <cell r="C601" t="str">
            <v>Not Listed</v>
          </cell>
        </row>
        <row r="602">
          <cell r="A602" t="str">
            <v>BHARAT WIRE ROPES LTD</v>
          </cell>
          <cell r="B602">
            <v>539799</v>
          </cell>
          <cell r="C602" t="str">
            <v>BHARATWIRE</v>
          </cell>
        </row>
        <row r="603">
          <cell r="A603" t="str">
            <v>BHARATI DEFENCE AND INFRASTRUCTURE LTD</v>
          </cell>
          <cell r="B603">
            <v>532609</v>
          </cell>
          <cell r="C603" t="str">
            <v>BHARATIDIL</v>
          </cell>
        </row>
        <row r="604">
          <cell r="A604" t="str">
            <v>BHARATIYA GLOBAL INFOMEDIA LTD</v>
          </cell>
          <cell r="B604">
            <v>533499</v>
          </cell>
          <cell r="C604" t="str">
            <v>BGLOBAL</v>
          </cell>
        </row>
        <row r="605">
          <cell r="A605" t="str">
            <v>BHARTI AIRTEL LTD</v>
          </cell>
          <cell r="B605">
            <v>532454</v>
          </cell>
          <cell r="C605" t="str">
            <v>BHARTIARTL</v>
          </cell>
        </row>
        <row r="606">
          <cell r="A606" t="str">
            <v>BHARTI INFRATEL LTD</v>
          </cell>
          <cell r="B606">
            <v>534816</v>
          </cell>
          <cell r="C606" t="str">
            <v>INFRATEL</v>
          </cell>
        </row>
        <row r="607">
          <cell r="A607" t="str">
            <v>BHARTIYA INTERNATIONAL LTD</v>
          </cell>
          <cell r="B607">
            <v>526666</v>
          </cell>
          <cell r="C607" t="str">
            <v>BIL</v>
          </cell>
        </row>
        <row r="608">
          <cell r="A608" t="str">
            <v>BHASKAR AGROCHEMICALS LTD</v>
          </cell>
          <cell r="B608">
            <v>524534</v>
          </cell>
          <cell r="C608" t="str">
            <v>Not Listed</v>
          </cell>
        </row>
        <row r="609">
          <cell r="A609" t="str">
            <v>BHATIA COMMUNICATIONS &amp; RETAIL (INDIA) LTD</v>
          </cell>
          <cell r="B609">
            <v>540956</v>
          </cell>
          <cell r="C609" t="str">
            <v>Not Listed</v>
          </cell>
        </row>
        <row r="610">
          <cell r="A610" t="str">
            <v>BHATIA COMMUNICATIONS &amp; RETAIL INDIA LTD</v>
          </cell>
          <cell r="B610">
            <v>540956</v>
          </cell>
          <cell r="C610" t="str">
            <v>Not Listed</v>
          </cell>
        </row>
        <row r="611">
          <cell r="A611" t="str">
            <v>BHILWARA SPINNERS LTD</v>
          </cell>
          <cell r="B611">
            <v>514272</v>
          </cell>
          <cell r="C611" t="str">
            <v>Not Listed</v>
          </cell>
        </row>
        <row r="612">
          <cell r="A612" t="str">
            <v>BHILWARA TECHNICAL TEXTILES LTD</v>
          </cell>
          <cell r="B612">
            <v>533108</v>
          </cell>
          <cell r="C612" t="str">
            <v>Not Listed</v>
          </cell>
        </row>
        <row r="613">
          <cell r="A613" t="str">
            <v>BHORUKA ALUMINIUM LTD</v>
          </cell>
          <cell r="B613">
            <v>506027</v>
          </cell>
          <cell r="C613" t="str">
            <v>Not Listed</v>
          </cell>
        </row>
        <row r="614">
          <cell r="A614" t="str">
            <v>BHUSHAN STEEL LTD</v>
          </cell>
          <cell r="B614">
            <v>500055</v>
          </cell>
          <cell r="C614" t="str">
            <v>BHUSANSTL</v>
          </cell>
        </row>
        <row r="615">
          <cell r="A615" t="str">
            <v>BIGBLOC CONSTRUCTION LTD</v>
          </cell>
          <cell r="B615">
            <v>540061</v>
          </cell>
          <cell r="C615" t="str">
            <v>BIGBLOC</v>
          </cell>
        </row>
        <row r="616">
          <cell r="A616" t="str">
            <v>BIHAR SPONGE IRON LTD</v>
          </cell>
          <cell r="B616">
            <v>500058</v>
          </cell>
          <cell r="C616" t="str">
            <v>Not Listed</v>
          </cell>
        </row>
        <row r="617">
          <cell r="A617" t="str">
            <v>BIJOY HANS LTD</v>
          </cell>
          <cell r="B617">
            <v>524723</v>
          </cell>
          <cell r="C617" t="str">
            <v>Not Listed</v>
          </cell>
        </row>
        <row r="618">
          <cell r="A618" t="str">
            <v>BIL ENERGY SYSTEMS LTD</v>
          </cell>
          <cell r="B618">
            <v>533321</v>
          </cell>
          <cell r="C618" t="str">
            <v>BILENERGY</v>
          </cell>
        </row>
        <row r="619">
          <cell r="A619" t="str">
            <v>BILCARE LTD</v>
          </cell>
          <cell r="B619">
            <v>526853</v>
          </cell>
          <cell r="C619" t="str">
            <v>Not Listed</v>
          </cell>
        </row>
        <row r="620">
          <cell r="A620" t="str">
            <v>BIMETAL BEARINGS LTD</v>
          </cell>
          <cell r="B620">
            <v>505681</v>
          </cell>
          <cell r="C620" t="str">
            <v>Not Listed</v>
          </cell>
        </row>
        <row r="621">
          <cell r="A621" t="str">
            <v>BINANI INDUSTRIES LTD</v>
          </cell>
          <cell r="B621">
            <v>500059</v>
          </cell>
          <cell r="C621" t="str">
            <v>BINANIIND</v>
          </cell>
        </row>
        <row r="622">
          <cell r="A622" t="str">
            <v>BINAYAK TEX PROCESSORS LTD</v>
          </cell>
          <cell r="B622">
            <v>523054</v>
          </cell>
          <cell r="C622" t="str">
            <v>Not Listed</v>
          </cell>
        </row>
        <row r="623">
          <cell r="A623" t="str">
            <v>BINDAL EXPORTS LTD</v>
          </cell>
          <cell r="B623">
            <v>540148</v>
          </cell>
          <cell r="C623" t="str">
            <v>Not Listed</v>
          </cell>
        </row>
        <row r="624">
          <cell r="A624" t="str">
            <v>BINNY LTD</v>
          </cell>
          <cell r="B624">
            <v>514215</v>
          </cell>
          <cell r="C624" t="str">
            <v>Not Listed</v>
          </cell>
        </row>
        <row r="625">
          <cell r="A625" t="str">
            <v>BINNY MILLS LTD</v>
          </cell>
          <cell r="B625">
            <v>535620</v>
          </cell>
          <cell r="C625" t="str">
            <v>Not Listed</v>
          </cell>
        </row>
        <row r="626">
          <cell r="A626" t="str">
            <v>BIO GREEN PAPERS LTD</v>
          </cell>
          <cell r="B626">
            <v>534535</v>
          </cell>
          <cell r="C626" t="str">
            <v>Not Listed</v>
          </cell>
        </row>
        <row r="627">
          <cell r="A627" t="str">
            <v>BIOCON LTD</v>
          </cell>
          <cell r="B627">
            <v>532523</v>
          </cell>
          <cell r="C627" t="str">
            <v>BIOCON</v>
          </cell>
        </row>
        <row r="628">
          <cell r="A628" t="str">
            <v>BIOFIL CHEMICALS &amp; PHARMACEUTICALS LTD</v>
          </cell>
          <cell r="B628">
            <v>524396</v>
          </cell>
          <cell r="C628" t="str">
            <v>BIOFILCHEM</v>
          </cell>
        </row>
        <row r="629">
          <cell r="A629" t="str">
            <v>BIOPAC INDIA CORPORATION LTD</v>
          </cell>
          <cell r="B629">
            <v>532330</v>
          </cell>
          <cell r="C629" t="str">
            <v>Not Listed</v>
          </cell>
        </row>
        <row r="630">
          <cell r="A630" t="str">
            <v>BIRDHI CHAND PANNALAL AGENCIES LTD</v>
          </cell>
          <cell r="B630">
            <v>538364</v>
          </cell>
          <cell r="C630" t="str">
            <v>Not Listed</v>
          </cell>
        </row>
        <row r="631">
          <cell r="A631" t="str">
            <v>BIRLA CABLE LTD</v>
          </cell>
          <cell r="B631">
            <v>500060</v>
          </cell>
          <cell r="C631" t="str">
            <v>BIRLACABLE</v>
          </cell>
        </row>
        <row r="632">
          <cell r="A632" t="str">
            <v>BIRLA CORPORATION LTD</v>
          </cell>
          <cell r="B632">
            <v>500335</v>
          </cell>
          <cell r="C632" t="str">
            <v>BIRLACORPN</v>
          </cell>
        </row>
        <row r="633">
          <cell r="A633" t="str">
            <v>BIRLA COTSYN (INDIA) LTD</v>
          </cell>
          <cell r="B633">
            <v>533006</v>
          </cell>
          <cell r="C633" t="str">
            <v>Not Listed</v>
          </cell>
        </row>
        <row r="634">
          <cell r="A634" t="str">
            <v>BIRLA COTSYN INDIA LTD</v>
          </cell>
          <cell r="B634">
            <v>533006</v>
          </cell>
          <cell r="C634" t="str">
            <v>Not Listed</v>
          </cell>
        </row>
        <row r="635">
          <cell r="A635" t="str">
            <v>BIRLA PRECISION TECHNOLOGIES LTD</v>
          </cell>
          <cell r="B635">
            <v>522105</v>
          </cell>
          <cell r="C635" t="str">
            <v>Not Listed</v>
          </cell>
        </row>
        <row r="636">
          <cell r="A636" t="str">
            <v>Birla Sun Life Mutual Fund - Birla Sun Life Gold ETF</v>
          </cell>
          <cell r="B636">
            <v>533408</v>
          </cell>
          <cell r="C636" t="str">
            <v>BSLGOLDETF</v>
          </cell>
        </row>
        <row r="637">
          <cell r="A637" t="str">
            <v>BIRLASOFT LTD</v>
          </cell>
          <cell r="B637" t="str">
            <v>Not Listed</v>
          </cell>
          <cell r="C637" t="str">
            <v>BSOFT</v>
          </cell>
        </row>
        <row r="638">
          <cell r="A638" t="str">
            <v>BKM INDUSTRIES LTD</v>
          </cell>
          <cell r="B638">
            <v>539043</v>
          </cell>
          <cell r="C638" t="str">
            <v>BKMINDST</v>
          </cell>
        </row>
        <row r="639">
          <cell r="A639" t="str">
            <v>BLACK ROSE INDUSTRIES LTD</v>
          </cell>
          <cell r="B639">
            <v>514183</v>
          </cell>
          <cell r="C639" t="str">
            <v>Not Listed</v>
          </cell>
        </row>
        <row r="640">
          <cell r="A640" t="str">
            <v>BLB LTD</v>
          </cell>
          <cell r="B640">
            <v>532290</v>
          </cell>
          <cell r="C640" t="str">
            <v>BLBLIMITED</v>
          </cell>
        </row>
        <row r="641">
          <cell r="A641" t="str">
            <v>BLISS GVS PHARMA LTD</v>
          </cell>
          <cell r="B641">
            <v>506197</v>
          </cell>
          <cell r="C641" t="str">
            <v>BLISSGVS</v>
          </cell>
        </row>
        <row r="642">
          <cell r="A642" t="str">
            <v>BLOOM DEKOR LTD</v>
          </cell>
          <cell r="B642">
            <v>526225</v>
          </cell>
          <cell r="C642" t="str">
            <v>Not Listed</v>
          </cell>
        </row>
        <row r="643">
          <cell r="A643" t="str">
            <v>BLOOM INDUSTRIES LTD</v>
          </cell>
          <cell r="B643">
            <v>513422</v>
          </cell>
          <cell r="C643" t="str">
            <v>Not Listed</v>
          </cell>
        </row>
        <row r="644">
          <cell r="A644" t="str">
            <v>BLS INFOTECH LTD</v>
          </cell>
          <cell r="B644">
            <v>531175</v>
          </cell>
          <cell r="C644" t="str">
            <v>Not Listed</v>
          </cell>
        </row>
        <row r="645">
          <cell r="A645" t="str">
            <v>BLS INTERNATIONAL SERVICES LTD</v>
          </cell>
          <cell r="B645">
            <v>540073</v>
          </cell>
          <cell r="C645" t="str">
            <v>BLS</v>
          </cell>
        </row>
        <row r="646">
          <cell r="A646" t="str">
            <v>BLUE BLENDS (INDIA) LTD</v>
          </cell>
          <cell r="B646">
            <v>502761</v>
          </cell>
          <cell r="C646" t="str">
            <v>Not Listed</v>
          </cell>
        </row>
        <row r="647">
          <cell r="A647" t="str">
            <v>BLUE BLENDS I LTD</v>
          </cell>
          <cell r="B647" t="str">
            <v>Not Listed</v>
          </cell>
          <cell r="C647" t="str">
            <v>BLUEBLENDS</v>
          </cell>
        </row>
        <row r="648">
          <cell r="A648" t="str">
            <v>BLUE BLENDS INDIA LTD</v>
          </cell>
          <cell r="B648">
            <v>502761</v>
          </cell>
          <cell r="C648" t="str">
            <v>Not Listed</v>
          </cell>
        </row>
        <row r="649">
          <cell r="A649" t="str">
            <v>BLUE CHIP TEX INDUSTRIES LTD</v>
          </cell>
          <cell r="B649">
            <v>506981</v>
          </cell>
          <cell r="C649" t="str">
            <v>Not Listed</v>
          </cell>
        </row>
        <row r="650">
          <cell r="A650" t="str">
            <v>BLUE CIRCLE SERVICES LTD</v>
          </cell>
          <cell r="B650">
            <v>508939</v>
          </cell>
          <cell r="C650" t="str">
            <v>Not Listed</v>
          </cell>
        </row>
        <row r="651">
          <cell r="A651" t="str">
            <v>BLUE CLOUD SOFTECH SOLUTIONS LTD</v>
          </cell>
          <cell r="B651">
            <v>539607</v>
          </cell>
          <cell r="C651" t="str">
            <v>Not Listed</v>
          </cell>
        </row>
        <row r="652">
          <cell r="A652" t="str">
            <v>BLUE COAST HOTELS LTD</v>
          </cell>
          <cell r="B652">
            <v>531495</v>
          </cell>
          <cell r="C652" t="str">
            <v>BLUECOAST</v>
          </cell>
        </row>
        <row r="653">
          <cell r="A653" t="str">
            <v>BLUE DART EXPRESS LTD</v>
          </cell>
          <cell r="B653">
            <v>526612</v>
          </cell>
          <cell r="C653" t="str">
            <v>BLUEDART</v>
          </cell>
        </row>
        <row r="654">
          <cell r="A654" t="str">
            <v>BLUE PEARL TEXSPIN LTD</v>
          </cell>
          <cell r="B654">
            <v>514440</v>
          </cell>
          <cell r="C654" t="str">
            <v>Not Listed</v>
          </cell>
        </row>
        <row r="655">
          <cell r="A655" t="str">
            <v>BLUE STAR LTD</v>
          </cell>
          <cell r="B655">
            <v>500067</v>
          </cell>
          <cell r="C655" t="str">
            <v>BLUESTARCO</v>
          </cell>
        </row>
        <row r="656">
          <cell r="A656" t="str">
            <v>BLUEBLOOD VENTURES LTD</v>
          </cell>
          <cell r="B656">
            <v>539637</v>
          </cell>
          <cell r="C656" t="str">
            <v>Not Listed</v>
          </cell>
        </row>
        <row r="657">
          <cell r="A657" t="str">
            <v>BLUECHIP STOCKSPIN LTD</v>
          </cell>
          <cell r="B657">
            <v>531713</v>
          </cell>
          <cell r="C657" t="str">
            <v>Not Listed</v>
          </cell>
        </row>
        <row r="658">
          <cell r="A658" t="str">
            <v>BMB MUSIC &amp; MAGNETICS LTD</v>
          </cell>
          <cell r="B658">
            <v>531420</v>
          </cell>
          <cell r="C658" t="str">
            <v>Not Listed</v>
          </cell>
        </row>
        <row r="659">
          <cell r="A659" t="str">
            <v>BMW Industries Ltd</v>
          </cell>
          <cell r="B659">
            <v>542669</v>
          </cell>
          <cell r="C659" t="str">
            <v>BMW</v>
          </cell>
        </row>
        <row r="660">
          <cell r="A660" t="str">
            <v>BNK CAPITAL MARKETS LTD</v>
          </cell>
          <cell r="B660">
            <v>500069</v>
          </cell>
          <cell r="C660" t="str">
            <v>Not Listed</v>
          </cell>
        </row>
        <row r="661">
          <cell r="A661" t="str">
            <v>BNR UDYOG LTD</v>
          </cell>
          <cell r="B661">
            <v>530809</v>
          </cell>
          <cell r="C661" t="str">
            <v>Not Listed</v>
          </cell>
        </row>
        <row r="662">
          <cell r="A662" t="str">
            <v>BODAL CHEMICALS LTD</v>
          </cell>
          <cell r="B662">
            <v>524370</v>
          </cell>
          <cell r="C662" t="str">
            <v>BODALCHEM</v>
          </cell>
        </row>
        <row r="663">
          <cell r="A663" t="str">
            <v>BODHTREE CONSULTING LTD</v>
          </cell>
          <cell r="B663">
            <v>539122</v>
          </cell>
          <cell r="C663" t="str">
            <v>Not Listed</v>
          </cell>
        </row>
        <row r="664">
          <cell r="A664" t="str">
            <v>BOHRA INDUSTRIES LTD</v>
          </cell>
          <cell r="B664" t="str">
            <v>Not Listed</v>
          </cell>
          <cell r="C664" t="str">
            <v>BOHRA</v>
          </cell>
        </row>
        <row r="665">
          <cell r="A665" t="str">
            <v>BOMBAY BURMAH TRADING CORPORATION LTD</v>
          </cell>
          <cell r="B665">
            <v>501425</v>
          </cell>
          <cell r="C665" t="str">
            <v>BBTC</v>
          </cell>
        </row>
        <row r="666">
          <cell r="A666" t="str">
            <v>BOMBAY CYCLE &amp; MOTOR AGENCY LTD</v>
          </cell>
          <cell r="B666">
            <v>501430</v>
          </cell>
          <cell r="C666" t="str">
            <v>Not Listed</v>
          </cell>
        </row>
        <row r="667">
          <cell r="A667" t="str">
            <v>BOMBAY DYEING &amp; MFG COMPANY LTD</v>
          </cell>
          <cell r="B667">
            <v>500020</v>
          </cell>
          <cell r="C667" t="str">
            <v>BOMDYEING</v>
          </cell>
        </row>
        <row r="668">
          <cell r="A668" t="str">
            <v>BOMBAY OXYGEN INVESTMENTS LTD</v>
          </cell>
          <cell r="B668">
            <v>509470</v>
          </cell>
          <cell r="C668" t="str">
            <v>Not Listed</v>
          </cell>
        </row>
        <row r="669">
          <cell r="A669" t="str">
            <v>BOMBAY POTTERIES &amp; TILES LTD</v>
          </cell>
          <cell r="B669">
            <v>502216</v>
          </cell>
          <cell r="C669" t="str">
            <v>Not Listed</v>
          </cell>
        </row>
        <row r="670">
          <cell r="A670" t="str">
            <v>BOMBAY RAYON FASHIONS LTD</v>
          </cell>
          <cell r="B670">
            <v>532678</v>
          </cell>
          <cell r="C670" t="str">
            <v>BRFL</v>
          </cell>
        </row>
        <row r="671">
          <cell r="A671" t="str">
            <v>BOMBAY SUPER HYBRID SEEDS LTD</v>
          </cell>
          <cell r="B671" t="str">
            <v>Not Listed</v>
          </cell>
          <cell r="C671" t="str">
            <v>BSHSL</v>
          </cell>
        </row>
        <row r="672">
          <cell r="A672" t="str">
            <v>BOMBAY WIRE ROPES LTD</v>
          </cell>
          <cell r="B672">
            <v>504648</v>
          </cell>
          <cell r="C672" t="str">
            <v>Not Listed</v>
          </cell>
        </row>
        <row r="673">
          <cell r="A673" t="str">
            <v>BONANZA INDUSTRIES LTD</v>
          </cell>
          <cell r="B673">
            <v>523133</v>
          </cell>
          <cell r="C673" t="str">
            <v>Not Listed</v>
          </cell>
        </row>
        <row r="674">
          <cell r="A674" t="str">
            <v>BOROSIL GLASS WORKS LTD</v>
          </cell>
          <cell r="B674">
            <v>502219</v>
          </cell>
          <cell r="C674" t="str">
            <v>BOROSIL</v>
          </cell>
        </row>
        <row r="675">
          <cell r="A675" t="str">
            <v>BOSCH LTD</v>
          </cell>
          <cell r="B675">
            <v>500530</v>
          </cell>
          <cell r="C675" t="str">
            <v>BOSCHLTD</v>
          </cell>
        </row>
        <row r="676">
          <cell r="A676" t="str">
            <v>BOSTON TEKNOWSYS (INDIA) LTD</v>
          </cell>
          <cell r="B676">
            <v>536820</v>
          </cell>
          <cell r="C676" t="str">
            <v>Not Listed</v>
          </cell>
        </row>
        <row r="677">
          <cell r="A677" t="str">
            <v>BOSTON TEKNOWSYS INDIA LTD</v>
          </cell>
          <cell r="B677">
            <v>536820</v>
          </cell>
          <cell r="C677" t="str">
            <v>Not Listed</v>
          </cell>
        </row>
        <row r="678">
          <cell r="A678" t="str">
            <v>BOTHRA METALS &amp; ALLOYS LTD</v>
          </cell>
          <cell r="B678">
            <v>535279</v>
          </cell>
          <cell r="C678" t="str">
            <v>Not Listed</v>
          </cell>
        </row>
        <row r="679">
          <cell r="A679" t="str">
            <v>BPL LTD</v>
          </cell>
          <cell r="B679">
            <v>500074</v>
          </cell>
          <cell r="C679" t="str">
            <v>BPL</v>
          </cell>
        </row>
        <row r="680">
          <cell r="A680" t="str">
            <v>BRADY &amp; MORRIS ENGINEERING CO LTD</v>
          </cell>
          <cell r="B680">
            <v>505690</v>
          </cell>
          <cell r="C680" t="str">
            <v>Not Listed</v>
          </cell>
        </row>
        <row r="681">
          <cell r="A681" t="str">
            <v>BRAHMAPUTRA INFRASTRUCTURE LTD</v>
          </cell>
          <cell r="B681">
            <v>535693</v>
          </cell>
          <cell r="C681" t="str">
            <v>Not Listed</v>
          </cell>
        </row>
        <row r="682">
          <cell r="A682" t="str">
            <v>BRAND CONCEPTS LTD</v>
          </cell>
          <cell r="B682" t="str">
            <v>Not Listed</v>
          </cell>
          <cell r="C682" t="str">
            <v>BCONCEPTS</v>
          </cell>
        </row>
        <row r="683">
          <cell r="A683" t="str">
            <v>BRAND REALTY SERVICES LTD</v>
          </cell>
          <cell r="B683">
            <v>531203</v>
          </cell>
          <cell r="C683" t="str">
            <v>Not Listed</v>
          </cell>
        </row>
        <row r="684">
          <cell r="A684" t="str">
            <v>BRAWN BIOTECH LTD</v>
          </cell>
          <cell r="B684">
            <v>530207</v>
          </cell>
          <cell r="C684" t="str">
            <v>Not Listed</v>
          </cell>
        </row>
        <row r="685">
          <cell r="A685" t="str">
            <v>BRIDGE SECURITIES LTD</v>
          </cell>
          <cell r="B685">
            <v>530249</v>
          </cell>
          <cell r="C685" t="str">
            <v>Not Listed</v>
          </cell>
        </row>
        <row r="686">
          <cell r="A686" t="str">
            <v>BRIGADE ENTERPRISES LTD</v>
          </cell>
          <cell r="B686">
            <v>532929</v>
          </cell>
          <cell r="C686" t="str">
            <v>BRIGADE</v>
          </cell>
        </row>
        <row r="687">
          <cell r="A687" t="str">
            <v>BRIGHT BROTHERS LTD</v>
          </cell>
          <cell r="B687">
            <v>526731</v>
          </cell>
          <cell r="C687" t="str">
            <v>Not Listed</v>
          </cell>
        </row>
        <row r="688">
          <cell r="A688" t="str">
            <v>BRIGHT SOLAR LTD</v>
          </cell>
          <cell r="B688" t="str">
            <v>Not Listed</v>
          </cell>
          <cell r="C688" t="str">
            <v>BRIGHT</v>
          </cell>
        </row>
        <row r="689">
          <cell r="A689" t="str">
            <v>BRIGHTCOM GROUP LTD</v>
          </cell>
          <cell r="B689">
            <v>532368</v>
          </cell>
          <cell r="C689" t="str">
            <v>BCG</v>
          </cell>
        </row>
        <row r="690">
          <cell r="A690" t="str">
            <v>BRIJLAXMI LEASING &amp;amp; FINANCE LTD.</v>
          </cell>
          <cell r="B690">
            <v>532113</v>
          </cell>
          <cell r="C690" t="str">
            <v>BRIJLEAS</v>
          </cell>
        </row>
        <row r="691">
          <cell r="A691" t="str">
            <v>BRILLIANT PORTFOLIOS LTD</v>
          </cell>
          <cell r="B691">
            <v>539434</v>
          </cell>
          <cell r="C691" t="str">
            <v>Not Listed</v>
          </cell>
        </row>
        <row r="692">
          <cell r="A692" t="str">
            <v>BRITANNIA INDUSTRIES LTD</v>
          </cell>
          <cell r="B692">
            <v>500825</v>
          </cell>
          <cell r="C692" t="str">
            <v>BRITANNIA</v>
          </cell>
        </row>
        <row r="693">
          <cell r="A693" t="str">
            <v>BRONZE INFRA-TECH LTD</v>
          </cell>
          <cell r="B693">
            <v>534731</v>
          </cell>
          <cell r="C693" t="str">
            <v>Not Listed</v>
          </cell>
        </row>
        <row r="694">
          <cell r="A694" t="str">
            <v>BROOKS LABORATORIES LTD</v>
          </cell>
          <cell r="B694">
            <v>533543</v>
          </cell>
          <cell r="C694" t="str">
            <v>BROOKS</v>
          </cell>
        </row>
        <row r="695">
          <cell r="A695" t="str">
            <v>BSE LTD</v>
          </cell>
          <cell r="B695" t="str">
            <v>Not Listed</v>
          </cell>
          <cell r="C695" t="str">
            <v>BSE</v>
          </cell>
        </row>
        <row r="696">
          <cell r="A696" t="str">
            <v>BSEL INFRASTRUCTURE REALTY LTD</v>
          </cell>
          <cell r="B696">
            <v>532123</v>
          </cell>
          <cell r="C696" t="str">
            <v>BSELINFRA</v>
          </cell>
        </row>
        <row r="697">
          <cell r="A697" t="str">
            <v>BSL LTD</v>
          </cell>
          <cell r="B697">
            <v>514045</v>
          </cell>
          <cell r="C697" t="str">
            <v>BSL</v>
          </cell>
        </row>
        <row r="698">
          <cell r="A698" t="str">
            <v>BUDGE BUDGE COMPANY LTD</v>
          </cell>
          <cell r="B698">
            <v>538789</v>
          </cell>
          <cell r="C698" t="str">
            <v>Not Listed</v>
          </cell>
        </row>
        <row r="699">
          <cell r="A699" t="str">
            <v>BULLISH BONDS &amp; HOLDINGS LTD</v>
          </cell>
          <cell r="B699">
            <v>540006</v>
          </cell>
          <cell r="C699" t="str">
            <v>Not Listed</v>
          </cell>
        </row>
        <row r="700">
          <cell r="A700" t="str">
            <v>BURNPUR CEMENT LTD</v>
          </cell>
          <cell r="B700">
            <v>532931</v>
          </cell>
          <cell r="C700" t="str">
            <v>BURNPUR</v>
          </cell>
        </row>
        <row r="701">
          <cell r="A701" t="str">
            <v>BUTTERFLY GANDHIMATHI APPLIANCES LTD</v>
          </cell>
          <cell r="B701">
            <v>517421</v>
          </cell>
          <cell r="C701" t="str">
            <v>BUTTERFLY</v>
          </cell>
        </row>
        <row r="702">
          <cell r="A702" t="str">
            <v>BWL LTD</v>
          </cell>
          <cell r="B702">
            <v>504643</v>
          </cell>
          <cell r="C702" t="str">
            <v>Not Listed</v>
          </cell>
        </row>
        <row r="703">
          <cell r="A703" t="str">
            <v>C &amp; C CONSTRUCTIONS LTD</v>
          </cell>
          <cell r="B703">
            <v>532813</v>
          </cell>
          <cell r="C703" t="str">
            <v>CANDC</v>
          </cell>
        </row>
        <row r="704">
          <cell r="A704" t="str">
            <v>C J GELATINE PRODUCTS LTD</v>
          </cell>
          <cell r="B704">
            <v>507515</v>
          </cell>
          <cell r="C704" t="str">
            <v>Not Listed</v>
          </cell>
        </row>
        <row r="705">
          <cell r="A705" t="str">
            <v>CADILA HEALTHCARE LTD</v>
          </cell>
          <cell r="B705">
            <v>532321</v>
          </cell>
          <cell r="C705" t="str">
            <v>CADILAHC</v>
          </cell>
        </row>
        <row r="706">
          <cell r="A706" t="str">
            <v>CADSYS (INDIA) LTD</v>
          </cell>
          <cell r="B706" t="str">
            <v>Not Listed</v>
          </cell>
          <cell r="C706" t="str">
            <v>CADSYS</v>
          </cell>
        </row>
        <row r="707">
          <cell r="A707" t="str">
            <v>CADSYS INDIA LTD</v>
          </cell>
          <cell r="B707" t="str">
            <v>Not Listed</v>
          </cell>
          <cell r="C707" t="str">
            <v>CADSYS</v>
          </cell>
        </row>
        <row r="708">
          <cell r="A708" t="str">
            <v>CALCOM VISION LTD</v>
          </cell>
          <cell r="B708">
            <v>517236</v>
          </cell>
          <cell r="C708" t="str">
            <v>Not Listed</v>
          </cell>
        </row>
        <row r="709">
          <cell r="A709" t="str">
            <v>CALIFORNIA SOFTWARE COMPANY LTD</v>
          </cell>
          <cell r="B709">
            <v>532386</v>
          </cell>
          <cell r="C709" t="str">
            <v>CALSOFT</v>
          </cell>
        </row>
        <row r="710">
          <cell r="A710" t="str">
            <v>CAMBRIDGE TECHNOLOGY ENTERPRISES LTD</v>
          </cell>
          <cell r="B710">
            <v>532801</v>
          </cell>
          <cell r="C710" t="str">
            <v>CTE</v>
          </cell>
        </row>
        <row r="711">
          <cell r="A711" t="str">
            <v>CAMEX LTD</v>
          </cell>
          <cell r="B711">
            <v>524440</v>
          </cell>
          <cell r="C711" t="str">
            <v>Not Listed</v>
          </cell>
        </row>
        <row r="712">
          <cell r="A712" t="str">
            <v>CAMLIN FINE SCIENCES LTD</v>
          </cell>
          <cell r="B712">
            <v>532834</v>
          </cell>
          <cell r="C712" t="str">
            <v>CAMLINFINE</v>
          </cell>
        </row>
        <row r="713">
          <cell r="A713" t="str">
            <v>CAMSON BIO TECHNOLOGIES LTD</v>
          </cell>
          <cell r="B713">
            <v>538858</v>
          </cell>
          <cell r="C713" t="str">
            <v>Not Listed</v>
          </cell>
        </row>
        <row r="714">
          <cell r="A714" t="str">
            <v>CAMSON SEEDS LTD</v>
          </cell>
          <cell r="B714">
            <v>540071</v>
          </cell>
          <cell r="C714" t="str">
            <v>Not Listed</v>
          </cell>
        </row>
        <row r="715">
          <cell r="A715" t="str">
            <v>CAN FIN HOMES LTD</v>
          </cell>
          <cell r="B715">
            <v>511196</v>
          </cell>
          <cell r="C715" t="str">
            <v>CANFINHOME</v>
          </cell>
        </row>
        <row r="716">
          <cell r="A716" t="str">
            <v>CANARA BANK</v>
          </cell>
          <cell r="B716">
            <v>532483</v>
          </cell>
          <cell r="C716" t="str">
            <v>CANBK</v>
          </cell>
        </row>
        <row r="717">
          <cell r="A717" t="str">
            <v>CANOPY FINANCE LTD</v>
          </cell>
          <cell r="B717">
            <v>539304</v>
          </cell>
          <cell r="C717" t="str">
            <v>Not Listed</v>
          </cell>
        </row>
        <row r="718">
          <cell r="A718" t="str">
            <v>CANTABIL RETAIL (INDIA) LTD</v>
          </cell>
          <cell r="B718">
            <v>533267</v>
          </cell>
          <cell r="C718" t="str">
            <v>CANTABIL</v>
          </cell>
        </row>
        <row r="719">
          <cell r="A719" t="str">
            <v>CANTABIL RETAIL INDIA LTD</v>
          </cell>
          <cell r="B719">
            <v>533267</v>
          </cell>
          <cell r="C719" t="str">
            <v>CANTABIL</v>
          </cell>
        </row>
        <row r="720">
          <cell r="A720" t="str">
            <v>CAPACIT'E INFRAPROJECTS LTD</v>
          </cell>
          <cell r="B720">
            <v>540710</v>
          </cell>
          <cell r="C720" t="str">
            <v>CAPACITE</v>
          </cell>
        </row>
        <row r="721">
          <cell r="A721" t="str">
            <v>CAPFIN (INDIA) LTD</v>
          </cell>
          <cell r="B721">
            <v>539198</v>
          </cell>
          <cell r="C721" t="str">
            <v>Not Listed</v>
          </cell>
        </row>
        <row r="722">
          <cell r="A722" t="str">
            <v>CAPFIN INDIA LTD</v>
          </cell>
          <cell r="B722">
            <v>539198</v>
          </cell>
          <cell r="C722" t="str">
            <v>Not Listed</v>
          </cell>
        </row>
        <row r="723">
          <cell r="A723" t="str">
            <v>CAPITAL FIRST LTD</v>
          </cell>
          <cell r="B723">
            <v>532938</v>
          </cell>
          <cell r="C723" t="str">
            <v>CAPF</v>
          </cell>
        </row>
        <row r="724">
          <cell r="A724" t="str">
            <v>CAPITAL INDIA FINANCE LTD</v>
          </cell>
          <cell r="B724">
            <v>530879</v>
          </cell>
          <cell r="C724" t="str">
            <v>Not Listed</v>
          </cell>
        </row>
        <row r="725">
          <cell r="A725" t="str">
            <v>CAPITAL TRADE LINKS LTD</v>
          </cell>
          <cell r="B725">
            <v>538476</v>
          </cell>
          <cell r="C725" t="str">
            <v>Not Listed</v>
          </cell>
        </row>
        <row r="726">
          <cell r="A726" t="str">
            <v>CAPITAL TRUST LTD</v>
          </cell>
          <cell r="B726">
            <v>511505</v>
          </cell>
          <cell r="C726" t="str">
            <v>CAPTRUST</v>
          </cell>
        </row>
        <row r="727">
          <cell r="A727" t="str">
            <v>CAPLIN POINT LABORATORIES LTD</v>
          </cell>
          <cell r="B727">
            <v>524742</v>
          </cell>
          <cell r="C727" t="str">
            <v>CAPLIPOINT</v>
          </cell>
        </row>
        <row r="728">
          <cell r="A728" t="str">
            <v>CAPRI GLOBAL CAPITAL LTD</v>
          </cell>
          <cell r="B728">
            <v>531595</v>
          </cell>
          <cell r="C728" t="str">
            <v>CGCL</v>
          </cell>
        </row>
        <row r="729">
          <cell r="A729" t="str">
            <v>CAPRICORN SYSTEMS GLOBAL SOLUTIONS LTD</v>
          </cell>
          <cell r="B729">
            <v>512169</v>
          </cell>
          <cell r="C729" t="str">
            <v>Not Listed</v>
          </cell>
        </row>
        <row r="730">
          <cell r="A730" t="str">
            <v>CAPRIHANS (INDIA) LTD</v>
          </cell>
          <cell r="B730">
            <v>509486</v>
          </cell>
          <cell r="C730" t="str">
            <v>Not Listed</v>
          </cell>
        </row>
        <row r="731">
          <cell r="A731" t="str">
            <v>CAPRIHANS INDIA LTD</v>
          </cell>
          <cell r="B731">
            <v>509486</v>
          </cell>
          <cell r="C731" t="str">
            <v>Not Listed</v>
          </cell>
        </row>
        <row r="732">
          <cell r="A732" t="str">
            <v>CAPROLACTAM CHEMICALS LTD</v>
          </cell>
          <cell r="B732">
            <v>507486</v>
          </cell>
          <cell r="C732" t="str">
            <v>Not Listed</v>
          </cell>
        </row>
        <row r="733">
          <cell r="A733" t="str">
            <v>CAPTAIN PIPES LTD</v>
          </cell>
          <cell r="B733">
            <v>538817</v>
          </cell>
          <cell r="C733" t="str">
            <v>Not Listed</v>
          </cell>
        </row>
        <row r="734">
          <cell r="A734" t="str">
            <v>CAPTAIN POLYPLAST LTD</v>
          </cell>
          <cell r="B734">
            <v>536974</v>
          </cell>
          <cell r="C734" t="str">
            <v>Not Listed</v>
          </cell>
        </row>
        <row r="735">
          <cell r="A735" t="str">
            <v>CAPTAIN TECHNOCAST LTD</v>
          </cell>
          <cell r="B735">
            <v>540652</v>
          </cell>
          <cell r="C735" t="str">
            <v>Not Listed</v>
          </cell>
        </row>
        <row r="736">
          <cell r="A736" t="str">
            <v>CARBORUNDUM UNIVERSAL LTD</v>
          </cell>
          <cell r="B736">
            <v>513375</v>
          </cell>
          <cell r="C736" t="str">
            <v>CARBORUNIV</v>
          </cell>
        </row>
        <row r="737">
          <cell r="A737" t="str">
            <v>CARE RATINGS LTD</v>
          </cell>
          <cell r="B737">
            <v>534804</v>
          </cell>
          <cell r="C737" t="str">
            <v>CARERATING</v>
          </cell>
        </row>
        <row r="738">
          <cell r="A738" t="str">
            <v>CAREER POINT LTD</v>
          </cell>
          <cell r="B738">
            <v>533260</v>
          </cell>
          <cell r="C738" t="str">
            <v>CAREERP</v>
          </cell>
        </row>
        <row r="739">
          <cell r="A739" t="str">
            <v>CARNATION INDUSTRIES LTD</v>
          </cell>
          <cell r="B739">
            <v>530609</v>
          </cell>
          <cell r="C739" t="str">
            <v>Not Listed</v>
          </cell>
        </row>
        <row r="740">
          <cell r="A740" t="str">
            <v>CASTEX TECHNOLOGIES LTD</v>
          </cell>
          <cell r="B740">
            <v>532282</v>
          </cell>
          <cell r="C740" t="str">
            <v>CASTEXTECH</v>
          </cell>
        </row>
        <row r="741">
          <cell r="A741" t="str">
            <v>CASTROL (INDIA) LTD</v>
          </cell>
          <cell r="B741">
            <v>500870</v>
          </cell>
          <cell r="C741" t="str">
            <v>CASTROLIND</v>
          </cell>
        </row>
        <row r="742">
          <cell r="A742" t="str">
            <v>CASTROL INDIA LTD</v>
          </cell>
          <cell r="B742">
            <v>500870</v>
          </cell>
          <cell r="C742" t="str">
            <v>CASTROLIND</v>
          </cell>
        </row>
        <row r="743">
          <cell r="A743" t="str">
            <v>CAT TECHNOLOGIES LTD</v>
          </cell>
          <cell r="B743">
            <v>531682</v>
          </cell>
          <cell r="C743" t="str">
            <v>Not Listed</v>
          </cell>
        </row>
        <row r="744">
          <cell r="A744" t="str">
            <v>CATVISION LTD</v>
          </cell>
          <cell r="B744">
            <v>531158</v>
          </cell>
          <cell r="C744" t="str">
            <v>Not Listed</v>
          </cell>
        </row>
        <row r="745">
          <cell r="A745" t="str">
            <v>CCL INTERNATIONAL LTD</v>
          </cell>
          <cell r="B745">
            <v>531900</v>
          </cell>
          <cell r="C745" t="str">
            <v>Not Listed</v>
          </cell>
        </row>
        <row r="746">
          <cell r="A746" t="str">
            <v>CCL PRODUCTS (INDIA) LTD</v>
          </cell>
          <cell r="B746">
            <v>519600</v>
          </cell>
          <cell r="C746" t="str">
            <v>CCL</v>
          </cell>
        </row>
        <row r="747">
          <cell r="A747" t="str">
            <v>CCL PRODUCTS INDIA LTD</v>
          </cell>
          <cell r="B747">
            <v>519600</v>
          </cell>
          <cell r="C747" t="str">
            <v>CCL</v>
          </cell>
        </row>
        <row r="748">
          <cell r="A748" t="str">
            <v>CEAT LTD</v>
          </cell>
          <cell r="B748">
            <v>500878</v>
          </cell>
          <cell r="C748" t="str">
            <v>CEATLTD</v>
          </cell>
        </row>
        <row r="749">
          <cell r="A749" t="str">
            <v>CEEJAY FINANCE LTD</v>
          </cell>
          <cell r="B749">
            <v>530789</v>
          </cell>
          <cell r="C749" t="str">
            <v>Not Listed</v>
          </cell>
        </row>
        <row r="750">
          <cell r="A750" t="str">
            <v>CEENIK EXPORTS (INDIA) LTD</v>
          </cell>
          <cell r="B750">
            <v>531119</v>
          </cell>
          <cell r="C750" t="str">
            <v>Not Listed</v>
          </cell>
        </row>
        <row r="751">
          <cell r="A751" t="str">
            <v>CEENIK EXPORTS INDIA LTD</v>
          </cell>
          <cell r="B751">
            <v>531119</v>
          </cell>
          <cell r="C751" t="str">
            <v>Not Listed</v>
          </cell>
        </row>
        <row r="752">
          <cell r="A752" t="str">
            <v>CEETA INDUSTRIES LTD</v>
          </cell>
          <cell r="B752">
            <v>514171</v>
          </cell>
          <cell r="C752" t="str">
            <v>Not Listed</v>
          </cell>
        </row>
        <row r="753">
          <cell r="A753" t="str">
            <v>CEINSYS TECH LTD</v>
          </cell>
          <cell r="B753">
            <v>538734</v>
          </cell>
          <cell r="C753" t="str">
            <v>Not Listed</v>
          </cell>
        </row>
        <row r="754">
          <cell r="A754" t="str">
            <v>CELEBRITY FASHIONS LTD</v>
          </cell>
          <cell r="B754">
            <v>532695</v>
          </cell>
          <cell r="C754" t="str">
            <v>CELEBRITY</v>
          </cell>
        </row>
        <row r="755">
          <cell r="A755" t="str">
            <v>CELESTIAL BIOLABS LTD</v>
          </cell>
          <cell r="B755">
            <v>532871</v>
          </cell>
          <cell r="C755" t="str">
            <v>CELESTIAL</v>
          </cell>
        </row>
        <row r="756">
          <cell r="A756" t="str">
            <v>CELLA SPACE LTD</v>
          </cell>
          <cell r="B756">
            <v>532701</v>
          </cell>
          <cell r="C756" t="str">
            <v>Not Listed</v>
          </cell>
        </row>
        <row r="757">
          <cell r="A757" t="str">
            <v>CENLUB INDUSTRIES LTD</v>
          </cell>
          <cell r="B757">
            <v>522251</v>
          </cell>
          <cell r="C757" t="str">
            <v>Not Listed</v>
          </cell>
        </row>
        <row r="758">
          <cell r="A758" t="str">
            <v>CENTENIAL SURGICAL SUTURE LTD</v>
          </cell>
          <cell r="B758">
            <v>531380</v>
          </cell>
          <cell r="C758" t="str">
            <v>Not Listed</v>
          </cell>
        </row>
        <row r="759">
          <cell r="A759" t="str">
            <v>CENTRAL BANK OF INDIA</v>
          </cell>
          <cell r="B759">
            <v>532885</v>
          </cell>
          <cell r="C759" t="str">
            <v>CENTRALBK</v>
          </cell>
        </row>
        <row r="760">
          <cell r="A760" t="str">
            <v>CENTRAL DEPOSITORY SERVICES (INDIA) LTD</v>
          </cell>
          <cell r="B760" t="str">
            <v>Not Listed</v>
          </cell>
          <cell r="C760" t="str">
            <v>CDSL</v>
          </cell>
        </row>
        <row r="761">
          <cell r="A761" t="str">
            <v>CENTRAL DEPOSITORY SERVICES INDIA LTD</v>
          </cell>
          <cell r="B761" t="str">
            <v>Not Listed</v>
          </cell>
          <cell r="C761" t="str">
            <v>CDSL</v>
          </cell>
        </row>
        <row r="762">
          <cell r="A762" t="str">
            <v>CENTRAL PROVINCES RAILWAYS CO LTD</v>
          </cell>
          <cell r="B762">
            <v>501827</v>
          </cell>
          <cell r="C762" t="str">
            <v>Not Listed</v>
          </cell>
        </row>
        <row r="763">
          <cell r="A763" t="str">
            <v>CENTRUM CAPITAL LTD</v>
          </cell>
          <cell r="B763">
            <v>501150</v>
          </cell>
          <cell r="C763" t="str">
            <v>CENTRUM</v>
          </cell>
        </row>
        <row r="764">
          <cell r="A764" t="str">
            <v>CENTUM ELECTRONICS LTD</v>
          </cell>
          <cell r="B764">
            <v>517544</v>
          </cell>
          <cell r="C764" t="str">
            <v>CENTUM</v>
          </cell>
        </row>
        <row r="765">
          <cell r="A765" t="str">
            <v>CENTURY ENKA LTD</v>
          </cell>
          <cell r="B765">
            <v>500280</v>
          </cell>
          <cell r="C765" t="str">
            <v>CENTENKA</v>
          </cell>
        </row>
        <row r="766">
          <cell r="A766" t="str">
            <v>CENTURY EXTRUSIONS LTD</v>
          </cell>
          <cell r="B766">
            <v>500083</v>
          </cell>
          <cell r="C766" t="str">
            <v>CENTEXT</v>
          </cell>
        </row>
        <row r="767">
          <cell r="A767" t="str">
            <v>CENTURY PLYBOARDS (INDIA) LTD</v>
          </cell>
          <cell r="B767">
            <v>532548</v>
          </cell>
          <cell r="C767" t="str">
            <v>CENTURYPLY</v>
          </cell>
        </row>
        <row r="768">
          <cell r="A768" t="str">
            <v>CENTURY PLYBOARDS INDIA LTD</v>
          </cell>
          <cell r="B768">
            <v>532548</v>
          </cell>
          <cell r="C768" t="str">
            <v>CENTURYPLY</v>
          </cell>
        </row>
        <row r="769">
          <cell r="A769" t="str">
            <v>CENTURY TEXTILES &amp; INDUSTRIES LTD</v>
          </cell>
          <cell r="B769">
            <v>500040</v>
          </cell>
          <cell r="C769" t="str">
            <v>CENTURYTEX</v>
          </cell>
        </row>
        <row r="770">
          <cell r="A770" t="str">
            <v>CENTURY TWENTYFIRST PORTFOLIO LTD</v>
          </cell>
          <cell r="B770">
            <v>530881</v>
          </cell>
          <cell r="C770" t="str">
            <v>Not Listed</v>
          </cell>
        </row>
        <row r="771">
          <cell r="A771" t="str">
            <v>CERA SANITARYWARE LTD</v>
          </cell>
          <cell r="B771">
            <v>532443</v>
          </cell>
          <cell r="C771" t="str">
            <v>CERA</v>
          </cell>
        </row>
        <row r="772">
          <cell r="A772" t="str">
            <v>CEREBRA INTEGRATED TECHNOLOGIES LTD</v>
          </cell>
          <cell r="B772">
            <v>532413</v>
          </cell>
          <cell r="C772" t="str">
            <v>CEREBRAINT</v>
          </cell>
        </row>
        <row r="773">
          <cell r="A773" t="str">
            <v>CES LTD</v>
          </cell>
          <cell r="B773">
            <v>512341</v>
          </cell>
          <cell r="C773" t="str">
            <v>Not Listed</v>
          </cell>
        </row>
        <row r="774">
          <cell r="A774" t="str">
            <v>CESC LTD</v>
          </cell>
          <cell r="B774">
            <v>500084</v>
          </cell>
          <cell r="C774" t="str">
            <v>CESC</v>
          </cell>
        </row>
        <row r="775">
          <cell r="A775" t="str">
            <v>CESC Ventures LTD</v>
          </cell>
          <cell r="B775" t="str">
            <v>Not Listed</v>
          </cell>
          <cell r="C775" t="str">
            <v>CESCVENT</v>
          </cell>
        </row>
        <row r="776">
          <cell r="A776" t="str">
            <v>CESC Ventures Ltd</v>
          </cell>
          <cell r="B776">
            <v>542333</v>
          </cell>
          <cell r="C776" t="str">
            <v>CESCVENTURE</v>
          </cell>
        </row>
        <row r="777">
          <cell r="A777" t="str">
            <v>CG POWER AND INDUSTRIAL SOLUTIONS LTD</v>
          </cell>
          <cell r="B777">
            <v>500093</v>
          </cell>
          <cell r="C777" t="str">
            <v>CGPOWER</v>
          </cell>
        </row>
        <row r="778">
          <cell r="A778" t="str">
            <v>CG-VAK SOFTWARE &amp; EXPORTS LTD</v>
          </cell>
          <cell r="B778">
            <v>531489</v>
          </cell>
          <cell r="C778" t="str">
            <v>Not Listed</v>
          </cell>
        </row>
        <row r="779">
          <cell r="A779" t="str">
            <v>CHADHA PAPERS LTD</v>
          </cell>
          <cell r="B779">
            <v>531946</v>
          </cell>
          <cell r="C779" t="str">
            <v>Not Listed</v>
          </cell>
        </row>
        <row r="780">
          <cell r="A780" t="str">
            <v>Chalet Hotels Ltd</v>
          </cell>
          <cell r="B780">
            <v>542399</v>
          </cell>
          <cell r="C780" t="str">
            <v>CHALET</v>
          </cell>
        </row>
        <row r="781">
          <cell r="A781" t="str">
            <v>CHAMAK HOLDINGS LTD</v>
          </cell>
          <cell r="B781">
            <v>539600</v>
          </cell>
          <cell r="C781" t="str">
            <v>Not Listed</v>
          </cell>
        </row>
        <row r="782">
          <cell r="A782" t="str">
            <v>CHAMAN LAL SETIA EXPORTS LTD</v>
          </cell>
          <cell r="B782">
            <v>530307</v>
          </cell>
          <cell r="C782" t="str">
            <v>Not Listed</v>
          </cell>
        </row>
        <row r="783">
          <cell r="A783" t="str">
            <v>CHAMBAL BREWERIES &amp; DISTILLERIES LTD</v>
          </cell>
          <cell r="B783">
            <v>512301</v>
          </cell>
          <cell r="C783" t="str">
            <v>Not Listed</v>
          </cell>
        </row>
        <row r="784">
          <cell r="A784" t="str">
            <v>CHAMBAL FERTILIZERS &amp; CHEMICALS LTD</v>
          </cell>
          <cell r="B784">
            <v>500085</v>
          </cell>
          <cell r="C784" t="str">
            <v>CHAMBLFERT</v>
          </cell>
        </row>
        <row r="785">
          <cell r="A785" t="str">
            <v>Chandni Machines Ltd</v>
          </cell>
          <cell r="B785">
            <v>542627</v>
          </cell>
          <cell r="C785" t="str">
            <v>CHANDNIMACH</v>
          </cell>
        </row>
        <row r="786">
          <cell r="A786" t="str">
            <v>CHANDNI TEXTILES ENGINEERING IND  LTD</v>
          </cell>
          <cell r="B786">
            <v>522292</v>
          </cell>
          <cell r="C786" t="str">
            <v>Not Listed</v>
          </cell>
        </row>
        <row r="787">
          <cell r="A787" t="str">
            <v>CHANDRA PRABHU INTERNATIONAL LTD</v>
          </cell>
          <cell r="B787">
            <v>530309</v>
          </cell>
          <cell r="C787" t="str">
            <v>Not Listed</v>
          </cell>
        </row>
        <row r="788">
          <cell r="A788" t="str">
            <v>CHANDRIMA MERCANTILES LTD</v>
          </cell>
          <cell r="B788">
            <v>540829</v>
          </cell>
          <cell r="C788" t="str">
            <v>Not Listed</v>
          </cell>
        </row>
        <row r="789">
          <cell r="A789" t="str">
            <v>CHANNEL NINE ENTERTAINMENT LTD</v>
          </cell>
          <cell r="B789">
            <v>535142</v>
          </cell>
          <cell r="C789" t="str">
            <v>Not Listed</v>
          </cell>
        </row>
        <row r="790">
          <cell r="A790" t="str">
            <v>CHARMS INDUSTRIES LTD</v>
          </cell>
          <cell r="B790">
            <v>531327</v>
          </cell>
          <cell r="C790" t="str">
            <v>Not Listed</v>
          </cell>
        </row>
        <row r="791">
          <cell r="A791" t="str">
            <v>CHARTERED CAPITAL &amp; INVESTMENT LTD</v>
          </cell>
          <cell r="B791">
            <v>511696</v>
          </cell>
          <cell r="C791" t="str">
            <v>Not Listed</v>
          </cell>
        </row>
        <row r="792">
          <cell r="A792" t="str">
            <v>CHARTERED LOGISTICS LTD</v>
          </cell>
          <cell r="B792">
            <v>531977</v>
          </cell>
          <cell r="C792" t="str">
            <v>Not Listed</v>
          </cell>
        </row>
        <row r="793">
          <cell r="A793" t="str">
            <v>CHASE BRIGHT STEEL LTD</v>
          </cell>
          <cell r="B793">
            <v>504671</v>
          </cell>
          <cell r="C793" t="str">
            <v>Not Listed</v>
          </cell>
        </row>
        <row r="794">
          <cell r="A794" t="str">
            <v>CHD CHEMICALS LTD</v>
          </cell>
          <cell r="B794">
            <v>539800</v>
          </cell>
          <cell r="C794" t="str">
            <v>Not Listed</v>
          </cell>
        </row>
        <row r="795">
          <cell r="A795" t="str">
            <v>CHD DEVELOPERS LTD</v>
          </cell>
          <cell r="B795">
            <v>526917</v>
          </cell>
          <cell r="C795" t="str">
            <v>Not Listed</v>
          </cell>
        </row>
        <row r="796">
          <cell r="A796" t="str">
            <v>CHEMBOND CHEMICALS LTD</v>
          </cell>
          <cell r="B796">
            <v>530871</v>
          </cell>
          <cell r="C796" t="str">
            <v>Not Listed</v>
          </cell>
        </row>
        <row r="797">
          <cell r="A797" t="str">
            <v>CHEMCRUX ENTERPRISES LTD</v>
          </cell>
          <cell r="B797">
            <v>540395</v>
          </cell>
          <cell r="C797" t="str">
            <v>Not Listed</v>
          </cell>
        </row>
        <row r="798">
          <cell r="A798" t="str">
            <v>CHEMFAB ALKALIS LTD</v>
          </cell>
          <cell r="B798">
            <v>541269</v>
          </cell>
          <cell r="C798" t="str">
            <v>CHEMFAB</v>
          </cell>
        </row>
        <row r="799">
          <cell r="A799" t="str">
            <v>CHEMIESYNTH VAPI LTD</v>
          </cell>
          <cell r="B799">
            <v>539230</v>
          </cell>
          <cell r="C799" t="str">
            <v>Not Listed</v>
          </cell>
        </row>
        <row r="800">
          <cell r="A800" t="str">
            <v>CHEMO PHARMA LABORATORIES LTD</v>
          </cell>
          <cell r="B800">
            <v>506365</v>
          </cell>
          <cell r="C800" t="str">
            <v>Not Listed</v>
          </cell>
        </row>
        <row r="801">
          <cell r="A801" t="str">
            <v>CHEMTECH INDUSTRIAL VALVES LTD</v>
          </cell>
          <cell r="B801">
            <v>537326</v>
          </cell>
          <cell r="C801" t="str">
            <v>Not Listed</v>
          </cell>
        </row>
        <row r="802">
          <cell r="A802" t="str">
            <v>CHENNAI FERROUS INDUSTRIES LTD</v>
          </cell>
          <cell r="B802">
            <v>539011</v>
          </cell>
          <cell r="C802" t="str">
            <v>Not Listed</v>
          </cell>
        </row>
        <row r="803">
          <cell r="A803" t="str">
            <v>CHENNAI MEENAKSHI MULTISPECIALITY HOSPITAL LTD</v>
          </cell>
          <cell r="B803">
            <v>523489</v>
          </cell>
          <cell r="C803" t="str">
            <v>Not Listed</v>
          </cell>
        </row>
        <row r="804">
          <cell r="A804" t="str">
            <v>CHENNAI PETROLEUM CORPORATION LTD</v>
          </cell>
          <cell r="B804">
            <v>500110</v>
          </cell>
          <cell r="C804" t="str">
            <v>CHENNPETRO</v>
          </cell>
        </row>
        <row r="805">
          <cell r="A805" t="str">
            <v>CHEVIOT CO LTD</v>
          </cell>
          <cell r="B805">
            <v>526817</v>
          </cell>
          <cell r="C805" t="str">
            <v>Not Listed</v>
          </cell>
        </row>
        <row r="806">
          <cell r="A806" t="str">
            <v>CHITRADURGA SPINTEX LTD</v>
          </cell>
          <cell r="B806">
            <v>521244</v>
          </cell>
          <cell r="C806" t="str">
            <v>Not Listed</v>
          </cell>
        </row>
        <row r="807">
          <cell r="A807" t="str">
            <v>CHL LTD</v>
          </cell>
          <cell r="B807">
            <v>532992</v>
          </cell>
          <cell r="C807" t="str">
            <v>Not Listed</v>
          </cell>
        </row>
        <row r="808">
          <cell r="A808" t="str">
            <v>CHOICE INTERNATIONAL LTD</v>
          </cell>
          <cell r="B808">
            <v>531358</v>
          </cell>
          <cell r="C808" t="str">
            <v>Not Listed</v>
          </cell>
        </row>
        <row r="809">
          <cell r="A809" t="str">
            <v>CHOKSI IMAGING LTD</v>
          </cell>
          <cell r="B809">
            <v>530427</v>
          </cell>
          <cell r="C809" t="str">
            <v>Not Listed</v>
          </cell>
        </row>
        <row r="810">
          <cell r="A810" t="str">
            <v>CHOKSI LABORATORIES LTD</v>
          </cell>
          <cell r="B810">
            <v>526546</v>
          </cell>
          <cell r="C810" t="str">
            <v>Not Listed</v>
          </cell>
        </row>
        <row r="811">
          <cell r="A811" t="str">
            <v>Cholamandalam Financial Holdings LTD</v>
          </cell>
          <cell r="B811">
            <v>511243</v>
          </cell>
          <cell r="C811" t="str">
            <v>CHOLAHLDNG</v>
          </cell>
        </row>
        <row r="812">
          <cell r="A812" t="str">
            <v>CHOLAMANDALAM INVESTMENT AND FINANCE COMPANY LTD</v>
          </cell>
          <cell r="B812">
            <v>511243</v>
          </cell>
          <cell r="C812" t="str">
            <v>CHOLAFIN</v>
          </cell>
        </row>
        <row r="813">
          <cell r="A813" t="str">
            <v>CHORDIA FOOD PRODUCTS LTD</v>
          </cell>
          <cell r="B813">
            <v>519475</v>
          </cell>
          <cell r="C813" t="str">
            <v>Not Listed</v>
          </cell>
        </row>
        <row r="814">
          <cell r="A814" t="str">
            <v>CHOTHANI FOODS LTD</v>
          </cell>
          <cell r="B814">
            <v>540681</v>
          </cell>
          <cell r="C814" t="str">
            <v>Not Listed</v>
          </cell>
        </row>
        <row r="815">
          <cell r="A815" t="str">
            <v>CHOWGULE STEAMSHIPS LTD</v>
          </cell>
          <cell r="B815">
            <v>501833</v>
          </cell>
          <cell r="C815" t="str">
            <v>Not Listed</v>
          </cell>
        </row>
        <row r="816">
          <cell r="A816" t="str">
            <v>CHPL INDUSTRIES LTD</v>
          </cell>
          <cell r="B816">
            <v>539335</v>
          </cell>
          <cell r="C816" t="str">
            <v>Not Listed</v>
          </cell>
        </row>
        <row r="817">
          <cell r="A817" t="str">
            <v>CHROMATIC (INDIA) LTD</v>
          </cell>
          <cell r="B817">
            <v>530191</v>
          </cell>
          <cell r="C817" t="str">
            <v>CHROMATIC</v>
          </cell>
        </row>
        <row r="818">
          <cell r="A818" t="str">
            <v>CHROMATIC INDIA LTD</v>
          </cell>
          <cell r="B818">
            <v>530191</v>
          </cell>
          <cell r="C818" t="str">
            <v>CHROMATIC</v>
          </cell>
        </row>
        <row r="819">
          <cell r="A819" t="str">
            <v>CIAN AGRO INDUSTRIES &amp; INFRASTRUCTURE LTD</v>
          </cell>
          <cell r="B819">
            <v>519477</v>
          </cell>
          <cell r="C819" t="str">
            <v>Not Listed</v>
          </cell>
        </row>
        <row r="820">
          <cell r="A820" t="str">
            <v>Cian Healthcare Ltd</v>
          </cell>
          <cell r="B820">
            <v>542678</v>
          </cell>
          <cell r="C820" t="str">
            <v>CHCL</v>
          </cell>
        </row>
        <row r="821">
          <cell r="A821" t="str">
            <v>CIGNITI TECHNOLOGIES LTD</v>
          </cell>
          <cell r="B821">
            <v>534758</v>
          </cell>
          <cell r="C821" t="str">
            <v>CIGNITITEC</v>
          </cell>
        </row>
        <row r="822">
          <cell r="A822" t="str">
            <v>CIL NOVA PETROCHEMICALS LTD</v>
          </cell>
          <cell r="B822">
            <v>533407</v>
          </cell>
          <cell r="C822" t="str">
            <v>CNOVAPETRO</v>
          </cell>
        </row>
        <row r="823">
          <cell r="A823" t="str">
            <v>CIL SECURITIES LTD</v>
          </cell>
          <cell r="B823">
            <v>530829</v>
          </cell>
          <cell r="C823" t="str">
            <v>Not Listed</v>
          </cell>
        </row>
        <row r="824">
          <cell r="A824" t="str">
            <v>CIMMCO LTD</v>
          </cell>
          <cell r="B824">
            <v>505230</v>
          </cell>
          <cell r="C824" t="str">
            <v>CIMMCO</v>
          </cell>
        </row>
        <row r="825">
          <cell r="A825" t="str">
            <v>CINDRELLA FINANCIAL SERVICES LTD</v>
          </cell>
          <cell r="B825">
            <v>531283</v>
          </cell>
          <cell r="C825" t="str">
            <v>Not Listed</v>
          </cell>
        </row>
        <row r="826">
          <cell r="A826" t="str">
            <v>CINDRELLA HOTELS LTD</v>
          </cell>
          <cell r="B826">
            <v>526373</v>
          </cell>
          <cell r="C826" t="str">
            <v>Not Listed</v>
          </cell>
        </row>
        <row r="827">
          <cell r="A827" t="str">
            <v>CINELINE (INDIA) LTD</v>
          </cell>
          <cell r="B827">
            <v>532807</v>
          </cell>
          <cell r="C827" t="str">
            <v>CINELINE</v>
          </cell>
        </row>
        <row r="828">
          <cell r="A828" t="str">
            <v>CINELINE INDIA LTD</v>
          </cell>
          <cell r="B828">
            <v>532807</v>
          </cell>
          <cell r="C828" t="str">
            <v>CINELINE</v>
          </cell>
        </row>
        <row r="829">
          <cell r="A829" t="str">
            <v>CINERAD COMMUNICATIONS LTD</v>
          </cell>
          <cell r="B829">
            <v>530457</v>
          </cell>
          <cell r="C829" t="str">
            <v>Not Listed</v>
          </cell>
        </row>
        <row r="830">
          <cell r="A830" t="str">
            <v>CINEVISTA LTD</v>
          </cell>
          <cell r="B830">
            <v>532324</v>
          </cell>
          <cell r="C830" t="str">
            <v>CINEVISTA</v>
          </cell>
        </row>
        <row r="831">
          <cell r="A831" t="str">
            <v>CIPLA LTD</v>
          </cell>
          <cell r="B831">
            <v>500087</v>
          </cell>
          <cell r="C831" t="str">
            <v>CIPLA</v>
          </cell>
        </row>
        <row r="832">
          <cell r="A832" t="str">
            <v>CISTRO TELELINK LTD</v>
          </cell>
          <cell r="B832">
            <v>531775</v>
          </cell>
          <cell r="C832" t="str">
            <v>Not Listed</v>
          </cell>
        </row>
        <row r="833">
          <cell r="A833" t="str">
            <v>CITADEL REALTY AND DEVELOPERS LTD</v>
          </cell>
          <cell r="B833">
            <v>502445</v>
          </cell>
          <cell r="C833" t="str">
            <v>Not Listed</v>
          </cell>
        </row>
        <row r="834">
          <cell r="A834" t="str">
            <v>CITIPORT FINANCIAL SERVICES LTD</v>
          </cell>
          <cell r="B834">
            <v>531235</v>
          </cell>
          <cell r="C834" t="str">
            <v>Not Listed</v>
          </cell>
        </row>
        <row r="835">
          <cell r="A835" t="str">
            <v>CITIZEN INFOLINE LTD</v>
          </cell>
          <cell r="B835">
            <v>538786</v>
          </cell>
          <cell r="C835" t="str">
            <v>Not Listed</v>
          </cell>
        </row>
        <row r="836">
          <cell r="A836" t="str">
            <v>CITY ONLINE SERVICES LTD</v>
          </cell>
          <cell r="B836">
            <v>538674</v>
          </cell>
          <cell r="C836" t="str">
            <v>Not Listed</v>
          </cell>
        </row>
        <row r="837">
          <cell r="A837" t="str">
            <v>CITY UNION BANK LTD</v>
          </cell>
          <cell r="B837">
            <v>532210</v>
          </cell>
          <cell r="C837" t="str">
            <v>CUB</v>
          </cell>
        </row>
        <row r="838">
          <cell r="A838" t="str">
            <v>CITYMAN LTD</v>
          </cell>
          <cell r="B838">
            <v>521210</v>
          </cell>
          <cell r="C838" t="str">
            <v>Not Listed</v>
          </cell>
        </row>
        <row r="839">
          <cell r="A839" t="str">
            <v>CITYON SYSTEMS (INDIA) LTD</v>
          </cell>
          <cell r="B839">
            <v>780013</v>
          </cell>
          <cell r="C839" t="str">
            <v>Not Listed</v>
          </cell>
        </row>
        <row r="840">
          <cell r="A840" t="str">
            <v>CITYON SYSTEMS INDIA LTD</v>
          </cell>
          <cell r="B840">
            <v>780013</v>
          </cell>
          <cell r="C840" t="str">
            <v>Not Listed</v>
          </cell>
        </row>
        <row r="841">
          <cell r="A841" t="str">
            <v>CKP LEISURE LTD</v>
          </cell>
          <cell r="B841" t="str">
            <v>Not Listed</v>
          </cell>
          <cell r="C841" t="str">
            <v>CKPLEISURE</v>
          </cell>
        </row>
        <row r="842">
          <cell r="A842" t="str">
            <v>CKP PRODUCTS LTD</v>
          </cell>
          <cell r="B842" t="str">
            <v>Not Listed</v>
          </cell>
          <cell r="C842" t="str">
            <v>CKPPRODUCT</v>
          </cell>
        </row>
        <row r="843">
          <cell r="A843" t="str">
            <v>CL EDUCATE LTD</v>
          </cell>
          <cell r="B843">
            <v>540403</v>
          </cell>
          <cell r="C843" t="str">
            <v>CLEDUCATE</v>
          </cell>
        </row>
        <row r="844">
          <cell r="A844" t="str">
            <v>CLARIANT CHEMICALS (INDIA) LTD</v>
          </cell>
          <cell r="B844">
            <v>506390</v>
          </cell>
          <cell r="C844" t="str">
            <v>CLN(INDIA)</v>
          </cell>
        </row>
        <row r="845">
          <cell r="A845" t="str">
            <v>CLARIANT CHEMICALS INDIA LTD</v>
          </cell>
          <cell r="B845">
            <v>506390</v>
          </cell>
          <cell r="C845" t="str">
            <v>CLNINDIA</v>
          </cell>
        </row>
        <row r="846">
          <cell r="A846" t="str">
            <v>CLASSIC ELECTRICALS LTD</v>
          </cell>
          <cell r="B846">
            <v>512213</v>
          </cell>
          <cell r="C846" t="str">
            <v>Not Listed</v>
          </cell>
        </row>
        <row r="847">
          <cell r="A847" t="str">
            <v>CLASSIC FILAMENTS LTD</v>
          </cell>
          <cell r="B847">
            <v>540310</v>
          </cell>
          <cell r="C847" t="str">
            <v>Not Listed</v>
          </cell>
        </row>
        <row r="848">
          <cell r="A848" t="str">
            <v>CLASSIC GLOBAL FINANCE &amp; CAPITAL LTD</v>
          </cell>
          <cell r="B848">
            <v>538433</v>
          </cell>
          <cell r="C848" t="str">
            <v>Not Listed</v>
          </cell>
        </row>
        <row r="849">
          <cell r="A849" t="str">
            <v>CLASSIC LEASING &amp; FINANCE LTD</v>
          </cell>
          <cell r="B849">
            <v>540481</v>
          </cell>
          <cell r="C849" t="str">
            <v>Not Listed</v>
          </cell>
        </row>
        <row r="850">
          <cell r="A850" t="str">
            <v>CLIO INFOTECH LTD</v>
          </cell>
          <cell r="B850">
            <v>530839</v>
          </cell>
          <cell r="C850" t="str">
            <v>Not Listed</v>
          </cell>
        </row>
        <row r="851">
          <cell r="A851" t="str">
            <v>CMI FPE LTD</v>
          </cell>
          <cell r="B851">
            <v>500147</v>
          </cell>
          <cell r="C851" t="str">
            <v>Not Listed</v>
          </cell>
        </row>
        <row r="852">
          <cell r="A852" t="str">
            <v>CMI LTD</v>
          </cell>
          <cell r="B852">
            <v>517330</v>
          </cell>
          <cell r="C852" t="str">
            <v>CMICABLES</v>
          </cell>
        </row>
        <row r="853">
          <cell r="A853" t="str">
            <v>CMM INFRAPROJECTS LTD</v>
          </cell>
          <cell r="B853" t="str">
            <v>Not Listed</v>
          </cell>
          <cell r="C853" t="str">
            <v>CMMIPL</v>
          </cell>
        </row>
        <row r="854">
          <cell r="A854" t="str">
            <v>CNI RESEARCH LTD</v>
          </cell>
          <cell r="B854">
            <v>512018</v>
          </cell>
          <cell r="C854" t="str">
            <v>Not Listed</v>
          </cell>
        </row>
        <row r="855">
          <cell r="A855" t="str">
            <v>COAL (INDIA) LTD</v>
          </cell>
          <cell r="B855">
            <v>533278</v>
          </cell>
          <cell r="C855" t="str">
            <v>COAL(INDIA)</v>
          </cell>
        </row>
        <row r="856">
          <cell r="A856" t="str">
            <v>COAL INDIA LTD</v>
          </cell>
          <cell r="B856">
            <v>533278</v>
          </cell>
          <cell r="C856" t="str">
            <v>COALINDIA</v>
          </cell>
        </row>
        <row r="857">
          <cell r="A857" t="str">
            <v>COASTAL CORPORATION LTD</v>
          </cell>
          <cell r="B857">
            <v>501831</v>
          </cell>
          <cell r="C857" t="str">
            <v>Not Listed</v>
          </cell>
        </row>
        <row r="858">
          <cell r="A858" t="str">
            <v>COASTAL ROADWAYS LTD</v>
          </cell>
          <cell r="B858">
            <v>520131</v>
          </cell>
          <cell r="C858" t="str">
            <v>Not Listed</v>
          </cell>
        </row>
        <row r="859">
          <cell r="A859" t="str">
            <v>COCHIN MALABAR ESTATES &amp; INDUSTRIES LTD</v>
          </cell>
          <cell r="B859">
            <v>508571</v>
          </cell>
          <cell r="C859" t="str">
            <v>Not Listed</v>
          </cell>
        </row>
        <row r="860">
          <cell r="A860" t="str">
            <v>COCHIN MINERALS &amp; RUTILE LTD</v>
          </cell>
          <cell r="B860">
            <v>513353</v>
          </cell>
          <cell r="C860" t="str">
            <v>Not Listed</v>
          </cell>
        </row>
        <row r="861">
          <cell r="A861" t="str">
            <v>COCHIN SHIPYARD LTD</v>
          </cell>
          <cell r="B861">
            <v>540678</v>
          </cell>
          <cell r="C861" t="str">
            <v>COCHINSHIP</v>
          </cell>
        </row>
        <row r="862">
          <cell r="A862" t="str">
            <v>COFFEE DAY ENTERPRISES LTD</v>
          </cell>
          <cell r="B862">
            <v>539436</v>
          </cell>
          <cell r="C862" t="str">
            <v>COFFEEDAY</v>
          </cell>
        </row>
        <row r="863">
          <cell r="A863" t="str">
            <v>COLGATE PALMOLIVE (INDIA) LTD</v>
          </cell>
          <cell r="B863">
            <v>500830</v>
          </cell>
          <cell r="C863" t="str">
            <v>COLPAL</v>
          </cell>
        </row>
        <row r="864">
          <cell r="A864" t="str">
            <v>COLGATE PALMOLIVE INDIA LTD</v>
          </cell>
          <cell r="B864">
            <v>500830</v>
          </cell>
          <cell r="C864" t="str">
            <v>COLPAL</v>
          </cell>
        </row>
        <row r="865">
          <cell r="A865" t="str">
            <v>COLINZ LABORATORIES LTD</v>
          </cell>
          <cell r="B865">
            <v>531210</v>
          </cell>
          <cell r="C865" t="str">
            <v>Not Listed</v>
          </cell>
        </row>
        <row r="866">
          <cell r="A866" t="str">
            <v>COLORCHIPS NEW MEDIA LTD</v>
          </cell>
          <cell r="B866">
            <v>540023</v>
          </cell>
          <cell r="C866" t="str">
            <v>Not Listed</v>
          </cell>
        </row>
        <row r="867">
          <cell r="A867" t="str">
            <v>COMBAT DRUGS LTD</v>
          </cell>
          <cell r="B867">
            <v>524752</v>
          </cell>
          <cell r="C867" t="str">
            <v>Not Listed</v>
          </cell>
        </row>
        <row r="868">
          <cell r="A868" t="str">
            <v>COMFORT COMMOTRADE LTD</v>
          </cell>
          <cell r="B868">
            <v>534691</v>
          </cell>
          <cell r="C868" t="str">
            <v>Not Listed</v>
          </cell>
        </row>
        <row r="869">
          <cell r="A869" t="str">
            <v>COMFORT FINCAP LTD</v>
          </cell>
          <cell r="B869">
            <v>535267</v>
          </cell>
          <cell r="C869" t="str">
            <v>Not Listed</v>
          </cell>
        </row>
        <row r="870">
          <cell r="A870" t="str">
            <v>COMFORT INTECH LTD</v>
          </cell>
          <cell r="B870">
            <v>531216</v>
          </cell>
          <cell r="C870" t="str">
            <v>Not Listed</v>
          </cell>
        </row>
        <row r="871">
          <cell r="A871" t="str">
            <v>COMMERCIAL ENGINEERS &amp; BODY BUILDERS CO LTD</v>
          </cell>
          <cell r="B871">
            <v>533272</v>
          </cell>
          <cell r="C871" t="str">
            <v>CEBBCO</v>
          </cell>
        </row>
        <row r="872">
          <cell r="A872" t="str">
            <v>COMMERCIAL SYN BAGS LTD</v>
          </cell>
          <cell r="B872">
            <v>539986</v>
          </cell>
          <cell r="C872" t="str">
            <v>Not Listed</v>
          </cell>
        </row>
        <row r="873">
          <cell r="A873" t="str">
            <v>COMMEX TECHNOLOGY LTD</v>
          </cell>
          <cell r="B873">
            <v>532342</v>
          </cell>
          <cell r="C873" t="str">
            <v>Not Listed</v>
          </cell>
        </row>
        <row r="874">
          <cell r="A874" t="str">
            <v>COMPETENT AUTOMOBILES CO LTD</v>
          </cell>
          <cell r="B874">
            <v>531041</v>
          </cell>
          <cell r="C874" t="str">
            <v>Not Listed</v>
          </cell>
        </row>
        <row r="875">
          <cell r="A875" t="str">
            <v>COMPUAGE INFOCOM LTD</v>
          </cell>
          <cell r="B875">
            <v>532456</v>
          </cell>
          <cell r="C875" t="str">
            <v>COMPINFO</v>
          </cell>
        </row>
        <row r="876">
          <cell r="A876" t="str">
            <v>COMPUCOM SOFTWARE LTD</v>
          </cell>
          <cell r="B876">
            <v>532339</v>
          </cell>
          <cell r="C876" t="str">
            <v>COMPUSOFT</v>
          </cell>
        </row>
        <row r="877">
          <cell r="A877" t="str">
            <v>COMPUTER POINT LTD</v>
          </cell>
          <cell r="B877">
            <v>507833</v>
          </cell>
          <cell r="C877" t="str">
            <v>Not Listed</v>
          </cell>
        </row>
        <row r="878">
          <cell r="A878" t="str">
            <v>CONART ENGINEERS LTD</v>
          </cell>
          <cell r="B878">
            <v>522231</v>
          </cell>
          <cell r="C878" t="str">
            <v>Not Listed</v>
          </cell>
        </row>
        <row r="879">
          <cell r="A879" t="str">
            <v>CONCORD DRUGS LTD</v>
          </cell>
          <cell r="B879">
            <v>538965</v>
          </cell>
          <cell r="C879" t="str">
            <v>Not Listed</v>
          </cell>
        </row>
        <row r="880">
          <cell r="A880" t="str">
            <v>CONCRETE CREDIT LTD</v>
          </cell>
          <cell r="B880">
            <v>539266</v>
          </cell>
          <cell r="C880" t="str">
            <v>Not Listed</v>
          </cell>
        </row>
        <row r="881">
          <cell r="A881" t="str">
            <v>CONFIDENCE FINANCE AND TRADING LTD</v>
          </cell>
          <cell r="B881">
            <v>504340</v>
          </cell>
          <cell r="C881" t="str">
            <v>Not Listed</v>
          </cell>
        </row>
        <row r="882">
          <cell r="A882" t="str">
            <v>Confidence Futuristic Energetech Ltd</v>
          </cell>
          <cell r="B882">
            <v>539991</v>
          </cell>
          <cell r="C882" t="str">
            <v>CFEL</v>
          </cell>
        </row>
        <row r="883">
          <cell r="A883" t="str">
            <v>CONFIDENCE PETROLEUM (INDIA) LTD</v>
          </cell>
          <cell r="B883">
            <v>526829</v>
          </cell>
          <cell r="C883" t="str">
            <v>Not Listed</v>
          </cell>
        </row>
        <row r="884">
          <cell r="A884" t="str">
            <v>Confidence Petroleum India LTD</v>
          </cell>
          <cell r="B884">
            <v>526829</v>
          </cell>
          <cell r="C884" t="str">
            <v>CONFIPET</v>
          </cell>
        </row>
        <row r="885">
          <cell r="A885" t="str">
            <v>CONFIDENCE PETROLEUM INDIA LTD</v>
          </cell>
          <cell r="B885">
            <v>526829</v>
          </cell>
          <cell r="C885" t="str">
            <v>Not Listed</v>
          </cell>
        </row>
        <row r="886">
          <cell r="A886" t="str">
            <v>CONSECUTIVE INVESTMENT &amp; TRADING COMPANY LTD</v>
          </cell>
          <cell r="B886">
            <v>539091</v>
          </cell>
          <cell r="C886" t="str">
            <v>Not Listed</v>
          </cell>
        </row>
        <row r="887">
          <cell r="A887" t="str">
            <v>CONSOLIDATED CONSTRUCTION CONSORTIUM LTD</v>
          </cell>
          <cell r="B887">
            <v>532902</v>
          </cell>
          <cell r="C887" t="str">
            <v>CCCL</v>
          </cell>
        </row>
        <row r="888">
          <cell r="A888" t="str">
            <v>CONSOLIDATED FINVEST &amp; HOLDINGS LTD</v>
          </cell>
          <cell r="B888" t="str">
            <v>Not Listed</v>
          </cell>
          <cell r="C888" t="str">
            <v>CONSOFINVT</v>
          </cell>
        </row>
        <row r="889">
          <cell r="A889" t="str">
            <v>CONTAINER CORPORATION OF (INDIA) LTD</v>
          </cell>
          <cell r="B889">
            <v>531344</v>
          </cell>
          <cell r="C889" t="str">
            <v>CONCOR</v>
          </cell>
        </row>
        <row r="890">
          <cell r="A890" t="str">
            <v>CONTAINER CORPORATION OF INDIA LTD</v>
          </cell>
          <cell r="B890">
            <v>531344</v>
          </cell>
          <cell r="C890" t="str">
            <v>CONCOR</v>
          </cell>
        </row>
        <row r="891">
          <cell r="A891" t="str">
            <v>CONTAINERWAY INTERNATIONAL LTD</v>
          </cell>
          <cell r="B891">
            <v>540597</v>
          </cell>
          <cell r="C891" t="str">
            <v>Not Listed</v>
          </cell>
        </row>
        <row r="892">
          <cell r="A892" t="str">
            <v>CONTIL (INDIA) LTD</v>
          </cell>
          <cell r="B892">
            <v>531067</v>
          </cell>
          <cell r="C892" t="str">
            <v>Not Listed</v>
          </cell>
        </row>
        <row r="893">
          <cell r="A893" t="str">
            <v>CONTIL INDIA LTD</v>
          </cell>
          <cell r="B893">
            <v>531067</v>
          </cell>
          <cell r="C893" t="str">
            <v>Not Listed</v>
          </cell>
        </row>
        <row r="894">
          <cell r="A894" t="str">
            <v>CONTINENTAL CHEMICALS LTD</v>
          </cell>
          <cell r="B894">
            <v>506935</v>
          </cell>
          <cell r="C894" t="str">
            <v>Not Listed</v>
          </cell>
        </row>
        <row r="895">
          <cell r="A895" t="str">
            <v>CONTINENTAL CONTROLS LTD</v>
          </cell>
          <cell r="B895">
            <v>531460</v>
          </cell>
          <cell r="C895" t="str">
            <v>Not Listed</v>
          </cell>
        </row>
        <row r="896">
          <cell r="A896" t="str">
            <v>CONTINENTAL PETROLEUMS LTD</v>
          </cell>
          <cell r="B896">
            <v>523232</v>
          </cell>
          <cell r="C896" t="str">
            <v>Not Listed</v>
          </cell>
        </row>
        <row r="897">
          <cell r="A897" t="str">
            <v>CONTINENTAL SECURITIES LTD</v>
          </cell>
          <cell r="B897">
            <v>538868</v>
          </cell>
          <cell r="C897" t="str">
            <v>Not Listed</v>
          </cell>
        </row>
        <row r="898">
          <cell r="A898" t="str">
            <v>CONTINENTAL SEEDS AND CHEMICALS LTD</v>
          </cell>
          <cell r="B898" t="str">
            <v>Not Listed</v>
          </cell>
          <cell r="C898" t="str">
            <v>CONTI</v>
          </cell>
        </row>
        <row r="899">
          <cell r="A899" t="str">
            <v>CONTROL PRINT LTD</v>
          </cell>
          <cell r="B899">
            <v>522295</v>
          </cell>
          <cell r="C899" t="str">
            <v>CONTROLPR</v>
          </cell>
        </row>
        <row r="900">
          <cell r="A900" t="str">
            <v>CORAL INDIA FINANCE &amp; HOUSING LTD</v>
          </cell>
          <cell r="B900">
            <v>531556</v>
          </cell>
          <cell r="C900" t="str">
            <v>CORALFINAC</v>
          </cell>
        </row>
        <row r="901">
          <cell r="A901" t="str">
            <v>CORAL LABORATORIES LTD</v>
          </cell>
          <cell r="B901">
            <v>524506</v>
          </cell>
          <cell r="C901" t="str">
            <v>Not Listed</v>
          </cell>
        </row>
        <row r="902">
          <cell r="A902" t="str">
            <v>CORAL NEWSPRINTS LTD.</v>
          </cell>
          <cell r="B902">
            <v>530755</v>
          </cell>
          <cell r="C902" t="str">
            <v>CORNE</v>
          </cell>
        </row>
        <row r="903">
          <cell r="A903" t="str">
            <v>CORDS CABLE INDUSTRIES LTD</v>
          </cell>
          <cell r="B903">
            <v>532941</v>
          </cell>
          <cell r="C903" t="str">
            <v>CORDSCABLE</v>
          </cell>
        </row>
        <row r="904">
          <cell r="A904" t="str">
            <v>COROMANDEL AGRO PRODUCTS &amp; OILS LTD</v>
          </cell>
          <cell r="B904">
            <v>507543</v>
          </cell>
          <cell r="C904" t="str">
            <v>Not Listed</v>
          </cell>
        </row>
        <row r="905">
          <cell r="A905" t="str">
            <v>COROMANDEL ENGINEERING COMPANY LTD</v>
          </cell>
          <cell r="B905">
            <v>533167</v>
          </cell>
          <cell r="C905" t="str">
            <v>Not Listed</v>
          </cell>
        </row>
        <row r="906">
          <cell r="A906" t="str">
            <v>COROMANDEL INTERNATIONAL LTD</v>
          </cell>
          <cell r="B906">
            <v>506395</v>
          </cell>
          <cell r="C906" t="str">
            <v>COROMANDEL</v>
          </cell>
        </row>
        <row r="907">
          <cell r="A907" t="str">
            <v>CORPORATE COURIER AND CARGO LTD</v>
          </cell>
          <cell r="B907">
            <v>526737</v>
          </cell>
          <cell r="C907" t="str">
            <v>Not Listed</v>
          </cell>
        </row>
        <row r="908">
          <cell r="A908" t="str">
            <v>CORPORATE MERCHANT BANKERS LTD</v>
          </cell>
          <cell r="B908">
            <v>540199</v>
          </cell>
          <cell r="C908" t="str">
            <v>Not Listed</v>
          </cell>
        </row>
        <row r="909">
          <cell r="A909" t="str">
            <v>CORPORATION BANK</v>
          </cell>
          <cell r="B909">
            <v>532179</v>
          </cell>
          <cell r="C909" t="str">
            <v>CORPBANK</v>
          </cell>
        </row>
        <row r="910">
          <cell r="A910" t="str">
            <v>COSBOARD INDUSTRIES LTD</v>
          </cell>
          <cell r="B910">
            <v>530859</v>
          </cell>
          <cell r="C910" t="str">
            <v>Not Listed</v>
          </cell>
        </row>
        <row r="911">
          <cell r="A911" t="str">
            <v>COSCO (INDIA) LTD</v>
          </cell>
          <cell r="B911">
            <v>530545</v>
          </cell>
          <cell r="C911" t="str">
            <v>Not Listed</v>
          </cell>
        </row>
        <row r="912">
          <cell r="A912" t="str">
            <v>COSCO INDIA LTD</v>
          </cell>
          <cell r="B912">
            <v>530545</v>
          </cell>
          <cell r="C912" t="str">
            <v>Not Listed</v>
          </cell>
        </row>
        <row r="913">
          <cell r="A913" t="str">
            <v>COSMO FERRITES LTD</v>
          </cell>
          <cell r="B913">
            <v>523100</v>
          </cell>
          <cell r="C913" t="str">
            <v>Not Listed</v>
          </cell>
        </row>
        <row r="914">
          <cell r="A914" t="str">
            <v>COSMO FILMS LTD</v>
          </cell>
          <cell r="B914">
            <v>508814</v>
          </cell>
          <cell r="C914" t="str">
            <v>COSMOFILMS</v>
          </cell>
        </row>
        <row r="915">
          <cell r="A915" t="str">
            <v>COSYN LTD</v>
          </cell>
          <cell r="B915">
            <v>538922</v>
          </cell>
          <cell r="C915" t="str">
            <v>Not Listed</v>
          </cell>
        </row>
        <row r="916">
          <cell r="A916" t="str">
            <v>COUNTRY CLUB HOSPITALITY &amp; HOLIDAYS LTD</v>
          </cell>
          <cell r="B916">
            <v>526550</v>
          </cell>
          <cell r="C916" t="str">
            <v>CCHHL</v>
          </cell>
        </row>
        <row r="917">
          <cell r="A917" t="str">
            <v>COUNTRY CONDO'S LTD</v>
          </cell>
          <cell r="B917">
            <v>531624</v>
          </cell>
          <cell r="C917" t="str">
            <v>COUNCODOS</v>
          </cell>
        </row>
        <row r="918">
          <cell r="A918" t="str">
            <v>COVENTRY COIL-O-MATIC HARYANA LTD</v>
          </cell>
          <cell r="B918">
            <v>523415</v>
          </cell>
          <cell r="C918" t="str">
            <v>Not Listed</v>
          </cell>
        </row>
        <row r="919">
          <cell r="A919" t="str">
            <v>COVIDH TECHNOLOGIES LTD</v>
          </cell>
          <cell r="B919">
            <v>534920</v>
          </cell>
          <cell r="C919" t="str">
            <v>Not Listed</v>
          </cell>
        </row>
        <row r="920">
          <cell r="A920" t="str">
            <v>COX &amp; KINGS LTD</v>
          </cell>
          <cell r="B920">
            <v>533144</v>
          </cell>
          <cell r="C920" t="str">
            <v>COX&amp;KINGS</v>
          </cell>
        </row>
        <row r="921">
          <cell r="A921" t="str">
            <v>Cox &amp;amp; Kings Financial Service Ltd</v>
          </cell>
          <cell r="B921">
            <v>542641</v>
          </cell>
          <cell r="C921" t="str">
            <v>CKFSL</v>
          </cell>
        </row>
        <row r="922">
          <cell r="A922" t="str">
            <v>CRANE INFRASTRUCTURE LTD</v>
          </cell>
          <cell r="B922">
            <v>538770</v>
          </cell>
          <cell r="C922" t="str">
            <v>Not Listed</v>
          </cell>
        </row>
        <row r="923">
          <cell r="A923" t="str">
            <v>CRANES SOFTWARE INTERNATIONAL LTD</v>
          </cell>
          <cell r="B923">
            <v>512093</v>
          </cell>
          <cell r="C923" t="str">
            <v>Not Listed</v>
          </cell>
        </row>
        <row r="924">
          <cell r="A924" t="str">
            <v>CRANEX LTD</v>
          </cell>
          <cell r="B924">
            <v>522001</v>
          </cell>
          <cell r="C924" t="str">
            <v>Not Listed</v>
          </cell>
        </row>
        <row r="925">
          <cell r="A925" t="str">
            <v>CRAVATEX LTD</v>
          </cell>
          <cell r="B925">
            <v>509472</v>
          </cell>
          <cell r="C925" t="str">
            <v>Not Listed</v>
          </cell>
        </row>
        <row r="926">
          <cell r="A926" t="str">
            <v>CRAZY INFOTECH LTD</v>
          </cell>
          <cell r="B926">
            <v>524388</v>
          </cell>
          <cell r="C926" t="str">
            <v>Not Listed</v>
          </cell>
        </row>
        <row r="927">
          <cell r="A927" t="str">
            <v>CREATIVE CASTINGS LTD</v>
          </cell>
          <cell r="B927">
            <v>539527</v>
          </cell>
          <cell r="C927" t="str">
            <v>Not Listed</v>
          </cell>
        </row>
        <row r="928">
          <cell r="A928" t="str">
            <v>CREATIVE EYE LTD</v>
          </cell>
          <cell r="B928">
            <v>532392</v>
          </cell>
          <cell r="C928" t="str">
            <v>CREATIVEYE</v>
          </cell>
        </row>
        <row r="929">
          <cell r="A929" t="str">
            <v>CREATIVE PERIPHERALS AND DISTRIBUTION LTD</v>
          </cell>
          <cell r="B929" t="str">
            <v>Not Listed</v>
          </cell>
          <cell r="C929" t="str">
            <v>CREATIVE</v>
          </cell>
        </row>
        <row r="930">
          <cell r="A930" t="str">
            <v>CREDITACCESS GRAMEEN LTD</v>
          </cell>
          <cell r="B930">
            <v>541770</v>
          </cell>
          <cell r="C930" t="str">
            <v>CREDITACC</v>
          </cell>
        </row>
        <row r="931">
          <cell r="A931" t="str">
            <v>CRESCENT LEASING LTD</v>
          </cell>
          <cell r="B931">
            <v>539131</v>
          </cell>
          <cell r="C931" t="str">
            <v>Not Listed</v>
          </cell>
        </row>
        <row r="932">
          <cell r="A932" t="str">
            <v>CRESSANDA SOLUTIONS LTD</v>
          </cell>
          <cell r="B932">
            <v>512379</v>
          </cell>
          <cell r="C932" t="str">
            <v>Not Listed</v>
          </cell>
        </row>
        <row r="933">
          <cell r="A933" t="str">
            <v>CREST VENTURES LTD</v>
          </cell>
          <cell r="B933">
            <v>511413</v>
          </cell>
          <cell r="C933" t="str">
            <v>CREST</v>
          </cell>
        </row>
        <row r="934">
          <cell r="A934" t="str">
            <v>CRESTCHEM LTD</v>
          </cell>
          <cell r="B934">
            <v>526269</v>
          </cell>
          <cell r="C934" t="str">
            <v>Not Listed</v>
          </cell>
        </row>
        <row r="935">
          <cell r="A935" t="str">
            <v>CRIMSON METAL ENGINEERING COMPANY LTD</v>
          </cell>
          <cell r="B935">
            <v>526977</v>
          </cell>
          <cell r="C935" t="str">
            <v>Not Listed</v>
          </cell>
        </row>
        <row r="936">
          <cell r="A936" t="str">
            <v>CRISIL LTD</v>
          </cell>
          <cell r="B936">
            <v>500092</v>
          </cell>
          <cell r="C936" t="str">
            <v>CRISIL</v>
          </cell>
        </row>
        <row r="937">
          <cell r="A937" t="str">
            <v>CROMPTON GREAVES CONSUMER ELECTRICALS LTD</v>
          </cell>
          <cell r="B937">
            <v>539876</v>
          </cell>
          <cell r="C937" t="str">
            <v>CROMPTON</v>
          </cell>
        </row>
        <row r="938">
          <cell r="A938" t="str">
            <v>CROWN LIFTERS LTD</v>
          </cell>
          <cell r="B938" t="str">
            <v>Not Listed</v>
          </cell>
          <cell r="C938" t="str">
            <v>CROWN</v>
          </cell>
        </row>
        <row r="939">
          <cell r="A939" t="str">
            <v>CROWN TOURS LTD</v>
          </cell>
          <cell r="B939">
            <v>538521</v>
          </cell>
          <cell r="C939" t="str">
            <v>Not Listed</v>
          </cell>
        </row>
        <row r="940">
          <cell r="A940" t="str">
            <v>CRP RISK MANAGEMENT LTD</v>
          </cell>
          <cell r="B940">
            <v>540903</v>
          </cell>
          <cell r="C940" t="str">
            <v>Not Listed</v>
          </cell>
        </row>
        <row r="941">
          <cell r="A941" t="str">
            <v>CSL FINANCE LTD</v>
          </cell>
          <cell r="B941">
            <v>530067</v>
          </cell>
          <cell r="C941" t="str">
            <v>Not Listed</v>
          </cell>
        </row>
        <row r="942">
          <cell r="A942" t="str">
            <v>CUBEX TUBINGS LTD</v>
          </cell>
          <cell r="B942">
            <v>526027</v>
          </cell>
          <cell r="C942" t="str">
            <v>CUBEXTUB</v>
          </cell>
        </row>
        <row r="943">
          <cell r="A943" t="str">
            <v>CUBICAL FINANCIAL SERVICES LTD</v>
          </cell>
          <cell r="B943">
            <v>511710</v>
          </cell>
          <cell r="C943" t="str">
            <v>Not Listed</v>
          </cell>
        </row>
        <row r="944">
          <cell r="A944" t="str">
            <v>CUMMINS (INDIA) LTD</v>
          </cell>
          <cell r="B944">
            <v>500480</v>
          </cell>
          <cell r="C944" t="str">
            <v>CUMMINSIND</v>
          </cell>
        </row>
        <row r="945">
          <cell r="A945" t="str">
            <v>CUMMINS INDIA LTD</v>
          </cell>
          <cell r="B945">
            <v>500480</v>
          </cell>
          <cell r="C945" t="str">
            <v>CUMMINSIND</v>
          </cell>
        </row>
        <row r="946">
          <cell r="A946" t="str">
            <v>CUPID LTD</v>
          </cell>
          <cell r="B946">
            <v>530843</v>
          </cell>
          <cell r="C946" t="str">
            <v>CUPID</v>
          </cell>
        </row>
        <row r="947">
          <cell r="A947" t="str">
            <v>CURA TECHNOLOGIES LTD</v>
          </cell>
          <cell r="B947">
            <v>532332</v>
          </cell>
          <cell r="C947" t="str">
            <v>CURATECH</v>
          </cell>
        </row>
        <row r="948">
          <cell r="A948" t="str">
            <v>CYBELE INDUSTRIES LTD</v>
          </cell>
          <cell r="B948">
            <v>531472</v>
          </cell>
          <cell r="C948" t="str">
            <v>Not Listed</v>
          </cell>
        </row>
        <row r="949">
          <cell r="A949" t="str">
            <v>CYBER MEDIA (INDIA) LTD</v>
          </cell>
          <cell r="B949">
            <v>532640</v>
          </cell>
          <cell r="C949" t="str">
            <v>CYBERMEDIA</v>
          </cell>
        </row>
        <row r="950">
          <cell r="A950" t="str">
            <v>CYBER MEDIA INDIA LTD</v>
          </cell>
          <cell r="B950">
            <v>532640</v>
          </cell>
          <cell r="C950" t="str">
            <v>CYBERMEDIA</v>
          </cell>
        </row>
        <row r="951">
          <cell r="A951" t="str">
            <v>CYBERMATE INFOTEK LTD</v>
          </cell>
          <cell r="B951">
            <v>532271</v>
          </cell>
          <cell r="C951" t="str">
            <v>Not Listed</v>
          </cell>
        </row>
        <row r="952">
          <cell r="A952" t="str">
            <v>CYBERTECH SYSTEMS AND SOFTWARE LTD</v>
          </cell>
          <cell r="B952">
            <v>532173</v>
          </cell>
          <cell r="C952" t="str">
            <v>CYBERTECH</v>
          </cell>
        </row>
        <row r="953">
          <cell r="A953" t="str">
            <v>CYIENT LTD</v>
          </cell>
          <cell r="B953">
            <v>532175</v>
          </cell>
          <cell r="C953" t="str">
            <v>CYIENT</v>
          </cell>
        </row>
        <row r="954">
          <cell r="A954" t="str">
            <v>D B CORP LTD</v>
          </cell>
          <cell r="B954">
            <v>533151</v>
          </cell>
          <cell r="C954" t="str">
            <v>DBCORP</v>
          </cell>
        </row>
        <row r="955">
          <cell r="A955" t="str">
            <v>D B REALTY LTD</v>
          </cell>
          <cell r="B955">
            <v>533160</v>
          </cell>
          <cell r="C955" t="str">
            <v>DBREALTY</v>
          </cell>
        </row>
        <row r="956">
          <cell r="A956" t="str">
            <v>D P ABHUSHAN LTD</v>
          </cell>
          <cell r="B956" t="str">
            <v>Not Listed</v>
          </cell>
          <cell r="C956" t="str">
            <v>DPABHUSHAN</v>
          </cell>
        </row>
        <row r="957">
          <cell r="A957" t="str">
            <v>D P WIRES LTD</v>
          </cell>
          <cell r="B957" t="str">
            <v>Not Listed</v>
          </cell>
          <cell r="C957" t="str">
            <v>DPWIRES</v>
          </cell>
        </row>
        <row r="958">
          <cell r="A958" t="str">
            <v>D&amp;H (INDIA) LTD</v>
          </cell>
          <cell r="B958">
            <v>517514</v>
          </cell>
          <cell r="C958" t="str">
            <v>Not Listed</v>
          </cell>
        </row>
        <row r="959">
          <cell r="A959" t="str">
            <v>D&amp;H INDIA LTD</v>
          </cell>
          <cell r="B959">
            <v>517514</v>
          </cell>
          <cell r="C959" t="str">
            <v>Not Listed</v>
          </cell>
        </row>
        <row r="960">
          <cell r="A960" t="str">
            <v>DABUR (INDIA) LTD</v>
          </cell>
          <cell r="B960">
            <v>500096</v>
          </cell>
          <cell r="C960" t="str">
            <v>DABUR</v>
          </cell>
        </row>
        <row r="961">
          <cell r="A961" t="str">
            <v>DABUR INDIA LTD</v>
          </cell>
          <cell r="B961">
            <v>500096</v>
          </cell>
          <cell r="C961" t="str">
            <v>DABUR</v>
          </cell>
        </row>
        <row r="962">
          <cell r="A962" t="str">
            <v>DAI-ICHI KARKARIA LTD</v>
          </cell>
          <cell r="B962">
            <v>526821</v>
          </cell>
          <cell r="C962" t="str">
            <v>Not Listed</v>
          </cell>
        </row>
        <row r="963">
          <cell r="A963" t="str">
            <v>DAIKAFFIL CHEMICALS (INDIA) LTD</v>
          </cell>
          <cell r="B963">
            <v>530825</v>
          </cell>
          <cell r="C963" t="str">
            <v>Not Listed</v>
          </cell>
        </row>
        <row r="964">
          <cell r="A964" t="str">
            <v>DAIKAFFIL CHEMICALS INDIA LTD</v>
          </cell>
          <cell r="B964">
            <v>530825</v>
          </cell>
          <cell r="C964" t="str">
            <v>Not Listed</v>
          </cell>
        </row>
        <row r="965">
          <cell r="A965" t="str">
            <v>DALAL STREET INVESTMENTS LTD</v>
          </cell>
          <cell r="B965">
            <v>501148</v>
          </cell>
          <cell r="C965" t="str">
            <v>Not Listed</v>
          </cell>
        </row>
        <row r="966">
          <cell r="A966" t="str">
            <v>Dalmia Bharat Ltd</v>
          </cell>
          <cell r="B966">
            <v>542216</v>
          </cell>
          <cell r="C966" t="str">
            <v>DALBHARAT</v>
          </cell>
        </row>
        <row r="967">
          <cell r="A967" t="str">
            <v>DALMIA BHARAT SUGAR AND INDUSTRIES LTD</v>
          </cell>
          <cell r="B967">
            <v>500097</v>
          </cell>
          <cell r="C967" t="str">
            <v>DALMIASUG</v>
          </cell>
        </row>
        <row r="968">
          <cell r="A968" t="str">
            <v>DALMIA INDUSTRIAL DEVELOPMENT LTD</v>
          </cell>
          <cell r="B968">
            <v>539900</v>
          </cell>
          <cell r="C968" t="str">
            <v>Not Listed</v>
          </cell>
        </row>
        <row r="969">
          <cell r="A969" t="str">
            <v>DAMODAR INDUSTRIES LTD</v>
          </cell>
          <cell r="B969">
            <v>521220</v>
          </cell>
          <cell r="C969" t="str">
            <v>DAMODARIND</v>
          </cell>
        </row>
        <row r="970">
          <cell r="A970" t="str">
            <v>DANGEE DUMS LTD</v>
          </cell>
          <cell r="B970" t="str">
            <v>Not Listed</v>
          </cell>
          <cell r="C970" t="str">
            <v>DANGEE</v>
          </cell>
        </row>
        <row r="971">
          <cell r="A971" t="str">
            <v>DANLAW TECHNOLOGIES (INDIA) LTD</v>
          </cell>
          <cell r="B971">
            <v>532329</v>
          </cell>
          <cell r="C971" t="str">
            <v>Not Listed</v>
          </cell>
        </row>
        <row r="972">
          <cell r="A972" t="str">
            <v>DANLAW TECHNOLOGIES INDIA LTD</v>
          </cell>
          <cell r="B972">
            <v>532329</v>
          </cell>
          <cell r="C972" t="str">
            <v>Not Listed</v>
          </cell>
        </row>
        <row r="973">
          <cell r="A973" t="str">
            <v>DANUBE INDUSTRIES LTD</v>
          </cell>
          <cell r="B973">
            <v>540361</v>
          </cell>
          <cell r="C973" t="str">
            <v>Not Listed</v>
          </cell>
        </row>
        <row r="974">
          <cell r="A974" t="str">
            <v>DARJEELING ROPEWAY COMPANY LTD</v>
          </cell>
          <cell r="B974">
            <v>539770</v>
          </cell>
          <cell r="C974" t="str">
            <v>Not Listed</v>
          </cell>
        </row>
        <row r="975">
          <cell r="A975" t="str">
            <v>DARSHAN ORNA LTD</v>
          </cell>
          <cell r="B975">
            <v>539884</v>
          </cell>
          <cell r="C975" t="str">
            <v>Not Listed</v>
          </cell>
        </row>
        <row r="976">
          <cell r="A976" t="str">
            <v>DATAMATICS GLOBAL SERVICES LTD</v>
          </cell>
          <cell r="B976">
            <v>532528</v>
          </cell>
          <cell r="C976" t="str">
            <v>DATAMATICS</v>
          </cell>
        </row>
        <row r="977">
          <cell r="A977" t="str">
            <v>DAULAT SECURITIES LTD</v>
          </cell>
          <cell r="B977">
            <v>530171</v>
          </cell>
          <cell r="C977" t="str">
            <v>Not Listed</v>
          </cell>
        </row>
        <row r="978">
          <cell r="A978" t="str">
            <v>DB INTERNATIONAL STOCK BROKERS LTD</v>
          </cell>
          <cell r="B978">
            <v>530393</v>
          </cell>
          <cell r="C978" t="str">
            <v>DBSTOCKBRO</v>
          </cell>
        </row>
        <row r="979">
          <cell r="A979" t="str">
            <v>DCB BANK LTD</v>
          </cell>
          <cell r="B979">
            <v>532772</v>
          </cell>
          <cell r="C979" t="str">
            <v>DCBBANK</v>
          </cell>
        </row>
        <row r="980">
          <cell r="A980" t="str">
            <v>DCM FINANCIAL SERVICES LTD</v>
          </cell>
          <cell r="B980">
            <v>511611</v>
          </cell>
          <cell r="C980" t="str">
            <v>DCMFINSERV</v>
          </cell>
        </row>
        <row r="981">
          <cell r="A981" t="str">
            <v>DCM LTD</v>
          </cell>
          <cell r="B981">
            <v>502820</v>
          </cell>
          <cell r="C981" t="str">
            <v>DCM</v>
          </cell>
        </row>
        <row r="982">
          <cell r="A982" t="str">
            <v>DCM SHRIRAM INDUSTRIES LTD</v>
          </cell>
          <cell r="B982">
            <v>523369</v>
          </cell>
          <cell r="C982" t="str">
            <v>Not Listed</v>
          </cell>
        </row>
        <row r="983">
          <cell r="A983" t="str">
            <v>DCM SHRIRAM LTD</v>
          </cell>
          <cell r="B983">
            <v>523367</v>
          </cell>
          <cell r="C983" t="str">
            <v>DCMSHRIRAM</v>
          </cell>
        </row>
        <row r="984">
          <cell r="A984" t="str">
            <v>DCW LTD</v>
          </cell>
          <cell r="B984">
            <v>500117</v>
          </cell>
          <cell r="C984" t="str">
            <v>DCW</v>
          </cell>
        </row>
        <row r="985">
          <cell r="A985" t="str">
            <v>DE NORA (INDIA) LTD</v>
          </cell>
          <cell r="B985">
            <v>590031</v>
          </cell>
          <cell r="C985" t="str">
            <v>DENORA</v>
          </cell>
        </row>
        <row r="986">
          <cell r="A986" t="str">
            <v>DE NORA INDIA LTD</v>
          </cell>
          <cell r="B986">
            <v>590031</v>
          </cell>
          <cell r="C986" t="str">
            <v>DENORA</v>
          </cell>
        </row>
        <row r="987">
          <cell r="A987" t="str">
            <v>DEBOCK SALES AND MARKETING LTD</v>
          </cell>
          <cell r="B987" t="str">
            <v>Not Listed</v>
          </cell>
          <cell r="C987" t="str">
            <v>DSML</v>
          </cell>
        </row>
        <row r="988">
          <cell r="A988" t="str">
            <v>DECCAN BEARINGS LTD</v>
          </cell>
          <cell r="B988">
            <v>505703</v>
          </cell>
          <cell r="C988" t="str">
            <v>Not Listed</v>
          </cell>
        </row>
        <row r="989">
          <cell r="A989" t="str">
            <v>DECCAN CEMENTS LTD</v>
          </cell>
          <cell r="B989">
            <v>502137</v>
          </cell>
          <cell r="C989" t="str">
            <v>DECCANCE</v>
          </cell>
        </row>
        <row r="990">
          <cell r="A990" t="str">
            <v>DECCAN GOLD MINES LTD</v>
          </cell>
          <cell r="B990">
            <v>512068</v>
          </cell>
          <cell r="C990" t="str">
            <v>Not Listed</v>
          </cell>
        </row>
        <row r="991">
          <cell r="A991" t="str">
            <v>Deccan Health Care Ltd</v>
          </cell>
          <cell r="B991">
            <v>542248</v>
          </cell>
          <cell r="C991" t="str">
            <v>DECCAN</v>
          </cell>
        </row>
        <row r="992">
          <cell r="A992" t="str">
            <v>DECCAN POLYPACKS LTD</v>
          </cell>
          <cell r="B992">
            <v>531989</v>
          </cell>
          <cell r="C992" t="str">
            <v>Not Listed</v>
          </cell>
        </row>
        <row r="993">
          <cell r="A993" t="str">
            <v>DECILLION FINANCE LTD</v>
          </cell>
          <cell r="B993">
            <v>539190</v>
          </cell>
          <cell r="C993" t="str">
            <v>Not Listed</v>
          </cell>
        </row>
        <row r="994">
          <cell r="A994" t="str">
            <v>DECO-MICA LTD</v>
          </cell>
          <cell r="B994">
            <v>531227</v>
          </cell>
          <cell r="C994" t="str">
            <v>Not Listed</v>
          </cell>
        </row>
        <row r="995">
          <cell r="A995" t="str">
            <v>DECOROUS INVESTMENT &amp; TRADING CO LTD</v>
          </cell>
          <cell r="B995">
            <v>539405</v>
          </cell>
          <cell r="C995" t="str">
            <v>Not Listed</v>
          </cell>
        </row>
        <row r="996">
          <cell r="A996" t="str">
            <v>DEEP DIAMOND (INDIA) LTD</v>
          </cell>
          <cell r="B996">
            <v>539559</v>
          </cell>
          <cell r="C996" t="str">
            <v>Not Listed</v>
          </cell>
        </row>
        <row r="997">
          <cell r="A997" t="str">
            <v>DEEP DIAMOND INDIA LTD</v>
          </cell>
          <cell r="B997">
            <v>539559</v>
          </cell>
          <cell r="C997" t="str">
            <v>Not Listed</v>
          </cell>
        </row>
        <row r="998">
          <cell r="A998" t="str">
            <v>DEEP INDUSTRIES LTD</v>
          </cell>
          <cell r="B998">
            <v>532760</v>
          </cell>
          <cell r="C998" t="str">
            <v>DEEPIND</v>
          </cell>
        </row>
        <row r="999">
          <cell r="A999" t="str">
            <v>DEEP POLYMERS LTD</v>
          </cell>
          <cell r="B999">
            <v>541778</v>
          </cell>
          <cell r="C999" t="str">
            <v>Not Listed</v>
          </cell>
        </row>
        <row r="1000">
          <cell r="A1000" t="str">
            <v>DEEPAK FERTILIZERS AND PETROCHEMICALS CORPORATION LTD</v>
          </cell>
          <cell r="B1000">
            <v>500645</v>
          </cell>
          <cell r="C1000" t="str">
            <v>DEEPAKFERT</v>
          </cell>
        </row>
        <row r="1001">
          <cell r="A1001" t="str">
            <v>DEEPAK NITRITE LTD</v>
          </cell>
          <cell r="B1001">
            <v>506401</v>
          </cell>
          <cell r="C1001" t="str">
            <v>DEEPAKNTR</v>
          </cell>
        </row>
        <row r="1002">
          <cell r="A1002" t="str">
            <v>DEEPAK SPINNERS LTD</v>
          </cell>
          <cell r="B1002">
            <v>514030</v>
          </cell>
          <cell r="C1002" t="str">
            <v>Not Listed</v>
          </cell>
        </row>
        <row r="1003">
          <cell r="A1003" t="str">
            <v>DEEPTI ALLOY STEEL LTD</v>
          </cell>
          <cell r="B1003">
            <v>539455</v>
          </cell>
          <cell r="C1003" t="str">
            <v>Not Listed</v>
          </cell>
        </row>
        <row r="1004">
          <cell r="A1004" t="str">
            <v>DEKSON CASTINGS LTD</v>
          </cell>
          <cell r="B1004">
            <v>780006</v>
          </cell>
          <cell r="C1004" t="str">
            <v>Not Listed</v>
          </cell>
        </row>
        <row r="1005">
          <cell r="A1005" t="str">
            <v>DELTA CORP LTD</v>
          </cell>
          <cell r="B1005">
            <v>532848</v>
          </cell>
          <cell r="C1005" t="str">
            <v>DELTACORP</v>
          </cell>
        </row>
        <row r="1006">
          <cell r="A1006" t="str">
            <v>DELTA INDUSTRIAL RESOURCES LTD</v>
          </cell>
          <cell r="B1006">
            <v>539596</v>
          </cell>
          <cell r="C1006" t="str">
            <v>Not Listed</v>
          </cell>
        </row>
        <row r="1007">
          <cell r="A1007" t="str">
            <v>DELTA MAGNETS LTD</v>
          </cell>
          <cell r="B1007">
            <v>504286</v>
          </cell>
          <cell r="C1007" t="str">
            <v>DELTAMAGNT</v>
          </cell>
        </row>
        <row r="1008">
          <cell r="A1008" t="str">
            <v>DELTON CABLES LTD</v>
          </cell>
          <cell r="B1008">
            <v>504240</v>
          </cell>
          <cell r="C1008" t="str">
            <v>Not Listed</v>
          </cell>
        </row>
        <row r="1009">
          <cell r="A1009" t="str">
            <v>DELTRON LTD</v>
          </cell>
          <cell r="B1009">
            <v>504256</v>
          </cell>
          <cell r="C1009" t="str">
            <v>Not Listed</v>
          </cell>
        </row>
        <row r="1010">
          <cell r="A1010" t="str">
            <v>DEN NETWORKS LTD</v>
          </cell>
          <cell r="B1010">
            <v>533137</v>
          </cell>
          <cell r="C1010" t="str">
            <v>DEN</v>
          </cell>
        </row>
        <row r="1011">
          <cell r="A1011" t="str">
            <v>DENA BANK</v>
          </cell>
          <cell r="B1011">
            <v>532121</v>
          </cell>
          <cell r="C1011" t="str">
            <v>DENABANK</v>
          </cell>
        </row>
        <row r="1012">
          <cell r="A1012" t="str">
            <v>DENIS CHEM LAB LTD</v>
          </cell>
          <cell r="B1012">
            <v>537536</v>
          </cell>
          <cell r="C1012" t="str">
            <v>Not Listed</v>
          </cell>
        </row>
        <row r="1013">
          <cell r="A1013" t="str">
            <v>DESH RAKSHAK AUSHDHALAYA LTD</v>
          </cell>
          <cell r="B1013">
            <v>531521</v>
          </cell>
          <cell r="C1013" t="str">
            <v>Not Listed</v>
          </cell>
        </row>
        <row r="1014">
          <cell r="A1014" t="str">
            <v>DEV INFORMATION TECHNOLOGY LTD</v>
          </cell>
          <cell r="B1014" t="str">
            <v>Not Listed</v>
          </cell>
          <cell r="C1014" t="str">
            <v>DEVIT</v>
          </cell>
        </row>
        <row r="1015">
          <cell r="A1015" t="str">
            <v>DEVHARI EXPORTS (INDIA) LTD</v>
          </cell>
          <cell r="B1015">
            <v>539197</v>
          </cell>
          <cell r="C1015" t="str">
            <v>Not Listed</v>
          </cell>
        </row>
        <row r="1016">
          <cell r="A1016" t="str">
            <v>DEVHARI EXPORTS INDIA LTD</v>
          </cell>
          <cell r="B1016">
            <v>539197</v>
          </cell>
          <cell r="C1016" t="str">
            <v>Not Listed</v>
          </cell>
        </row>
        <row r="1017">
          <cell r="A1017" t="str">
            <v>DEVINE IMPEX LTD</v>
          </cell>
          <cell r="B1017">
            <v>531585</v>
          </cell>
          <cell r="C1017" t="str">
            <v>Not Listed</v>
          </cell>
        </row>
        <row r="1018">
          <cell r="A1018" t="str">
            <v>DEVINSU TRADING LTD</v>
          </cell>
          <cell r="B1018">
            <v>512445</v>
          </cell>
          <cell r="C1018" t="str">
            <v>Not Listed</v>
          </cell>
        </row>
        <row r="1019">
          <cell r="A1019" t="str">
            <v>DEVKI LEASING &amp; FINANCE LTD</v>
          </cell>
          <cell r="B1019">
            <v>530765</v>
          </cell>
          <cell r="C1019" t="str">
            <v>Not Listed</v>
          </cell>
        </row>
        <row r="1020">
          <cell r="A1020" t="str">
            <v>DEVOTED CONSTRUCTION LTD</v>
          </cell>
          <cell r="B1020">
            <v>542002</v>
          </cell>
          <cell r="C1020" t="str">
            <v>Not Listed</v>
          </cell>
        </row>
        <row r="1021">
          <cell r="A1021" t="str">
            <v>DEWAN HOUSING FINANCE CORPORATION LTD</v>
          </cell>
          <cell r="B1021">
            <v>511072</v>
          </cell>
          <cell r="C1021" t="str">
            <v>DHFL</v>
          </cell>
        </row>
        <row r="1022">
          <cell r="A1022" t="str">
            <v>DFM FOODS LTD</v>
          </cell>
          <cell r="B1022">
            <v>519588</v>
          </cell>
          <cell r="C1022" t="str">
            <v>DFMFOODS</v>
          </cell>
        </row>
        <row r="1023">
          <cell r="A1023" t="str">
            <v>DHABRIYA POLYWOOD LTD</v>
          </cell>
          <cell r="B1023">
            <v>538715</v>
          </cell>
          <cell r="C1023" t="str">
            <v>Not Listed</v>
          </cell>
        </row>
        <row r="1024">
          <cell r="A1024" t="str">
            <v>DHAMPUR SUGAR MILLS LTD</v>
          </cell>
          <cell r="B1024">
            <v>500119</v>
          </cell>
          <cell r="C1024" t="str">
            <v>DHAMPURSUG</v>
          </cell>
        </row>
        <row r="1025">
          <cell r="A1025" t="str">
            <v>DHAMPURE SPECIALITY SUGARS LTD</v>
          </cell>
          <cell r="B1025">
            <v>531923</v>
          </cell>
          <cell r="C1025" t="str">
            <v>Not Listed</v>
          </cell>
        </row>
        <row r="1026">
          <cell r="A1026" t="str">
            <v>DHANADA CORPORATION LTD</v>
          </cell>
          <cell r="B1026">
            <v>531198</v>
          </cell>
          <cell r="C1026" t="str">
            <v>Not Listed</v>
          </cell>
        </row>
        <row r="1027">
          <cell r="A1027" t="str">
            <v>DHANALAXMI ROTO SPINNERS LTD</v>
          </cell>
          <cell r="B1027">
            <v>521216</v>
          </cell>
          <cell r="C1027" t="str">
            <v>Not Listed</v>
          </cell>
        </row>
        <row r="1028">
          <cell r="A1028" t="str">
            <v>Dhanashree Electronics Ltd</v>
          </cell>
          <cell r="B1028">
            <v>542679</v>
          </cell>
          <cell r="C1028" t="str">
            <v>DEL</v>
          </cell>
        </row>
        <row r="1029">
          <cell r="A1029" t="str">
            <v>DHANLAXMI BANK LTD</v>
          </cell>
          <cell r="B1029">
            <v>532180</v>
          </cell>
          <cell r="C1029" t="str">
            <v>DHANBANK</v>
          </cell>
        </row>
        <row r="1030">
          <cell r="A1030" t="str">
            <v>DHANLAXMI COTEX LTD</v>
          </cell>
          <cell r="B1030">
            <v>512485</v>
          </cell>
          <cell r="C1030" t="str">
            <v>Not Listed</v>
          </cell>
        </row>
        <row r="1031">
          <cell r="A1031" t="str">
            <v>DHANLAXMI FABRICS LTD</v>
          </cell>
          <cell r="B1031">
            <v>521151</v>
          </cell>
          <cell r="C1031" t="str">
            <v>Not Listed</v>
          </cell>
        </row>
        <row r="1032">
          <cell r="A1032" t="str">
            <v>DHANLEELA INVESTMENTS &amp; TRADING COMPANY LTD</v>
          </cell>
          <cell r="B1032">
            <v>503637</v>
          </cell>
          <cell r="C1032" t="str">
            <v>Not Listed</v>
          </cell>
        </row>
        <row r="1033">
          <cell r="A1033" t="str">
            <v>DHANUKA AGRITECH LTD</v>
          </cell>
          <cell r="B1033">
            <v>507717</v>
          </cell>
          <cell r="C1033" t="str">
            <v>DHANUKA</v>
          </cell>
        </row>
        <row r="1034">
          <cell r="A1034" t="str">
            <v>DHANUKA COMMERCIAL LTD</v>
          </cell>
          <cell r="B1034">
            <v>538446</v>
          </cell>
          <cell r="C1034" t="str">
            <v>Not Listed</v>
          </cell>
        </row>
        <row r="1035">
          <cell r="A1035" t="str">
            <v>DHANUKA REALTY LTD</v>
          </cell>
          <cell r="B1035" t="str">
            <v>Not Listed</v>
          </cell>
          <cell r="C1035" t="str">
            <v>DRL</v>
          </cell>
        </row>
        <row r="1036">
          <cell r="A1036" t="str">
            <v>DHANVANTRI JEEVAN REKHA LTD</v>
          </cell>
          <cell r="B1036">
            <v>531043</v>
          </cell>
          <cell r="C1036" t="str">
            <v>Not Listed</v>
          </cell>
        </row>
        <row r="1037">
          <cell r="A1037" t="str">
            <v>DHANVARSHA FINVEST LTD</v>
          </cell>
          <cell r="B1037">
            <v>540268</v>
          </cell>
          <cell r="C1037" t="str">
            <v>Not Listed</v>
          </cell>
        </row>
        <row r="1038">
          <cell r="A1038" t="str">
            <v>DHARAMSI MORARJI CHEMICAL CO LTD</v>
          </cell>
          <cell r="B1038">
            <v>506405</v>
          </cell>
          <cell r="C1038" t="str">
            <v>Not Listed</v>
          </cell>
        </row>
        <row r="1039">
          <cell r="A1039" t="str">
            <v>DHARANI FINANCE LTD</v>
          </cell>
          <cell r="B1039">
            <v>511451</v>
          </cell>
          <cell r="C1039" t="str">
            <v>Not Listed</v>
          </cell>
        </row>
        <row r="1040">
          <cell r="A1040" t="str">
            <v>DHARANI SUGARS &amp; CHEMICALS LTD</v>
          </cell>
          <cell r="B1040">
            <v>507442</v>
          </cell>
          <cell r="C1040" t="str">
            <v>DHARSUGAR</v>
          </cell>
        </row>
        <row r="1041">
          <cell r="A1041" t="str">
            <v>DHENU BUILDCON INFRA LTD</v>
          </cell>
          <cell r="B1041">
            <v>501945</v>
          </cell>
          <cell r="C1041" t="str">
            <v>Not Listed</v>
          </cell>
        </row>
        <row r="1042">
          <cell r="A1042" t="str">
            <v>DHOOT INDUSTRIAL FINANCE LTD</v>
          </cell>
          <cell r="B1042">
            <v>526971</v>
          </cell>
          <cell r="C1042" t="str">
            <v>Not Listed</v>
          </cell>
        </row>
        <row r="1043">
          <cell r="A1043" t="str">
            <v>DHP (INDIA) LTD</v>
          </cell>
          <cell r="B1043">
            <v>531306</v>
          </cell>
          <cell r="C1043" t="str">
            <v>Not Listed</v>
          </cell>
        </row>
        <row r="1044">
          <cell r="A1044" t="str">
            <v>DHP INDIA LTD</v>
          </cell>
          <cell r="B1044">
            <v>531306</v>
          </cell>
          <cell r="C1044" t="str">
            <v>Not Listed</v>
          </cell>
        </row>
        <row r="1045">
          <cell r="A1045" t="str">
            <v>DHRUV CONSULTANCY SERVICES LTD</v>
          </cell>
          <cell r="B1045">
            <v>541302</v>
          </cell>
          <cell r="C1045" t="str">
            <v>Not Listed</v>
          </cell>
        </row>
        <row r="1046">
          <cell r="A1046" t="str">
            <v>DHRUV ESTATES LTD</v>
          </cell>
          <cell r="B1046">
            <v>507886</v>
          </cell>
          <cell r="C1046" t="str">
            <v>Not Listed</v>
          </cell>
        </row>
        <row r="1047">
          <cell r="A1047" t="str">
            <v>DHRUV WELLNESS LTD</v>
          </cell>
          <cell r="B1047">
            <v>540695</v>
          </cell>
          <cell r="C1047" t="str">
            <v>Not Listed</v>
          </cell>
        </row>
        <row r="1048">
          <cell r="A1048" t="str">
            <v>DHRUVA CAPITAL SERVICES LTD</v>
          </cell>
          <cell r="B1048">
            <v>531237</v>
          </cell>
          <cell r="C1048" t="str">
            <v>Not Listed</v>
          </cell>
        </row>
        <row r="1049">
          <cell r="A1049" t="str">
            <v>DHUNSERI INVESTMENTS LTD</v>
          </cell>
          <cell r="B1049">
            <v>533336</v>
          </cell>
          <cell r="C1049" t="str">
            <v>DHUNINV</v>
          </cell>
        </row>
        <row r="1050">
          <cell r="A1050" t="str">
            <v>DHUNSERI PETROCHEM LTD</v>
          </cell>
          <cell r="B1050">
            <v>523736</v>
          </cell>
          <cell r="C1050" t="str">
            <v>DPL</v>
          </cell>
        </row>
        <row r="1051">
          <cell r="A1051" t="str">
            <v>DHUNSERI TEA &amp; INDUSTRIES LTD</v>
          </cell>
          <cell r="B1051">
            <v>538902</v>
          </cell>
          <cell r="C1051" t="str">
            <v>DTIL</v>
          </cell>
        </row>
        <row r="1052">
          <cell r="A1052" t="str">
            <v>Dhunseri Ventures LTD</v>
          </cell>
          <cell r="B1052" t="str">
            <v>Not Listed</v>
          </cell>
          <cell r="C1052" t="str">
            <v>DVL</v>
          </cell>
        </row>
        <row r="1053">
          <cell r="A1053" t="str">
            <v>DIAMANT INFRASTRUCTURE LTD</v>
          </cell>
          <cell r="B1053">
            <v>508860</v>
          </cell>
          <cell r="C1053" t="str">
            <v>Not Listed</v>
          </cell>
        </row>
        <row r="1054">
          <cell r="A1054" t="str">
            <v>DIAMINES &amp; CHEMICALS LTD</v>
          </cell>
          <cell r="B1054">
            <v>500120</v>
          </cell>
          <cell r="C1054" t="str">
            <v>Not Listed</v>
          </cell>
        </row>
        <row r="1055">
          <cell r="A1055" t="str">
            <v>DIAMOND POWER INFRA LTD</v>
          </cell>
          <cell r="B1055">
            <v>522163</v>
          </cell>
          <cell r="C1055" t="str">
            <v>DIAPOWER</v>
          </cell>
        </row>
        <row r="1056">
          <cell r="A1056" t="str">
            <v>DIANA TEA CO LTD</v>
          </cell>
          <cell r="B1056">
            <v>530959</v>
          </cell>
          <cell r="C1056" t="str">
            <v>Not Listed</v>
          </cell>
        </row>
        <row r="1057">
          <cell r="A1057" t="str">
            <v>DIC (INDIA) LTD</v>
          </cell>
          <cell r="B1057">
            <v>500089</v>
          </cell>
          <cell r="C1057" t="str">
            <v>DICIND</v>
          </cell>
        </row>
        <row r="1058">
          <cell r="A1058" t="str">
            <v>DIC INDIA LTD</v>
          </cell>
          <cell r="B1058">
            <v>500089</v>
          </cell>
          <cell r="C1058" t="str">
            <v>DICIND</v>
          </cell>
        </row>
        <row r="1059">
          <cell r="A1059" t="str">
            <v>DIGGI MULTITRADE LTD</v>
          </cell>
          <cell r="B1059">
            <v>540811</v>
          </cell>
          <cell r="C1059" t="str">
            <v>Not Listed</v>
          </cell>
        </row>
        <row r="1060">
          <cell r="A1060" t="str">
            <v>Digicontent Ltd</v>
          </cell>
          <cell r="B1060">
            <v>542685</v>
          </cell>
          <cell r="C1060" t="str">
            <v>DGCONTENT</v>
          </cell>
        </row>
        <row r="1061">
          <cell r="A1061" t="str">
            <v>DIGJAM LTD</v>
          </cell>
          <cell r="B1061">
            <v>539979</v>
          </cell>
          <cell r="C1061" t="str">
            <v>DIGJAMLTD</v>
          </cell>
        </row>
        <row r="1062">
          <cell r="A1062" t="str">
            <v>DIKSAT TRANSWORLD LTD</v>
          </cell>
          <cell r="B1062">
            <v>540151</v>
          </cell>
          <cell r="C1062" t="str">
            <v>Not Listed</v>
          </cell>
        </row>
        <row r="1063">
          <cell r="A1063" t="str">
            <v>Diksha Greens Ltd</v>
          </cell>
          <cell r="B1063">
            <v>542155</v>
          </cell>
          <cell r="C1063" t="str">
            <v>DGL</v>
          </cell>
        </row>
        <row r="1064">
          <cell r="A1064" t="str">
            <v>DIL LTD</v>
          </cell>
          <cell r="B1064">
            <v>506414</v>
          </cell>
          <cell r="C1064" t="str">
            <v>Not Listed</v>
          </cell>
        </row>
        <row r="1065">
          <cell r="A1065" t="str">
            <v>DILIGENT INDUSTRIES LTD</v>
          </cell>
          <cell r="B1065">
            <v>531153</v>
          </cell>
          <cell r="C1065" t="str">
            <v>Not Listed</v>
          </cell>
        </row>
        <row r="1066">
          <cell r="A1066" t="str">
            <v>DILIGENT MEDIA CORPORATION LTD</v>
          </cell>
          <cell r="B1066">
            <v>540789</v>
          </cell>
          <cell r="C1066" t="str">
            <v>DNAMEDIA</v>
          </cell>
        </row>
        <row r="1067">
          <cell r="A1067" t="str">
            <v>DILIP BUILDCON LTD</v>
          </cell>
          <cell r="B1067">
            <v>540047</v>
          </cell>
          <cell r="C1067" t="str">
            <v>DBL</v>
          </cell>
        </row>
        <row r="1068">
          <cell r="A1068" t="str">
            <v>DION GLOBAL SOLUTIONS LTD</v>
          </cell>
          <cell r="B1068">
            <v>526927</v>
          </cell>
          <cell r="C1068" t="str">
            <v>Not Listed</v>
          </cell>
        </row>
        <row r="1069">
          <cell r="A1069" t="str">
            <v>DISA (INDIA) LTD</v>
          </cell>
          <cell r="B1069">
            <v>500068</v>
          </cell>
          <cell r="C1069" t="str">
            <v>Not Listed</v>
          </cell>
        </row>
        <row r="1070">
          <cell r="A1070" t="str">
            <v>DISA INDIA LTD</v>
          </cell>
          <cell r="B1070">
            <v>500068</v>
          </cell>
          <cell r="C1070" t="str">
            <v>Not Listed</v>
          </cell>
        </row>
        <row r="1071">
          <cell r="A1071" t="str">
            <v>DISH TV (INDIA) LTD</v>
          </cell>
          <cell r="B1071">
            <v>532839</v>
          </cell>
          <cell r="C1071" t="str">
            <v>DISHTV</v>
          </cell>
        </row>
        <row r="1072">
          <cell r="A1072" t="str">
            <v>DISH TV INDIA LTD</v>
          </cell>
          <cell r="B1072">
            <v>532839</v>
          </cell>
          <cell r="C1072" t="str">
            <v>DISHTV</v>
          </cell>
        </row>
        <row r="1073">
          <cell r="A1073" t="str">
            <v>DISHA RESOURCES LTD</v>
          </cell>
          <cell r="B1073">
            <v>531553</v>
          </cell>
          <cell r="C1073" t="str">
            <v>Not Listed</v>
          </cell>
        </row>
        <row r="1074">
          <cell r="A1074" t="str">
            <v>DISHMAN CARBOGEN AMCIS LTD</v>
          </cell>
          <cell r="B1074">
            <v>540701</v>
          </cell>
          <cell r="C1074" t="str">
            <v>DCAL</v>
          </cell>
        </row>
        <row r="1075">
          <cell r="A1075" t="str">
            <v>DIVINUS FABRICS LTD</v>
          </cell>
          <cell r="B1075">
            <v>538432</v>
          </cell>
          <cell r="C1075" t="str">
            <v>Not Listed</v>
          </cell>
        </row>
        <row r="1076">
          <cell r="A1076" t="str">
            <v>DIVI'S LABORATORIES LTD</v>
          </cell>
          <cell r="B1076">
            <v>532488</v>
          </cell>
          <cell r="C1076" t="str">
            <v>DIVISLAB</v>
          </cell>
        </row>
        <row r="1077">
          <cell r="A1077" t="str">
            <v>DIVYA JYOTI INDUSTRIES LTD</v>
          </cell>
          <cell r="B1077">
            <v>526285</v>
          </cell>
          <cell r="C1077" t="str">
            <v>Not Listed</v>
          </cell>
        </row>
        <row r="1078">
          <cell r="A1078" t="str">
            <v>DIVYASHAKTI GRANITES LTD</v>
          </cell>
          <cell r="B1078">
            <v>526315</v>
          </cell>
          <cell r="C1078" t="str">
            <v>Not Listed</v>
          </cell>
        </row>
        <row r="1079">
          <cell r="A1079" t="str">
            <v>DIXON TECHNOLOGIES (INDIA) LTD</v>
          </cell>
          <cell r="B1079">
            <v>540699</v>
          </cell>
          <cell r="C1079" t="str">
            <v>DIXON</v>
          </cell>
        </row>
        <row r="1080">
          <cell r="A1080" t="str">
            <v>DIXON TECHNOLOGIES INDIA LTD</v>
          </cell>
          <cell r="B1080">
            <v>540699</v>
          </cell>
          <cell r="C1080" t="str">
            <v>DIXON</v>
          </cell>
        </row>
        <row r="1081">
          <cell r="A1081" t="str">
            <v>DLF LTD</v>
          </cell>
          <cell r="B1081">
            <v>532868</v>
          </cell>
          <cell r="C1081" t="str">
            <v>DLF</v>
          </cell>
        </row>
        <row r="1082">
          <cell r="A1082" t="str">
            <v>D-LINK (INDIA) LTD</v>
          </cell>
          <cell r="B1082">
            <v>533146</v>
          </cell>
          <cell r="C1082" t="str">
            <v>DLINK(INDIA)</v>
          </cell>
        </row>
        <row r="1083">
          <cell r="A1083" t="str">
            <v>D-LINK INDIA LTD</v>
          </cell>
          <cell r="B1083">
            <v>533146</v>
          </cell>
          <cell r="C1083" t="str">
            <v>DLINKINDIA</v>
          </cell>
        </row>
        <row r="1084">
          <cell r="A1084" t="str">
            <v>DOLAT INVESTMENTS LTD</v>
          </cell>
          <cell r="B1084">
            <v>505526</v>
          </cell>
          <cell r="C1084" t="str">
            <v>Not Listed</v>
          </cell>
        </row>
        <row r="1085">
          <cell r="A1085" t="str">
            <v>DOLFIN RUBBERS LTD</v>
          </cell>
          <cell r="B1085">
            <v>542013</v>
          </cell>
          <cell r="C1085" t="str">
            <v>Not Listed</v>
          </cell>
        </row>
        <row r="1086">
          <cell r="A1086" t="str">
            <v>DOLLAR INDUSTRIES LTD</v>
          </cell>
          <cell r="B1086">
            <v>541403</v>
          </cell>
          <cell r="C1086" t="str">
            <v>DOLLAR</v>
          </cell>
        </row>
        <row r="1087">
          <cell r="A1087" t="str">
            <v>DOLPHIN MEDICAL SERVICES LTD</v>
          </cell>
          <cell r="B1087">
            <v>526504</v>
          </cell>
          <cell r="C1087" t="str">
            <v>Not Listed</v>
          </cell>
        </row>
        <row r="1088">
          <cell r="A1088" t="str">
            <v>DOLPHIN OFFSHORE ENTERPRISES (INDIA) LTD</v>
          </cell>
          <cell r="B1088">
            <v>522261</v>
          </cell>
          <cell r="C1088" t="str">
            <v>DOLPHINOFF</v>
          </cell>
        </row>
        <row r="1089">
          <cell r="A1089" t="str">
            <v>DOLPHIN OFFSHORE ENTERPRISES INDIA LTD</v>
          </cell>
          <cell r="B1089">
            <v>522261</v>
          </cell>
          <cell r="C1089" t="str">
            <v>DOLPHINOFF</v>
          </cell>
        </row>
        <row r="1090">
          <cell r="A1090" t="str">
            <v>DONEAR INDUSTRIES LTD</v>
          </cell>
          <cell r="B1090">
            <v>512519</v>
          </cell>
          <cell r="C1090" t="str">
            <v>DONEAR</v>
          </cell>
        </row>
        <row r="1091">
          <cell r="A1091" t="str">
            <v>DPSC LTD</v>
          </cell>
          <cell r="B1091" t="str">
            <v>Not Listed</v>
          </cell>
          <cell r="C1091" t="str">
            <v>DPSCLTD</v>
          </cell>
        </row>
        <row r="1092">
          <cell r="A1092" t="str">
            <v>DQ ENTERTAINMENT INTERNATIONAL LTD</v>
          </cell>
          <cell r="B1092">
            <v>533176</v>
          </cell>
          <cell r="C1092" t="str">
            <v>DQE</v>
          </cell>
        </row>
        <row r="1093">
          <cell r="A1093" t="str">
            <v>DR AGARWALS EYE HOSPITAL LTD</v>
          </cell>
          <cell r="B1093">
            <v>526783</v>
          </cell>
          <cell r="C1093" t="str">
            <v>Not Listed</v>
          </cell>
        </row>
        <row r="1094">
          <cell r="A1094" t="str">
            <v>DR HABEEBULLAH LIFE SCIENCES LTD</v>
          </cell>
          <cell r="B1094">
            <v>539267</v>
          </cell>
          <cell r="C1094" t="str">
            <v>Not Listed</v>
          </cell>
        </row>
        <row r="1095">
          <cell r="A1095" t="str">
            <v>DR LAL PATH LABS LTD</v>
          </cell>
          <cell r="B1095">
            <v>539524</v>
          </cell>
          <cell r="C1095" t="str">
            <v>LALPATHLAB</v>
          </cell>
        </row>
        <row r="1096">
          <cell r="A1096" t="str">
            <v>DR LALCHANDANI LABS LTD</v>
          </cell>
          <cell r="B1096">
            <v>541299</v>
          </cell>
          <cell r="C1096" t="str">
            <v>Not Listed</v>
          </cell>
        </row>
        <row r="1097">
          <cell r="A1097" t="str">
            <v>DR REDDY'S LABORATORIES LTD</v>
          </cell>
          <cell r="B1097">
            <v>500124</v>
          </cell>
          <cell r="C1097" t="str">
            <v>DRREDDY</v>
          </cell>
        </row>
        <row r="1098">
          <cell r="A1098" t="str">
            <v>DRA CONSULTANTS LTD</v>
          </cell>
          <cell r="B1098">
            <v>540144</v>
          </cell>
          <cell r="C1098" t="str">
            <v>Not Listed</v>
          </cell>
        </row>
        <row r="1099">
          <cell r="A1099" t="str">
            <v>DREDGING CORPORATION OF (INDIA) LTD</v>
          </cell>
          <cell r="B1099">
            <v>523618</v>
          </cell>
          <cell r="C1099" t="str">
            <v>DREDGECORP</v>
          </cell>
        </row>
        <row r="1100">
          <cell r="A1100" t="str">
            <v>DREDGING CORPORATION OF INDIA LTD</v>
          </cell>
          <cell r="B1100">
            <v>523618</v>
          </cell>
          <cell r="C1100" t="str">
            <v>DREDGECORP</v>
          </cell>
        </row>
        <row r="1101">
          <cell r="A1101" t="str">
            <v>DUCON INFRATECHNOLOGIES LTD</v>
          </cell>
          <cell r="B1101">
            <v>534674</v>
          </cell>
          <cell r="C1101" t="str">
            <v>DUCON</v>
          </cell>
        </row>
        <row r="1102">
          <cell r="A1102" t="str">
            <v>DUGAR HOUSING DEVELOPMENTS LTD</v>
          </cell>
          <cell r="B1102">
            <v>511634</v>
          </cell>
          <cell r="C1102" t="str">
            <v>Not Listed</v>
          </cell>
        </row>
        <row r="1103">
          <cell r="A1103" t="str">
            <v>DUKE OFFSHORE LTD</v>
          </cell>
          <cell r="B1103">
            <v>531471</v>
          </cell>
          <cell r="C1103" t="str">
            <v>Not Listed</v>
          </cell>
        </row>
        <row r="1104">
          <cell r="A1104" t="str">
            <v>DUNCAN ENGINEERING LTD</v>
          </cell>
          <cell r="B1104">
            <v>504908</v>
          </cell>
          <cell r="C1104" t="str">
            <v>Not Listed</v>
          </cell>
        </row>
        <row r="1105">
          <cell r="A1105" t="str">
            <v>DUROPACK LTD</v>
          </cell>
          <cell r="B1105">
            <v>526355</v>
          </cell>
          <cell r="C1105" t="str">
            <v>Not Listed</v>
          </cell>
        </row>
        <row r="1106">
          <cell r="A1106" t="str">
            <v>DUTRON POLYMERS LTD</v>
          </cell>
          <cell r="B1106">
            <v>517437</v>
          </cell>
          <cell r="C1106" t="str">
            <v>Not Listed</v>
          </cell>
        </row>
        <row r="1107">
          <cell r="A1107" t="str">
            <v>DWARIKESH SUGAR INDUSTRIES LTD</v>
          </cell>
          <cell r="B1107">
            <v>532610</v>
          </cell>
          <cell r="C1107" t="str">
            <v>DWARKESH</v>
          </cell>
        </row>
        <row r="1108">
          <cell r="A1108" t="str">
            <v>Dwitiya Trading Ltd</v>
          </cell>
          <cell r="B1108">
            <v>538608</v>
          </cell>
          <cell r="C1108" t="str">
            <v>DWITIYA</v>
          </cell>
        </row>
        <row r="1109">
          <cell r="A1109" t="str">
            <v>DYNACONS SYSTEMS &amp; SOLUTIONS LTD</v>
          </cell>
          <cell r="B1109">
            <v>532365</v>
          </cell>
          <cell r="C1109" t="str">
            <v>DSSL</v>
          </cell>
        </row>
        <row r="1110">
          <cell r="A1110" t="str">
            <v>DYNAMATIC TECHNOLOGIES LTD</v>
          </cell>
          <cell r="B1110">
            <v>505242</v>
          </cell>
          <cell r="C1110" t="str">
            <v>DYNAMATECH</v>
          </cell>
        </row>
        <row r="1111">
          <cell r="A1111" t="str">
            <v>DYNAMIC ARCHISTRUCTURES LTD</v>
          </cell>
          <cell r="B1111">
            <v>539681</v>
          </cell>
          <cell r="C1111" t="str">
            <v>Not Listed</v>
          </cell>
        </row>
        <row r="1112">
          <cell r="A1112" t="str">
            <v>DYNAMIC CABLES LTD</v>
          </cell>
          <cell r="B1112">
            <v>540795</v>
          </cell>
          <cell r="C1112" t="str">
            <v>Not Listed</v>
          </cell>
        </row>
        <row r="1113">
          <cell r="A1113" t="str">
            <v>DYNAMIC INDUSTRIES LTD</v>
          </cell>
          <cell r="B1113">
            <v>524818</v>
          </cell>
          <cell r="C1113" t="str">
            <v>Not Listed</v>
          </cell>
        </row>
        <row r="1114">
          <cell r="A1114" t="str">
            <v>DYNAMIC PORTFOLIO MANAGEMENT &amp; SERVICES LTD</v>
          </cell>
          <cell r="B1114">
            <v>530779</v>
          </cell>
          <cell r="C1114" t="str">
            <v>Not Listed</v>
          </cell>
        </row>
        <row r="1115">
          <cell r="A1115" t="str">
            <v>DYNAVISION LTD</v>
          </cell>
          <cell r="B1115">
            <v>517238</v>
          </cell>
          <cell r="C1115" t="str">
            <v>Not Listed</v>
          </cell>
        </row>
        <row r="1116">
          <cell r="A1116" t="str">
            <v>DYNEMIC PRODUCTS LTD</v>
          </cell>
          <cell r="B1116">
            <v>532707</v>
          </cell>
          <cell r="C1116" t="str">
            <v>DYNPRO</v>
          </cell>
        </row>
        <row r="1117">
          <cell r="A1117" t="str">
            <v>E COM INFOTECH I LTD</v>
          </cell>
          <cell r="B1117">
            <v>531533</v>
          </cell>
          <cell r="C1117" t="str">
            <v>Not Listed</v>
          </cell>
        </row>
        <row r="1118">
          <cell r="A1118" t="str">
            <v>E2E NETWORKS LTD</v>
          </cell>
          <cell r="B1118" t="str">
            <v>Not Listed</v>
          </cell>
          <cell r="C1118" t="str">
            <v>E2E</v>
          </cell>
        </row>
        <row r="1119">
          <cell r="A1119" t="str">
            <v>EAST BUILDTECH LTD</v>
          </cell>
          <cell r="B1119">
            <v>507917</v>
          </cell>
          <cell r="C1119" t="str">
            <v>Not Listed</v>
          </cell>
        </row>
        <row r="1120">
          <cell r="A1120" t="str">
            <v>EAST COAST STEEL LTD</v>
          </cell>
          <cell r="B1120">
            <v>520081</v>
          </cell>
          <cell r="C1120" t="str">
            <v>Not Listed</v>
          </cell>
        </row>
        <row r="1121">
          <cell r="A1121" t="str">
            <v>EAST INDIA SECURITIES LTD</v>
          </cell>
          <cell r="B1121">
            <v>541053</v>
          </cell>
          <cell r="C1121" t="str">
            <v>Not Listed</v>
          </cell>
        </row>
        <row r="1122">
          <cell r="A1122" t="str">
            <v>EASTERN SILK INDUSTRIES LTD</v>
          </cell>
          <cell r="B1122">
            <v>590022</v>
          </cell>
          <cell r="C1122" t="str">
            <v>EASTSILK</v>
          </cell>
        </row>
        <row r="1123">
          <cell r="A1123" t="str">
            <v>EASTERN TREADS LTD</v>
          </cell>
          <cell r="B1123">
            <v>531346</v>
          </cell>
          <cell r="C1123" t="str">
            <v>Not Listed</v>
          </cell>
        </row>
        <row r="1124">
          <cell r="A1124" t="str">
            <v>EASUN REYROLLE LTD</v>
          </cell>
          <cell r="B1124">
            <v>532751</v>
          </cell>
          <cell r="C1124" t="str">
            <v>EASUNREYRL</v>
          </cell>
        </row>
        <row r="1125">
          <cell r="A1125" t="str">
            <v>ECE INDUSTRIES LTD</v>
          </cell>
          <cell r="B1125" t="str">
            <v>Not Listed</v>
          </cell>
          <cell r="C1125" t="str">
            <v>ECEIND</v>
          </cell>
        </row>
        <row r="1126">
          <cell r="A1126" t="str">
            <v>ECLERX SERVICES LTD</v>
          </cell>
          <cell r="B1126">
            <v>532927</v>
          </cell>
          <cell r="C1126" t="str">
            <v>ECLERX</v>
          </cell>
        </row>
        <row r="1127">
          <cell r="A1127" t="str">
            <v>ECO FRIENDLY FOOD PROCESSING PARK LTD</v>
          </cell>
          <cell r="B1127">
            <v>534839</v>
          </cell>
          <cell r="C1127" t="str">
            <v>Not Listed</v>
          </cell>
        </row>
        <row r="1128">
          <cell r="A1128" t="str">
            <v>ECO RECYCLING LTD</v>
          </cell>
          <cell r="B1128">
            <v>530643</v>
          </cell>
          <cell r="C1128" t="str">
            <v>Not Listed</v>
          </cell>
        </row>
        <row r="1129">
          <cell r="A1129" t="str">
            <v>ECOBOARD INDUSTRIES LTD</v>
          </cell>
          <cell r="B1129">
            <v>523732</v>
          </cell>
          <cell r="C1129" t="str">
            <v>Not Listed</v>
          </cell>
        </row>
        <row r="1130">
          <cell r="A1130" t="str">
            <v>ECONO TRADE (INDIA) LTD</v>
          </cell>
          <cell r="B1130">
            <v>538708</v>
          </cell>
          <cell r="C1130" t="str">
            <v>Not Listed</v>
          </cell>
        </row>
        <row r="1131">
          <cell r="A1131" t="str">
            <v>ECONO TRADE INDIA LTD</v>
          </cell>
          <cell r="B1131">
            <v>538708</v>
          </cell>
          <cell r="C1131" t="str">
            <v>Not Listed</v>
          </cell>
        </row>
        <row r="1132">
          <cell r="A1132" t="str">
            <v>ECOPLAST LTD</v>
          </cell>
          <cell r="B1132">
            <v>526703</v>
          </cell>
          <cell r="C1132" t="str">
            <v>Not Listed</v>
          </cell>
        </row>
        <row r="1133">
          <cell r="A1133" t="str">
            <v>ECS BIZTECH LTD</v>
          </cell>
          <cell r="B1133">
            <v>540063</v>
          </cell>
          <cell r="C1133" t="str">
            <v>Not Listed</v>
          </cell>
        </row>
        <row r="1134">
          <cell r="A1134" t="str">
            <v>EDELWEISS FINANCIAL SERVICES LTD</v>
          </cell>
          <cell r="B1134">
            <v>532922</v>
          </cell>
          <cell r="C1134" t="str">
            <v>EDELWEISS</v>
          </cell>
        </row>
        <row r="1135">
          <cell r="A1135" t="str">
            <v>EDUCOMP SOLUTIONS LTD</v>
          </cell>
          <cell r="B1135">
            <v>532696</v>
          </cell>
          <cell r="C1135" t="str">
            <v>EDUCOMP</v>
          </cell>
        </row>
        <row r="1136">
          <cell r="A1136" t="str">
            <v>EDUEXEL INFOTAINMENT LTD</v>
          </cell>
          <cell r="B1136">
            <v>526483</v>
          </cell>
          <cell r="C1136" t="str">
            <v>Not Listed</v>
          </cell>
        </row>
        <row r="1137">
          <cell r="A1137" t="str">
            <v>EDYNAMICS SOLUTIONS LTD</v>
          </cell>
          <cell r="B1137">
            <v>535694</v>
          </cell>
          <cell r="C1137" t="str">
            <v>Not Listed</v>
          </cell>
        </row>
        <row r="1138">
          <cell r="A1138" t="str">
            <v>EICHER MOTORS LTD</v>
          </cell>
          <cell r="B1138">
            <v>505200</v>
          </cell>
          <cell r="C1138" t="str">
            <v>EICHERMOT</v>
          </cell>
        </row>
        <row r="1139">
          <cell r="A1139" t="str">
            <v>EID PARRY (INDIA) LTD</v>
          </cell>
          <cell r="B1139">
            <v>500125</v>
          </cell>
          <cell r="C1139" t="str">
            <v>EIDPARRY</v>
          </cell>
        </row>
        <row r="1140">
          <cell r="A1140" t="str">
            <v>EID PARRY INDIA LTD</v>
          </cell>
          <cell r="B1140">
            <v>500125</v>
          </cell>
          <cell r="C1140" t="str">
            <v>EIDPARRY</v>
          </cell>
        </row>
        <row r="1141">
          <cell r="A1141" t="str">
            <v>EIH ASSOCIATED HOTELS LTD</v>
          </cell>
          <cell r="B1141">
            <v>523127</v>
          </cell>
          <cell r="C1141" t="str">
            <v>EIHAHOTELS</v>
          </cell>
        </row>
        <row r="1142">
          <cell r="A1142" t="str">
            <v>EIH LTD</v>
          </cell>
          <cell r="B1142">
            <v>500840</v>
          </cell>
          <cell r="C1142" t="str">
            <v>EIHOTEL</v>
          </cell>
        </row>
        <row r="1143">
          <cell r="A1143" t="str">
            <v>EIMCO ELECON (INDIA) LTD</v>
          </cell>
          <cell r="B1143">
            <v>523708</v>
          </cell>
          <cell r="C1143" t="str">
            <v>EIMCOELECO</v>
          </cell>
        </row>
        <row r="1144">
          <cell r="A1144" t="str">
            <v>EIMCO ELECON INDIA LTD</v>
          </cell>
          <cell r="B1144">
            <v>523708</v>
          </cell>
          <cell r="C1144" t="str">
            <v>EIMCOELECO</v>
          </cell>
        </row>
        <row r="1145">
          <cell r="A1145" t="str">
            <v>Ejecta Marketing Ltd</v>
          </cell>
          <cell r="B1145">
            <v>538653</v>
          </cell>
          <cell r="C1145" t="str">
            <v>EML</v>
          </cell>
        </row>
        <row r="1146">
          <cell r="A1146" t="str">
            <v>EKAM LEASING &amp; FINANCE CO LTD</v>
          </cell>
          <cell r="B1146">
            <v>530581</v>
          </cell>
          <cell r="C1146" t="str">
            <v>Not Listed</v>
          </cell>
        </row>
        <row r="1147">
          <cell r="A1147" t="str">
            <v>E-LAND APPAREL LTD</v>
          </cell>
          <cell r="B1147">
            <v>532820</v>
          </cell>
          <cell r="C1147" t="str">
            <v>ELAND</v>
          </cell>
        </row>
        <row r="1148">
          <cell r="A1148" t="str">
            <v>ELANGO INDUSTRIES LTD</v>
          </cell>
          <cell r="B1148">
            <v>513452</v>
          </cell>
          <cell r="C1148" t="str">
            <v>Not Listed</v>
          </cell>
        </row>
        <row r="1149">
          <cell r="A1149" t="str">
            <v>ELANTAS BECK (INDIA) LTD</v>
          </cell>
          <cell r="B1149">
            <v>500123</v>
          </cell>
          <cell r="C1149" t="str">
            <v>Not Listed</v>
          </cell>
        </row>
        <row r="1150">
          <cell r="A1150" t="str">
            <v>ELANTAS BECK INDIA LTD</v>
          </cell>
          <cell r="B1150">
            <v>500123</v>
          </cell>
          <cell r="C1150" t="str">
            <v>Not Listed</v>
          </cell>
        </row>
        <row r="1151">
          <cell r="A1151" t="str">
            <v>ELCID INVESTMENTS LTD</v>
          </cell>
          <cell r="B1151">
            <v>503681</v>
          </cell>
          <cell r="C1151" t="str">
            <v>Not Listed</v>
          </cell>
        </row>
        <row r="1152">
          <cell r="A1152" t="str">
            <v>ELDECO HOUSING &amp; INDUSTRIES LTD</v>
          </cell>
          <cell r="B1152">
            <v>523329</v>
          </cell>
          <cell r="C1152" t="str">
            <v>Not Listed</v>
          </cell>
        </row>
        <row r="1153">
          <cell r="A1153" t="str">
            <v>ELECON ENGINEERING COMPANY LTD</v>
          </cell>
          <cell r="B1153">
            <v>505700</v>
          </cell>
          <cell r="C1153" t="str">
            <v>ELECON</v>
          </cell>
        </row>
        <row r="1154">
          <cell r="A1154" t="str">
            <v>ELECTROSTEEL CASTINGS LTD</v>
          </cell>
          <cell r="B1154">
            <v>500128</v>
          </cell>
          <cell r="C1154" t="str">
            <v>ELECTCAST</v>
          </cell>
        </row>
        <row r="1155">
          <cell r="A1155" t="str">
            <v>ELECTROSTEEL STEELS LTD</v>
          </cell>
          <cell r="B1155">
            <v>533264</v>
          </cell>
          <cell r="C1155" t="str">
            <v>ELECTROSL</v>
          </cell>
        </row>
        <row r="1156">
          <cell r="A1156" t="str">
            <v>ELECTROTHERM (INDIA) LTD</v>
          </cell>
          <cell r="B1156">
            <v>526608</v>
          </cell>
          <cell r="C1156" t="str">
            <v>ELECTHERM</v>
          </cell>
        </row>
        <row r="1157">
          <cell r="A1157" t="str">
            <v>ELECTROTHERM INDIA LTD</v>
          </cell>
          <cell r="B1157">
            <v>526608</v>
          </cell>
          <cell r="C1157" t="str">
            <v>ELECTHERM</v>
          </cell>
        </row>
        <row r="1158">
          <cell r="A1158" t="str">
            <v>ELEGANT FLORICULTURE &amp; AGROTECH (INDIA) LTD</v>
          </cell>
          <cell r="B1158">
            <v>526473</v>
          </cell>
          <cell r="C1158" t="str">
            <v>Not Listed</v>
          </cell>
        </row>
        <row r="1159">
          <cell r="A1159" t="str">
            <v>ELEGANT FLORICULTURE &amp; AGROTECH INDIA LTD</v>
          </cell>
          <cell r="B1159">
            <v>526473</v>
          </cell>
          <cell r="C1159" t="str">
            <v>Not Listed</v>
          </cell>
        </row>
        <row r="1160">
          <cell r="A1160" t="str">
            <v>ELEGANT MARBLES &amp; GRANI INDUSTRIES LTD</v>
          </cell>
          <cell r="B1160">
            <v>526705</v>
          </cell>
          <cell r="C1160" t="str">
            <v>Not Listed</v>
          </cell>
        </row>
        <row r="1161">
          <cell r="A1161" t="str">
            <v>ELGI EQUIPMENTS LTD</v>
          </cell>
          <cell r="B1161">
            <v>522074</v>
          </cell>
          <cell r="C1161" t="str">
            <v>ELGIEQUIP</v>
          </cell>
        </row>
        <row r="1162">
          <cell r="A1162" t="str">
            <v>ELGI RUBBER COMPANY LTD</v>
          </cell>
          <cell r="B1162" t="str">
            <v>Not Listed</v>
          </cell>
          <cell r="C1162" t="str">
            <v>ELGIRUBCO</v>
          </cell>
        </row>
        <row r="1163">
          <cell r="A1163" t="str">
            <v>ELIXIR CAPITAL LTD</v>
          </cell>
          <cell r="B1163">
            <v>531278</v>
          </cell>
          <cell r="C1163" t="str">
            <v>Not Listed</v>
          </cell>
        </row>
        <row r="1164">
          <cell r="A1164" t="str">
            <v>ELNET TECHNOLOGIES LTD</v>
          </cell>
          <cell r="B1164">
            <v>517477</v>
          </cell>
          <cell r="C1164" t="str">
            <v>Not Listed</v>
          </cell>
        </row>
        <row r="1165">
          <cell r="A1165" t="str">
            <v>ELPRO INTERNATIONAL LTD</v>
          </cell>
          <cell r="B1165">
            <v>504000</v>
          </cell>
          <cell r="C1165" t="str">
            <v>Not Listed</v>
          </cell>
        </row>
        <row r="1166">
          <cell r="A1166" t="str">
            <v>EMA (INDIA) LTD</v>
          </cell>
          <cell r="B1166">
            <v>522027</v>
          </cell>
          <cell r="C1166" t="str">
            <v>Not Listed</v>
          </cell>
        </row>
        <row r="1167">
          <cell r="A1167" t="str">
            <v>EMA INDIA LTD</v>
          </cell>
          <cell r="B1167">
            <v>522027</v>
          </cell>
          <cell r="C1167" t="str">
            <v>Not Listed</v>
          </cell>
        </row>
        <row r="1168">
          <cell r="A1168" t="str">
            <v>EMAMI LTD</v>
          </cell>
          <cell r="B1168">
            <v>531162</v>
          </cell>
          <cell r="C1168" t="str">
            <v>EMAMILTD</v>
          </cell>
        </row>
        <row r="1169">
          <cell r="A1169" t="str">
            <v>Emami Paper Mills LTD</v>
          </cell>
          <cell r="B1169" t="str">
            <v>Not Listed</v>
          </cell>
          <cell r="C1169" t="str">
            <v>EMAMIPAP</v>
          </cell>
        </row>
        <row r="1170">
          <cell r="A1170" t="str">
            <v>EMAMI PAPER MILLS LTD</v>
          </cell>
          <cell r="B1170">
            <v>533208</v>
          </cell>
          <cell r="C1170" t="str">
            <v>Not Listed</v>
          </cell>
        </row>
        <row r="1171">
          <cell r="A1171" t="str">
            <v>EMAMI REALTY LTD</v>
          </cell>
          <cell r="B1171">
            <v>533218</v>
          </cell>
          <cell r="C1171" t="str">
            <v>EMAMIREAL</v>
          </cell>
        </row>
        <row r="1172">
          <cell r="A1172" t="str">
            <v>Embassy Office Parks REIT</v>
          </cell>
          <cell r="B1172">
            <v>542602</v>
          </cell>
          <cell r="C1172" t="str">
            <v>EMBASSY</v>
          </cell>
        </row>
        <row r="1173">
          <cell r="A1173" t="str">
            <v>EMCO LTD</v>
          </cell>
          <cell r="B1173">
            <v>504008</v>
          </cell>
          <cell r="C1173" t="str">
            <v>EMCO</v>
          </cell>
        </row>
        <row r="1174">
          <cell r="A1174" t="str">
            <v>EMERALD LEASING FINANCE &amp; INVESTMENT COMPANY LTD</v>
          </cell>
          <cell r="B1174">
            <v>538882</v>
          </cell>
          <cell r="C1174" t="str">
            <v>Not Listed</v>
          </cell>
        </row>
        <row r="1175">
          <cell r="A1175" t="str">
            <v>EMERALD LEISURES LTD</v>
          </cell>
          <cell r="B1175">
            <v>507265</v>
          </cell>
          <cell r="C1175" t="str">
            <v>Not Listed</v>
          </cell>
        </row>
        <row r="1176">
          <cell r="A1176" t="str">
            <v>EMGEE CABLES &amp; COMMUNICATIONS LTD</v>
          </cell>
          <cell r="B1176">
            <v>530333</v>
          </cell>
          <cell r="C1176" t="str">
            <v>Not Listed</v>
          </cell>
        </row>
        <row r="1177">
          <cell r="A1177" t="str">
            <v>EMKAY GLOBAL FINANCIAL SERVICES LTD</v>
          </cell>
          <cell r="B1177">
            <v>532737</v>
          </cell>
          <cell r="C1177" t="str">
            <v>EMKAY</v>
          </cell>
        </row>
        <row r="1178">
          <cell r="A1178" t="str">
            <v>EMKAY TAPS AND CUTTING TOOLS LTD</v>
          </cell>
          <cell r="B1178" t="str">
            <v>Not Listed</v>
          </cell>
          <cell r="C1178" t="str">
            <v>EMKAYTOOLS</v>
          </cell>
        </row>
        <row r="1179">
          <cell r="A1179" t="str">
            <v>EMMBI INDUSTRIES LTD</v>
          </cell>
          <cell r="B1179">
            <v>533161</v>
          </cell>
          <cell r="C1179" t="str">
            <v>EMMBI</v>
          </cell>
        </row>
        <row r="1180">
          <cell r="A1180" t="str">
            <v>EMMESSAR BIOTECH &amp; NUTRITION LTD</v>
          </cell>
          <cell r="B1180">
            <v>524768</v>
          </cell>
          <cell r="C1180" t="str">
            <v>Not Listed</v>
          </cell>
        </row>
        <row r="1181">
          <cell r="A1181" t="str">
            <v>EMMSONS INTERNATIONAL LTD</v>
          </cell>
          <cell r="B1181">
            <v>532038</v>
          </cell>
          <cell r="C1181" t="str">
            <v>Not Listed</v>
          </cell>
        </row>
        <row r="1182">
          <cell r="A1182" t="str">
            <v>EMPEE DISTILLERIES LTD</v>
          </cell>
          <cell r="B1182">
            <v>532920</v>
          </cell>
          <cell r="C1182" t="str">
            <v>EDL</v>
          </cell>
        </row>
        <row r="1183">
          <cell r="A1183" t="str">
            <v>EMPEE SUGARS &amp; CHEMICALS LTD</v>
          </cell>
          <cell r="B1183">
            <v>500132</v>
          </cell>
          <cell r="C1183" t="str">
            <v>Not Listed</v>
          </cell>
        </row>
        <row r="1184">
          <cell r="A1184" t="str">
            <v>EMPIRE INDUSTRIES LTD</v>
          </cell>
          <cell r="B1184">
            <v>509525</v>
          </cell>
          <cell r="C1184" t="str">
            <v>Not Listed</v>
          </cell>
        </row>
        <row r="1185">
          <cell r="A1185" t="str">
            <v>EMPOWER (INDIA) LTD</v>
          </cell>
          <cell r="B1185">
            <v>504351</v>
          </cell>
          <cell r="C1185" t="str">
            <v>Not Listed</v>
          </cell>
        </row>
        <row r="1186">
          <cell r="A1186" t="str">
            <v>EMPOWER INDIA LTD</v>
          </cell>
          <cell r="B1186">
            <v>504351</v>
          </cell>
          <cell r="C1186" t="str">
            <v>Not Listed</v>
          </cell>
        </row>
        <row r="1187">
          <cell r="A1187" t="str">
            <v>ENBEE TRADE &amp; FINANCE LTD</v>
          </cell>
          <cell r="B1187">
            <v>512441</v>
          </cell>
          <cell r="C1187" t="str">
            <v>Not Listed</v>
          </cell>
        </row>
        <row r="1188">
          <cell r="A1188" t="str">
            <v>ENCASH ENTERTAINMENT LTD</v>
          </cell>
          <cell r="B1188">
            <v>538684</v>
          </cell>
          <cell r="C1188" t="str">
            <v>Not Listed</v>
          </cell>
        </row>
        <row r="1189">
          <cell r="A1189" t="str">
            <v>ENDURANCE TECHNOLOGIES LTD</v>
          </cell>
          <cell r="B1189">
            <v>540153</v>
          </cell>
          <cell r="C1189" t="str">
            <v>ENDURANCE</v>
          </cell>
        </row>
        <row r="1190">
          <cell r="A1190" t="str">
            <v>ENERGY DEVELOPMENT COMPANY LTD</v>
          </cell>
          <cell r="B1190">
            <v>532219</v>
          </cell>
          <cell r="C1190" t="str">
            <v>ENERGYDEV</v>
          </cell>
        </row>
        <row r="1191">
          <cell r="A1191" t="str">
            <v>ENGINEERS (INDIA) LTD</v>
          </cell>
          <cell r="B1191">
            <v>532178</v>
          </cell>
          <cell r="C1191" t="str">
            <v>ENGINERSIN</v>
          </cell>
        </row>
        <row r="1192">
          <cell r="A1192" t="str">
            <v>ENGINEERS INDIA LTD</v>
          </cell>
          <cell r="B1192">
            <v>532178</v>
          </cell>
          <cell r="C1192" t="str">
            <v>ENGINERSIN</v>
          </cell>
        </row>
        <row r="1193">
          <cell r="A1193" t="str">
            <v>ENKEI WHEELS (INDIA) LTD</v>
          </cell>
          <cell r="B1193">
            <v>533477</v>
          </cell>
          <cell r="C1193" t="str">
            <v>Not Listed</v>
          </cell>
        </row>
        <row r="1194">
          <cell r="A1194" t="str">
            <v>ENKEI WHEELS INDIA LTD</v>
          </cell>
          <cell r="B1194">
            <v>533477</v>
          </cell>
          <cell r="C1194" t="str">
            <v>Not Listed</v>
          </cell>
        </row>
        <row r="1195">
          <cell r="A1195" t="str">
            <v>ENTERPRISE INTERNATIONAL LTD</v>
          </cell>
          <cell r="B1195">
            <v>526574</v>
          </cell>
          <cell r="C1195" t="str">
            <v>Not Listed</v>
          </cell>
        </row>
        <row r="1196">
          <cell r="A1196" t="str">
            <v>ENTERTAINMENT NETWORK (INDIA) LTD</v>
          </cell>
          <cell r="B1196">
            <v>532700</v>
          </cell>
          <cell r="C1196" t="str">
            <v>ENIL</v>
          </cell>
        </row>
        <row r="1197">
          <cell r="A1197" t="str">
            <v>ENTERTAINMENT NETWORK INDIA LTD</v>
          </cell>
          <cell r="B1197">
            <v>532700</v>
          </cell>
          <cell r="C1197" t="str">
            <v>ENIL</v>
          </cell>
        </row>
        <row r="1198">
          <cell r="A1198" t="str">
            <v>ENVAIR ELECTRODYNE LTD</v>
          </cell>
          <cell r="B1198">
            <v>500246</v>
          </cell>
          <cell r="C1198" t="str">
            <v>Not Listed</v>
          </cell>
        </row>
        <row r="1199">
          <cell r="A1199" t="str">
            <v>EON ELECTRIC LTD</v>
          </cell>
          <cell r="B1199">
            <v>532658</v>
          </cell>
          <cell r="C1199" t="str">
            <v>EON</v>
          </cell>
        </row>
        <row r="1200">
          <cell r="A1200" t="str">
            <v>EPC INDUSTRIE LTD</v>
          </cell>
          <cell r="B1200">
            <v>523754</v>
          </cell>
          <cell r="C1200" t="str">
            <v>Not Listed</v>
          </cell>
        </row>
        <row r="1201">
          <cell r="A1201" t="str">
            <v>EPIC ENERGY LTD</v>
          </cell>
          <cell r="B1201">
            <v>530407</v>
          </cell>
          <cell r="C1201" t="str">
            <v>Not Listed</v>
          </cell>
        </row>
        <row r="1202">
          <cell r="A1202" t="str">
            <v>EPSOM PROPERTIES LTD</v>
          </cell>
          <cell r="B1202">
            <v>531155</v>
          </cell>
          <cell r="C1202" t="str">
            <v>Not Listed</v>
          </cell>
        </row>
        <row r="1203">
          <cell r="A1203" t="str">
            <v>EQUITAS HOLDINGS LTD</v>
          </cell>
          <cell r="B1203">
            <v>539844</v>
          </cell>
          <cell r="C1203" t="str">
            <v>EQUITAS</v>
          </cell>
        </row>
        <row r="1204">
          <cell r="A1204" t="str">
            <v>ERIS LIFESCIENCES LTD</v>
          </cell>
          <cell r="B1204">
            <v>540596</v>
          </cell>
          <cell r="C1204" t="str">
            <v>ERIS</v>
          </cell>
        </row>
        <row r="1205">
          <cell r="A1205" t="str">
            <v>EROS INTERNATIONAL MEDIA LTD</v>
          </cell>
          <cell r="B1205">
            <v>533261</v>
          </cell>
          <cell r="C1205" t="str">
            <v>EROSMEDIA</v>
          </cell>
        </row>
        <row r="1206">
          <cell r="A1206" t="str">
            <v>ERP SOFT SYSTEMS LTD</v>
          </cell>
          <cell r="B1206">
            <v>530909</v>
          </cell>
          <cell r="C1206" t="str">
            <v>Not Listed</v>
          </cell>
        </row>
        <row r="1207">
          <cell r="A1207" t="str">
            <v>ESAAR (INDIA) LTD</v>
          </cell>
          <cell r="B1207">
            <v>531502</v>
          </cell>
          <cell r="C1207" t="str">
            <v>Not Listed</v>
          </cell>
        </row>
        <row r="1208">
          <cell r="A1208" t="str">
            <v>ESAAR INDIA LTD</v>
          </cell>
          <cell r="B1208">
            <v>531502</v>
          </cell>
          <cell r="C1208" t="str">
            <v>Not Listed</v>
          </cell>
        </row>
        <row r="1209">
          <cell r="A1209" t="str">
            <v>ESAB (INDIA) LTD</v>
          </cell>
          <cell r="B1209">
            <v>500133</v>
          </cell>
          <cell r="C1209" t="str">
            <v>ESAB(INDIA)</v>
          </cell>
        </row>
        <row r="1210">
          <cell r="A1210" t="str">
            <v>ESAB INDIA LTD</v>
          </cell>
          <cell r="B1210">
            <v>500133</v>
          </cell>
          <cell r="C1210" t="str">
            <v>ESABINDIA</v>
          </cell>
        </row>
        <row r="1211">
          <cell r="A1211" t="str">
            <v>ESCORP ASSET MANAGEMENT LTD</v>
          </cell>
          <cell r="B1211">
            <v>540455</v>
          </cell>
          <cell r="C1211" t="str">
            <v>Not Listed</v>
          </cell>
        </row>
        <row r="1212">
          <cell r="A1212" t="str">
            <v>ESCORTS FINANCE LTD</v>
          </cell>
          <cell r="B1212">
            <v>511716</v>
          </cell>
          <cell r="C1212" t="str">
            <v>Not Listed</v>
          </cell>
        </row>
        <row r="1213">
          <cell r="A1213" t="str">
            <v>ESCORTS LTD</v>
          </cell>
          <cell r="B1213">
            <v>500495</v>
          </cell>
          <cell r="C1213" t="str">
            <v>ESCORTS</v>
          </cell>
        </row>
        <row r="1214">
          <cell r="A1214" t="str">
            <v>ESHA MEDIA RESEARCH LTD</v>
          </cell>
          <cell r="B1214">
            <v>531259</v>
          </cell>
          <cell r="C1214" t="str">
            <v>Not Listed</v>
          </cell>
        </row>
        <row r="1215">
          <cell r="A1215" t="str">
            <v>ESKAY K'N'IT (INDIA) LTD</v>
          </cell>
          <cell r="B1215">
            <v>514118</v>
          </cell>
          <cell r="C1215" t="str">
            <v>Not Listed</v>
          </cell>
        </row>
        <row r="1216">
          <cell r="A1216" t="str">
            <v>ESKAY K'N'IT INDIA LTD</v>
          </cell>
          <cell r="B1216">
            <v>514118</v>
          </cell>
          <cell r="C1216" t="str">
            <v>Not Listed</v>
          </cell>
        </row>
        <row r="1217">
          <cell r="A1217" t="str">
            <v>ESS DEE ALUMINIUM LTD</v>
          </cell>
          <cell r="B1217">
            <v>532787</v>
          </cell>
          <cell r="C1217" t="str">
            <v>ESSDEE</v>
          </cell>
        </row>
        <row r="1218">
          <cell r="A1218" t="str">
            <v>ESSAR SECURITIES LTD</v>
          </cell>
          <cell r="B1218">
            <v>533149</v>
          </cell>
          <cell r="C1218" t="str">
            <v>Not Listed</v>
          </cell>
        </row>
        <row r="1219">
          <cell r="A1219" t="str">
            <v>ESSAR SHIPPING LTD</v>
          </cell>
          <cell r="B1219">
            <v>533704</v>
          </cell>
          <cell r="C1219" t="str">
            <v>ESSARSHPNG</v>
          </cell>
        </row>
        <row r="1220">
          <cell r="A1220" t="str">
            <v>ESSEL PROPACK LTD</v>
          </cell>
          <cell r="B1220">
            <v>500135</v>
          </cell>
          <cell r="C1220" t="str">
            <v>ESSELPACK</v>
          </cell>
        </row>
        <row r="1221">
          <cell r="A1221" t="str">
            <v>ESTEEM BIO ORGANIC FOOD PROCESSING  LTD</v>
          </cell>
          <cell r="B1221">
            <v>534927</v>
          </cell>
          <cell r="C1221" t="str">
            <v>Not Listed</v>
          </cell>
        </row>
        <row r="1222">
          <cell r="A1222" t="str">
            <v>ESTER INDUSTRIES LTD</v>
          </cell>
          <cell r="B1222">
            <v>500136</v>
          </cell>
          <cell r="C1222" t="str">
            <v>ESTER</v>
          </cell>
        </row>
        <row r="1223">
          <cell r="A1223" t="str">
            <v>ETT LTD</v>
          </cell>
          <cell r="B1223">
            <v>537707</v>
          </cell>
          <cell r="C1223" t="str">
            <v>Not Listed</v>
          </cell>
        </row>
        <row r="1224">
          <cell r="A1224" t="str">
            <v>EUREKA INDUSTRIES LTD</v>
          </cell>
          <cell r="B1224">
            <v>521137</v>
          </cell>
          <cell r="C1224" t="str">
            <v>Not Listed</v>
          </cell>
        </row>
        <row r="1225">
          <cell r="A1225" t="str">
            <v>EURO ASIA EXPORTS LTD</v>
          </cell>
          <cell r="B1225">
            <v>530929</v>
          </cell>
          <cell r="C1225" t="str">
            <v>Not Listed</v>
          </cell>
        </row>
        <row r="1226">
          <cell r="A1226" t="str">
            <v>EURO CERAMICS LTD</v>
          </cell>
          <cell r="B1226">
            <v>532823</v>
          </cell>
          <cell r="C1226" t="str">
            <v>EUROCERA</v>
          </cell>
        </row>
        <row r="1227">
          <cell r="A1227" t="str">
            <v>EURO INDIA FRESH FOODS LTD</v>
          </cell>
          <cell r="B1227" t="str">
            <v>Not Listed</v>
          </cell>
          <cell r="C1227" t="str">
            <v>EIFFL</v>
          </cell>
        </row>
        <row r="1228">
          <cell r="A1228" t="str">
            <v>EURO MULTIVISION LTD</v>
          </cell>
          <cell r="B1228">
            <v>533109</v>
          </cell>
          <cell r="C1228" t="str">
            <v>EUROMULTI</v>
          </cell>
        </row>
        <row r="1229">
          <cell r="A1229" t="str">
            <v>EUROTEX INDUSTRIES &amp; EXPORTS LTD</v>
          </cell>
          <cell r="B1229">
            <v>521014</v>
          </cell>
          <cell r="C1229" t="str">
            <v>Not Listed</v>
          </cell>
        </row>
        <row r="1230">
          <cell r="A1230" t="str">
            <v>Eurotex Industries and Exports LTD</v>
          </cell>
          <cell r="B1230" t="str">
            <v>Not Listed</v>
          </cell>
          <cell r="C1230" t="str">
            <v>EUROTEXIND</v>
          </cell>
        </row>
        <row r="1231">
          <cell r="A1231" t="str">
            <v>Evans Electric Ltd</v>
          </cell>
          <cell r="B1231">
            <v>542668</v>
          </cell>
          <cell r="C1231" t="str">
            <v>EVANS</v>
          </cell>
        </row>
        <row r="1232">
          <cell r="A1232" t="str">
            <v>EVEREADY INDUSTRIES (INDIA) LTD</v>
          </cell>
          <cell r="B1232">
            <v>531508</v>
          </cell>
          <cell r="C1232" t="str">
            <v>EVEREADY</v>
          </cell>
        </row>
        <row r="1233">
          <cell r="A1233" t="str">
            <v>EVEREADY INDUSTRIES INDIA LTD</v>
          </cell>
          <cell r="B1233">
            <v>531508</v>
          </cell>
          <cell r="C1233" t="str">
            <v>EVEREADY</v>
          </cell>
        </row>
        <row r="1234">
          <cell r="A1234" t="str">
            <v>EVEREST INDUSTRIES LTD</v>
          </cell>
          <cell r="B1234">
            <v>508906</v>
          </cell>
          <cell r="C1234" t="str">
            <v>EVERESTIND</v>
          </cell>
        </row>
        <row r="1235">
          <cell r="A1235" t="str">
            <v>EVEREST KANTO CYLINDER LTD</v>
          </cell>
          <cell r="B1235">
            <v>532684</v>
          </cell>
          <cell r="C1235" t="str">
            <v>EKC</v>
          </cell>
        </row>
        <row r="1236">
          <cell r="A1236" t="str">
            <v>EVEREST ORGANICS LTD</v>
          </cell>
          <cell r="B1236">
            <v>524790</v>
          </cell>
          <cell r="C1236" t="str">
            <v>Not Listed</v>
          </cell>
        </row>
        <row r="1237">
          <cell r="A1237" t="str">
            <v>EVERGREEN TEXTILES LTD</v>
          </cell>
          <cell r="B1237">
            <v>514060</v>
          </cell>
          <cell r="C1237" t="str">
            <v>Not Listed</v>
          </cell>
        </row>
        <row r="1238">
          <cell r="A1238" t="str">
            <v>EVERLON SYNTHETICS LTD</v>
          </cell>
          <cell r="B1238">
            <v>514358</v>
          </cell>
          <cell r="C1238" t="str">
            <v>Not Listed</v>
          </cell>
        </row>
        <row r="1239">
          <cell r="A1239" t="str">
            <v>EXCEL CROP CARE LTD</v>
          </cell>
          <cell r="B1239">
            <v>532511</v>
          </cell>
          <cell r="C1239" t="str">
            <v>EXCELCROP</v>
          </cell>
        </row>
        <row r="1240">
          <cell r="A1240" t="str">
            <v>EXCEL INDUSTRIES LTD</v>
          </cell>
          <cell r="B1240">
            <v>500650</v>
          </cell>
          <cell r="C1240" t="str">
            <v>EXCELINDUS</v>
          </cell>
        </row>
        <row r="1241">
          <cell r="A1241" t="str">
            <v>EXCEL REALTY N INFRA LTD</v>
          </cell>
          <cell r="B1241">
            <v>533090</v>
          </cell>
          <cell r="C1241" t="str">
            <v>EXCEL</v>
          </cell>
        </row>
        <row r="1242">
          <cell r="A1242" t="str">
            <v>EXIDE INDUSTRIES LTD</v>
          </cell>
          <cell r="B1242">
            <v>500086</v>
          </cell>
          <cell r="C1242" t="str">
            <v>EXIDEIND</v>
          </cell>
        </row>
        <row r="1243">
          <cell r="A1243" t="str">
            <v>Expleo Solutions LTD</v>
          </cell>
          <cell r="B1243" t="str">
            <v>Not Listed</v>
          </cell>
          <cell r="C1243" t="str">
            <v>EXPLEOSOL</v>
          </cell>
        </row>
        <row r="1244">
          <cell r="A1244" t="str">
            <v>EXPLICIT FINANCE LTD</v>
          </cell>
          <cell r="B1244">
            <v>530571</v>
          </cell>
          <cell r="C1244" t="str">
            <v>Not Listed</v>
          </cell>
        </row>
        <row r="1245">
          <cell r="A1245" t="str">
            <v>EXPO GAS CONTAINERS LTD</v>
          </cell>
          <cell r="B1245">
            <v>526614</v>
          </cell>
          <cell r="C1245" t="str">
            <v>Not Listed</v>
          </cell>
        </row>
        <row r="1246">
          <cell r="A1246" t="str">
            <v>F MEC INTERNATIONAL FINANCIAL SERVICES LTD</v>
          </cell>
          <cell r="B1246">
            <v>539552</v>
          </cell>
          <cell r="C1246" t="str">
            <v>Not Listed</v>
          </cell>
        </row>
        <row r="1247">
          <cell r="A1247" t="str">
            <v>FACOR ALLOYS LTD</v>
          </cell>
          <cell r="B1247">
            <v>532656</v>
          </cell>
          <cell r="C1247" t="str">
            <v>Not Listed</v>
          </cell>
        </row>
        <row r="1248">
          <cell r="A1248" t="str">
            <v>FAIR DEAL FILAMENTS LTD</v>
          </cell>
          <cell r="B1248">
            <v>514474</v>
          </cell>
          <cell r="C1248" t="str">
            <v>Not Listed</v>
          </cell>
        </row>
        <row r="1249">
          <cell r="A1249" t="str">
            <v>FAIRCHEM SPECIALITY LTD</v>
          </cell>
          <cell r="B1249">
            <v>530117</v>
          </cell>
          <cell r="C1249" t="str">
            <v>FAIRCHEM</v>
          </cell>
        </row>
        <row r="1250">
          <cell r="A1250" t="str">
            <v>FAZE THREE LTD</v>
          </cell>
          <cell r="B1250">
            <v>530079</v>
          </cell>
          <cell r="C1250" t="str">
            <v>Not Listed</v>
          </cell>
        </row>
        <row r="1251">
          <cell r="A1251" t="str">
            <v>FCS SOFTWARE SOLUTIONS LTD</v>
          </cell>
          <cell r="B1251">
            <v>532666</v>
          </cell>
          <cell r="C1251" t="str">
            <v>FCSSOFT</v>
          </cell>
        </row>
        <row r="1252">
          <cell r="A1252" t="str">
            <v>FDC LTD</v>
          </cell>
          <cell r="B1252">
            <v>531599</v>
          </cell>
          <cell r="C1252" t="str">
            <v>FDC</v>
          </cell>
        </row>
        <row r="1253">
          <cell r="A1253" t="str">
            <v>FEDERAL-MOGUL GOETZE (INDIA) LTD</v>
          </cell>
          <cell r="B1253">
            <v>505744</v>
          </cell>
          <cell r="C1253" t="str">
            <v>FMGOETZE</v>
          </cell>
        </row>
        <row r="1254">
          <cell r="A1254" t="str">
            <v>FEDERAL-MOGUL GOETZE INDIA LTD</v>
          </cell>
          <cell r="B1254">
            <v>505744</v>
          </cell>
          <cell r="C1254" t="str">
            <v>FMGOETZE</v>
          </cell>
        </row>
        <row r="1255">
          <cell r="A1255" t="str">
            <v>FELIX INDUSTRIES LTD</v>
          </cell>
          <cell r="B1255" t="str">
            <v>Not Listed</v>
          </cell>
          <cell r="C1255" t="str">
            <v>FELIX</v>
          </cell>
        </row>
        <row r="1256">
          <cell r="A1256" t="str">
            <v>FENOPLAST LTD</v>
          </cell>
          <cell r="B1256">
            <v>526689</v>
          </cell>
          <cell r="C1256" t="str">
            <v>Not Listed</v>
          </cell>
        </row>
        <row r="1257">
          <cell r="A1257" t="str">
            <v>FERRO ALLOYS CORPORATION LTD</v>
          </cell>
          <cell r="B1257">
            <v>500141</v>
          </cell>
          <cell r="C1257" t="str">
            <v>Not Listed</v>
          </cell>
        </row>
        <row r="1258">
          <cell r="A1258" t="str">
            <v>FERTILIZERS AND CHEMICALS TRAVANCORE LTD</v>
          </cell>
          <cell r="B1258">
            <v>590024</v>
          </cell>
          <cell r="C1258" t="str">
            <v>FACT</v>
          </cell>
        </row>
        <row r="1259">
          <cell r="A1259" t="str">
            <v>FERVENT SYNERGIES LTD</v>
          </cell>
          <cell r="B1259">
            <v>533896</v>
          </cell>
          <cell r="C1259" t="str">
            <v>Not Listed</v>
          </cell>
        </row>
        <row r="1260">
          <cell r="A1260" t="str">
            <v>FGP LTD</v>
          </cell>
          <cell r="B1260">
            <v>500142</v>
          </cell>
          <cell r="C1260" t="str">
            <v>Not Listed</v>
          </cell>
        </row>
        <row r="1261">
          <cell r="A1261" t="str">
            <v>FIBERWEB (INDIA) LTD</v>
          </cell>
          <cell r="B1261">
            <v>507910</v>
          </cell>
          <cell r="C1261" t="str">
            <v>Not Listed</v>
          </cell>
        </row>
        <row r="1262">
          <cell r="A1262" t="str">
            <v>FIBERWEB INDIA LTD</v>
          </cell>
          <cell r="B1262">
            <v>507910</v>
          </cell>
          <cell r="C1262" t="str">
            <v>Not Listed</v>
          </cell>
        </row>
        <row r="1263">
          <cell r="A1263" t="str">
            <v>FIEM INDUSTRIES LTD</v>
          </cell>
          <cell r="B1263">
            <v>532768</v>
          </cell>
          <cell r="C1263" t="str">
            <v>FIEMIND</v>
          </cell>
        </row>
        <row r="1264">
          <cell r="A1264" t="str">
            <v>FILATEX (INDIA) LTD</v>
          </cell>
          <cell r="B1264">
            <v>526227</v>
          </cell>
          <cell r="C1264" t="str">
            <v>FILATEX</v>
          </cell>
        </row>
        <row r="1265">
          <cell r="A1265" t="str">
            <v>FILATEX FASHIONS LTD</v>
          </cell>
          <cell r="B1265">
            <v>532022</v>
          </cell>
          <cell r="C1265" t="str">
            <v>Not Listed</v>
          </cell>
        </row>
        <row r="1266">
          <cell r="A1266" t="str">
            <v>FILATEX INDIA LTD</v>
          </cell>
          <cell r="B1266">
            <v>526227</v>
          </cell>
          <cell r="C1266" t="str">
            <v>FILATEX</v>
          </cell>
        </row>
        <row r="1267">
          <cell r="A1267" t="str">
            <v>FILTRA CONSULTANTS AND ENGINEERS LTD</v>
          </cell>
          <cell r="B1267">
            <v>539098</v>
          </cell>
          <cell r="C1267" t="str">
            <v>Not Listed</v>
          </cell>
        </row>
        <row r="1268">
          <cell r="A1268" t="str">
            <v>FINE ORGANIC INDUSTRIES LTD</v>
          </cell>
          <cell r="B1268">
            <v>541557</v>
          </cell>
          <cell r="C1268" t="str">
            <v>FINEORG</v>
          </cell>
        </row>
        <row r="1269">
          <cell r="A1269" t="str">
            <v>FINE-LINE CIRCUITS LTD.</v>
          </cell>
          <cell r="B1269">
            <v>517264</v>
          </cell>
          <cell r="C1269" t="str">
            <v>FINELINE</v>
          </cell>
        </row>
        <row r="1270">
          <cell r="A1270" t="str">
            <v>FINEOTEX CHEMICAL LTD</v>
          </cell>
          <cell r="B1270">
            <v>533333</v>
          </cell>
          <cell r="C1270" t="str">
            <v>FCL</v>
          </cell>
        </row>
        <row r="1271">
          <cell r="A1271" t="str">
            <v>FINKURVE FINANCIAL SERVICES LTD</v>
          </cell>
          <cell r="B1271">
            <v>508954</v>
          </cell>
          <cell r="C1271" t="str">
            <v>Not Listed</v>
          </cell>
        </row>
        <row r="1272">
          <cell r="A1272" t="str">
            <v>FINOLEX CABLES LTD</v>
          </cell>
          <cell r="B1272">
            <v>500144</v>
          </cell>
          <cell r="C1272" t="str">
            <v>FINCABLES</v>
          </cell>
        </row>
        <row r="1273">
          <cell r="A1273" t="str">
            <v>FINOLEX INDUSTRIES LTD</v>
          </cell>
          <cell r="B1273">
            <v>500940</v>
          </cell>
          <cell r="C1273" t="str">
            <v>FINPIPE</v>
          </cell>
        </row>
        <row r="1274">
          <cell r="A1274" t="str">
            <v>FIRST CUSTODIAN FUND (INDIA) LTD</v>
          </cell>
          <cell r="B1274">
            <v>511122</v>
          </cell>
          <cell r="C1274" t="str">
            <v>Not Listed</v>
          </cell>
        </row>
        <row r="1275">
          <cell r="A1275" t="str">
            <v>FIRST CUSTODIAN FUND INDIA LTD</v>
          </cell>
          <cell r="B1275">
            <v>511122</v>
          </cell>
          <cell r="C1275" t="str">
            <v>Not Listed</v>
          </cell>
        </row>
        <row r="1276">
          <cell r="A1276" t="str">
            <v>FIRSTOBJECT TECHNOLOGIES LTD</v>
          </cell>
          <cell r="B1276">
            <v>532379</v>
          </cell>
          <cell r="C1276" t="str">
            <v>Not Listed</v>
          </cell>
        </row>
        <row r="1277">
          <cell r="A1277" t="str">
            <v>FIRSTSOURCE SOLUTIONS LTD</v>
          </cell>
          <cell r="B1277">
            <v>532809</v>
          </cell>
          <cell r="C1277" t="str">
            <v>FSL</v>
          </cell>
        </row>
        <row r="1278">
          <cell r="A1278" t="str">
            <v>FISCHER CHEMIC LTD</v>
          </cell>
          <cell r="B1278">
            <v>524743</v>
          </cell>
          <cell r="C1278" t="str">
            <v>Not Listed</v>
          </cell>
        </row>
        <row r="1279">
          <cell r="A1279" t="str">
            <v>FIVE CORE ELECTRONICS LTD</v>
          </cell>
          <cell r="B1279" t="str">
            <v>Not Listed</v>
          </cell>
          <cell r="C1279" t="str">
            <v>FIVECORE</v>
          </cell>
        </row>
        <row r="1280">
          <cell r="A1280" t="str">
            <v>FIVE CORE EXIM LTD</v>
          </cell>
          <cell r="B1280">
            <v>530885</v>
          </cell>
          <cell r="C1280" t="str">
            <v>Not Listed</v>
          </cell>
        </row>
        <row r="1281">
          <cell r="A1281" t="str">
            <v>FIVE X TRADECOM LTD</v>
          </cell>
          <cell r="B1281">
            <v>536751</v>
          </cell>
          <cell r="C1281" t="str">
            <v>Not Listed</v>
          </cell>
        </row>
        <row r="1282">
          <cell r="A1282" t="str">
            <v>FLEX FOODS LTD</v>
          </cell>
          <cell r="B1282">
            <v>523672</v>
          </cell>
          <cell r="C1282" t="str">
            <v>Not Listed</v>
          </cell>
        </row>
        <row r="1283">
          <cell r="A1283" t="str">
            <v>FLEXITUFF VENTURES INTERNATIONAL LTD</v>
          </cell>
          <cell r="B1283">
            <v>533638</v>
          </cell>
          <cell r="C1283" t="str">
            <v>FLEXITUFF</v>
          </cell>
        </row>
        <row r="1284">
          <cell r="A1284" t="str">
            <v>FLORA CORPORATION LTD</v>
          </cell>
          <cell r="B1284">
            <v>540267</v>
          </cell>
          <cell r="C1284" t="str">
            <v>Not Listed</v>
          </cell>
        </row>
        <row r="1285">
          <cell r="A1285" t="str">
            <v>FLORA TEXTILES LTD</v>
          </cell>
          <cell r="B1285">
            <v>530705</v>
          </cell>
          <cell r="C1285" t="str">
            <v>Not Listed</v>
          </cell>
        </row>
        <row r="1286">
          <cell r="A1286" t="str">
            <v>FLORENCE INVESTECH LTD</v>
          </cell>
          <cell r="B1286">
            <v>532518</v>
          </cell>
          <cell r="C1286" t="str">
            <v>Not Listed</v>
          </cell>
        </row>
        <row r="1287">
          <cell r="A1287" t="str">
            <v>FLUIDOMAT LTD</v>
          </cell>
          <cell r="B1287">
            <v>522017</v>
          </cell>
          <cell r="C1287" t="str">
            <v>Not Listed</v>
          </cell>
        </row>
        <row r="1288">
          <cell r="A1288" t="str">
            <v>FOCUS INDUSTRIAL RESOURCES LTD</v>
          </cell>
          <cell r="B1288">
            <v>534757</v>
          </cell>
          <cell r="C1288" t="str">
            <v>Not Listed</v>
          </cell>
        </row>
        <row r="1289">
          <cell r="A1289" t="str">
            <v>FOCUS LIGHTING AND FIXTURES LTD</v>
          </cell>
          <cell r="B1289" t="str">
            <v>Not Listed</v>
          </cell>
          <cell r="C1289" t="str">
            <v>FOCUS</v>
          </cell>
        </row>
        <row r="1290">
          <cell r="A1290" t="str">
            <v>FOCUS SUITES SOLUTIONS &amp; SERVICES LTD</v>
          </cell>
          <cell r="B1290">
            <v>540945</v>
          </cell>
          <cell r="C1290" t="str">
            <v>Not Listed</v>
          </cell>
        </row>
        <row r="1291">
          <cell r="A1291" t="str">
            <v>FOMENTO RESORTS &amp; HOTELS LTD</v>
          </cell>
          <cell r="B1291">
            <v>503831</v>
          </cell>
          <cell r="C1291" t="str">
            <v>Not Listed</v>
          </cell>
        </row>
        <row r="1292">
          <cell r="A1292" t="str">
            <v>FOODS &amp; INNS LTD</v>
          </cell>
          <cell r="B1292">
            <v>507552</v>
          </cell>
          <cell r="C1292" t="str">
            <v>Not Listed</v>
          </cell>
        </row>
        <row r="1293">
          <cell r="A1293" t="str">
            <v>FORBES &amp; COMPANY LTD</v>
          </cell>
          <cell r="B1293">
            <v>502865</v>
          </cell>
          <cell r="C1293" t="str">
            <v>Not Listed</v>
          </cell>
        </row>
        <row r="1294">
          <cell r="A1294" t="str">
            <v>FORCE MOTORS LTD</v>
          </cell>
          <cell r="B1294">
            <v>500033</v>
          </cell>
          <cell r="C1294" t="str">
            <v>Not Listed</v>
          </cell>
        </row>
        <row r="1295">
          <cell r="A1295" t="str">
            <v>FORTIS HEALTHCARE LTD</v>
          </cell>
          <cell r="B1295">
            <v>532843</v>
          </cell>
          <cell r="C1295" t="str">
            <v>FORTIS</v>
          </cell>
        </row>
        <row r="1296">
          <cell r="A1296" t="str">
            <v>FORTIS MALAR HOSPITALS LTD</v>
          </cell>
          <cell r="B1296">
            <v>523696</v>
          </cell>
          <cell r="C1296" t="str">
            <v>Not Listed</v>
          </cell>
        </row>
        <row r="1297">
          <cell r="A1297" t="str">
            <v>FORTUNE INTERNATIONAL LTD</v>
          </cell>
          <cell r="B1297">
            <v>530213</v>
          </cell>
          <cell r="C1297" t="str">
            <v>Not Listed</v>
          </cell>
        </row>
        <row r="1298">
          <cell r="A1298" t="str">
            <v>FOSECO (INDIA) LTD</v>
          </cell>
          <cell r="B1298">
            <v>500150</v>
          </cell>
          <cell r="C1298" t="str">
            <v>FOSECOIND</v>
          </cell>
        </row>
        <row r="1299">
          <cell r="A1299" t="str">
            <v>FOSECO INDIA LTD</v>
          </cell>
          <cell r="B1299">
            <v>500150</v>
          </cell>
          <cell r="C1299" t="str">
            <v>FOSECOIND</v>
          </cell>
        </row>
        <row r="1300">
          <cell r="A1300" t="str">
            <v>FOUNDRY FUEL PRODUCTS LTD</v>
          </cell>
          <cell r="B1300">
            <v>513579</v>
          </cell>
          <cell r="C1300" t="str">
            <v>Not Listed</v>
          </cell>
        </row>
        <row r="1301">
          <cell r="A1301" t="str">
            <v>FOURTH DIMENSION SOLUTIONS LTD</v>
          </cell>
          <cell r="B1301" t="str">
            <v>Not Listed</v>
          </cell>
          <cell r="C1301" t="str">
            <v>FOURTHDIM</v>
          </cell>
        </row>
        <row r="1302">
          <cell r="A1302" t="str">
            <v>FOURTH GENERATION INFORMATION SYSTEMS LTD</v>
          </cell>
          <cell r="B1302">
            <v>532403</v>
          </cell>
          <cell r="C1302" t="str">
            <v>Not Listed</v>
          </cell>
        </row>
        <row r="1303">
          <cell r="A1303" t="str">
            <v>FRANKLIN INDUSTRIES LTD</v>
          </cell>
          <cell r="B1303">
            <v>540190</v>
          </cell>
          <cell r="C1303" t="str">
            <v>Not Listed</v>
          </cell>
        </row>
        <row r="1304">
          <cell r="A1304" t="str">
            <v>FRANKLIN LEASING AND FINANCE LTD</v>
          </cell>
          <cell r="B1304">
            <v>539839</v>
          </cell>
          <cell r="C1304" t="str">
            <v>Not Listed</v>
          </cell>
        </row>
        <row r="1305">
          <cell r="A1305" t="str">
            <v>Fraser and Company Ltd</v>
          </cell>
          <cell r="B1305">
            <v>539032</v>
          </cell>
          <cell r="C1305" t="str">
            <v>FRASER</v>
          </cell>
        </row>
        <row r="1306">
          <cell r="A1306" t="str">
            <v>FREDUN PHARMACEUTICALS LTD</v>
          </cell>
          <cell r="B1306">
            <v>539730</v>
          </cell>
          <cell r="C1306" t="str">
            <v>Not Listed</v>
          </cell>
        </row>
        <row r="1307">
          <cell r="A1307" t="str">
            <v>FRESHTROP FRUITS LTD</v>
          </cell>
          <cell r="B1307">
            <v>530077</v>
          </cell>
          <cell r="C1307" t="str">
            <v>Not Listed</v>
          </cell>
        </row>
        <row r="1308">
          <cell r="A1308" t="str">
            <v>FRONTIER CAPITAL LTD</v>
          </cell>
          <cell r="B1308">
            <v>508980</v>
          </cell>
          <cell r="C1308" t="str">
            <v>Not Listed</v>
          </cell>
        </row>
        <row r="1309">
          <cell r="A1309" t="str">
            <v>FRONTIER SPRINGS LTD</v>
          </cell>
          <cell r="B1309">
            <v>522195</v>
          </cell>
          <cell r="C1309" t="str">
            <v>Not Listed</v>
          </cell>
        </row>
        <row r="1310">
          <cell r="A1310" t="str">
            <v>FRONTLINE BUSINESS SOLUTIONS LTD.</v>
          </cell>
          <cell r="B1310">
            <v>521167</v>
          </cell>
          <cell r="C1310" t="str">
            <v>FRONTBUSS</v>
          </cell>
        </row>
        <row r="1311">
          <cell r="A1311" t="str">
            <v>FRONTLINE CORPORATION LTD</v>
          </cell>
          <cell r="B1311">
            <v>532042</v>
          </cell>
          <cell r="C1311" t="str">
            <v>Not Listed</v>
          </cell>
        </row>
        <row r="1312">
          <cell r="A1312" t="str">
            <v>FRONTLINE SECURITIES LTD</v>
          </cell>
          <cell r="B1312">
            <v>533213</v>
          </cell>
          <cell r="C1312" t="str">
            <v>Not Listed</v>
          </cell>
        </row>
        <row r="1313">
          <cell r="A1313" t="str">
            <v>FRUITION VENTURE LTD</v>
          </cell>
          <cell r="B1313">
            <v>538568</v>
          </cell>
          <cell r="C1313" t="str">
            <v>Not Listed</v>
          </cell>
        </row>
        <row r="1314">
          <cell r="A1314" t="str">
            <v>FUNNY SOFTWARE LTD</v>
          </cell>
          <cell r="B1314">
            <v>539169</v>
          </cell>
          <cell r="C1314" t="str">
            <v>Not Listed</v>
          </cell>
        </row>
        <row r="1315">
          <cell r="A1315" t="str">
            <v>FUTURE CONSUMER LTD</v>
          </cell>
          <cell r="B1315">
            <v>533400</v>
          </cell>
          <cell r="C1315" t="str">
            <v>FCONSUMER</v>
          </cell>
        </row>
        <row r="1316">
          <cell r="A1316" t="str">
            <v>FUTURE ENTERPRISES LTD</v>
          </cell>
          <cell r="B1316">
            <v>523574</v>
          </cell>
          <cell r="C1316" t="str">
            <v>FEL</v>
          </cell>
        </row>
        <row r="1317">
          <cell r="A1317" t="str">
            <v>FUTURE ENTERPRISES LTD</v>
          </cell>
          <cell r="B1317">
            <v>570002</v>
          </cell>
          <cell r="C1317" t="str">
            <v>FELDVR</v>
          </cell>
        </row>
        <row r="1318">
          <cell r="A1318" t="str">
            <v>FUTURE LIFESTYLE FASHIONS LTD</v>
          </cell>
          <cell r="B1318">
            <v>536507</v>
          </cell>
          <cell r="C1318" t="str">
            <v>FLFL</v>
          </cell>
        </row>
        <row r="1319">
          <cell r="A1319" t="str">
            <v>FUTURE MARKET NETWORKS LTD</v>
          </cell>
          <cell r="B1319">
            <v>533296</v>
          </cell>
          <cell r="C1319" t="str">
            <v>FMNL</v>
          </cell>
        </row>
        <row r="1320">
          <cell r="A1320" t="str">
            <v>FUTURE RETAIL LTD</v>
          </cell>
          <cell r="B1320">
            <v>540064</v>
          </cell>
          <cell r="C1320" t="str">
            <v>FRETAIL</v>
          </cell>
        </row>
        <row r="1321">
          <cell r="A1321" t="str">
            <v>FUTURE SUPPLY CHAIN SOLUTIONS LTD</v>
          </cell>
          <cell r="B1321">
            <v>540798</v>
          </cell>
          <cell r="C1321" t="str">
            <v>FSC</v>
          </cell>
        </row>
        <row r="1322">
          <cell r="A1322" t="str">
            <v>FUTURISTIC SECURITIES LTD</v>
          </cell>
          <cell r="B1322">
            <v>523113</v>
          </cell>
          <cell r="C1322" t="str">
            <v>Not Listed</v>
          </cell>
        </row>
        <row r="1323">
          <cell r="A1323" t="str">
            <v>FUTURISTIC SOLUTIONS LTD</v>
          </cell>
          <cell r="B1323">
            <v>534063</v>
          </cell>
          <cell r="C1323" t="str">
            <v>Not Listed</v>
          </cell>
        </row>
        <row r="1324">
          <cell r="A1324" t="str">
            <v>G D TRADING &amp; AGENCIES LTD</v>
          </cell>
          <cell r="B1324">
            <v>504346</v>
          </cell>
          <cell r="C1324" t="str">
            <v>Not Listed</v>
          </cell>
        </row>
        <row r="1325">
          <cell r="A1325" t="str">
            <v>G G DANDEKAR MACHINE WORKS LTD</v>
          </cell>
          <cell r="B1325">
            <v>505250</v>
          </cell>
          <cell r="C1325" t="str">
            <v>Not Listed</v>
          </cell>
        </row>
        <row r="1326">
          <cell r="A1326" t="str">
            <v>G G ENGINEERING LTD</v>
          </cell>
          <cell r="B1326">
            <v>540614</v>
          </cell>
          <cell r="C1326" t="str">
            <v>Not Listed</v>
          </cell>
        </row>
        <row r="1327">
          <cell r="A1327" t="str">
            <v>G K CONSULTANTS LTD</v>
          </cell>
          <cell r="B1327">
            <v>531758</v>
          </cell>
          <cell r="C1327" t="str">
            <v>Not Listed</v>
          </cell>
        </row>
        <row r="1328">
          <cell r="A1328" t="str">
            <v>G S AUTO INTERNATIONAL LTD</v>
          </cell>
          <cell r="B1328">
            <v>513059</v>
          </cell>
          <cell r="C1328" t="str">
            <v>Not Listed</v>
          </cell>
        </row>
        <row r="1329">
          <cell r="A1329" t="str">
            <v>G. K. P. Printing &amp;amp; Packaging Ltd</v>
          </cell>
          <cell r="B1329">
            <v>542666</v>
          </cell>
          <cell r="C1329" t="str">
            <v>GKP</v>
          </cell>
        </row>
        <row r="1330">
          <cell r="A1330" t="str">
            <v>GABRIEL (INDIA) LTD</v>
          </cell>
          <cell r="B1330">
            <v>505714</v>
          </cell>
          <cell r="C1330" t="str">
            <v>GABRIEL</v>
          </cell>
        </row>
        <row r="1331">
          <cell r="A1331" t="str">
            <v>GABRIEL INDIA LTD</v>
          </cell>
          <cell r="B1331">
            <v>505714</v>
          </cell>
          <cell r="C1331" t="str">
            <v>GABRIEL</v>
          </cell>
        </row>
        <row r="1332">
          <cell r="A1332" t="str">
            <v>GAGAN GASES LTD.</v>
          </cell>
          <cell r="B1332">
            <v>524624</v>
          </cell>
          <cell r="C1332" t="str">
            <v>GAGAN</v>
          </cell>
        </row>
        <row r="1333">
          <cell r="A1333" t="str">
            <v>GAGAN POLYCOT (INDIA) LTD</v>
          </cell>
          <cell r="B1333">
            <v>531196</v>
          </cell>
          <cell r="C1333" t="str">
            <v>Not Listed</v>
          </cell>
        </row>
        <row r="1334">
          <cell r="A1334" t="str">
            <v>GAGAN POLYCOT INDIA LTD</v>
          </cell>
          <cell r="B1334">
            <v>531196</v>
          </cell>
          <cell r="C1334" t="str">
            <v>Not Listed</v>
          </cell>
        </row>
        <row r="1335">
          <cell r="A1335" t="str">
            <v>GAIL (INDIA) LTD</v>
          </cell>
          <cell r="B1335">
            <v>532155</v>
          </cell>
          <cell r="C1335" t="str">
            <v>GAIL</v>
          </cell>
        </row>
        <row r="1336">
          <cell r="A1336" t="str">
            <v>GAIL INDIA LTD</v>
          </cell>
          <cell r="B1336">
            <v>532155</v>
          </cell>
          <cell r="C1336" t="str">
            <v>GAIL</v>
          </cell>
        </row>
        <row r="1337">
          <cell r="A1337" t="str">
            <v>GAJANAN SECURITIES SERVICES LTD</v>
          </cell>
          <cell r="B1337">
            <v>538609</v>
          </cell>
          <cell r="C1337" t="str">
            <v>Not Listed</v>
          </cell>
        </row>
        <row r="1338">
          <cell r="A1338" t="str">
            <v>GAJRA BEVEL GEARS LTD</v>
          </cell>
          <cell r="B1338">
            <v>505711</v>
          </cell>
          <cell r="C1338" t="str">
            <v>Not Listed</v>
          </cell>
        </row>
        <row r="1339">
          <cell r="A1339" t="str">
            <v>GALA GLOBAL PRODUCTS LTD</v>
          </cell>
          <cell r="B1339">
            <v>539228</v>
          </cell>
          <cell r="C1339" t="str">
            <v>Not Listed</v>
          </cell>
        </row>
        <row r="1340">
          <cell r="A1340" t="str">
            <v>GALADA FINANCE LTD</v>
          </cell>
          <cell r="B1340">
            <v>538881</v>
          </cell>
          <cell r="C1340" t="str">
            <v>Not Listed</v>
          </cell>
        </row>
        <row r="1341">
          <cell r="A1341" t="str">
            <v>GALADA POWER &amp; TELECOMMUNICATION LTD</v>
          </cell>
          <cell r="B1341">
            <v>504697</v>
          </cell>
          <cell r="C1341" t="str">
            <v>Not Listed</v>
          </cell>
        </row>
        <row r="1342">
          <cell r="A1342" t="str">
            <v>GALAXY AGRICO EXPORTS LTD</v>
          </cell>
          <cell r="B1342">
            <v>531911</v>
          </cell>
          <cell r="C1342" t="str">
            <v>Not Listed</v>
          </cell>
        </row>
        <row r="1343">
          <cell r="A1343" t="str">
            <v>GALAXY BEARINGS LTD</v>
          </cell>
          <cell r="B1343">
            <v>526073</v>
          </cell>
          <cell r="C1343" t="str">
            <v>Not Listed</v>
          </cell>
        </row>
        <row r="1344">
          <cell r="A1344" t="str">
            <v>GALAXY ENTERTAINMENT CORPORATION LTD</v>
          </cell>
          <cell r="B1344">
            <v>506186</v>
          </cell>
          <cell r="C1344" t="str">
            <v>Not Listed</v>
          </cell>
        </row>
        <row r="1345">
          <cell r="A1345" t="str">
            <v>GALAXY SURFACTANTS LTD</v>
          </cell>
          <cell r="B1345">
            <v>540935</v>
          </cell>
          <cell r="C1345" t="str">
            <v>GALAXYSURF</v>
          </cell>
        </row>
        <row r="1346">
          <cell r="A1346" t="str">
            <v>GALLANTT ISPAT LTD</v>
          </cell>
          <cell r="B1346">
            <v>533265</v>
          </cell>
          <cell r="C1346" t="str">
            <v>GALLISPAT</v>
          </cell>
        </row>
        <row r="1347">
          <cell r="A1347" t="str">
            <v>GALLANTT METAL LTD</v>
          </cell>
          <cell r="B1347">
            <v>532726</v>
          </cell>
          <cell r="C1347" t="str">
            <v>GALLANTT</v>
          </cell>
        </row>
        <row r="1348">
          <cell r="A1348" t="str">
            <v>GALLOPS ENTERPRISE LTD.</v>
          </cell>
          <cell r="B1348">
            <v>531902</v>
          </cell>
          <cell r="C1348" t="str">
            <v>GALLOPENT</v>
          </cell>
        </row>
        <row r="1349">
          <cell r="A1349" t="str">
            <v>GAMMON INFRASTRUCTURE PROJECTS LTD</v>
          </cell>
          <cell r="B1349">
            <v>532959</v>
          </cell>
          <cell r="C1349" t="str">
            <v>GAMMNINFRA</v>
          </cell>
        </row>
        <row r="1350">
          <cell r="A1350" t="str">
            <v>GANDHI SPECIAL TUBES LTD</v>
          </cell>
          <cell r="B1350">
            <v>513108</v>
          </cell>
          <cell r="C1350" t="str">
            <v>GANDHITUBE</v>
          </cell>
        </row>
        <row r="1351">
          <cell r="A1351" t="str">
            <v>GANESH BENZOPLAST LTD</v>
          </cell>
          <cell r="B1351">
            <v>500153</v>
          </cell>
          <cell r="C1351" t="str">
            <v>Not Listed</v>
          </cell>
        </row>
        <row r="1352">
          <cell r="A1352" t="str">
            <v>GANESH FILMS (INDIA) LTD</v>
          </cell>
          <cell r="B1352">
            <v>541703</v>
          </cell>
          <cell r="C1352" t="str">
            <v>Not Listed</v>
          </cell>
        </row>
        <row r="1353">
          <cell r="A1353" t="str">
            <v>GANESH FILMS INDIA LTD</v>
          </cell>
          <cell r="B1353">
            <v>541703</v>
          </cell>
          <cell r="C1353" t="str">
            <v>Not Listed</v>
          </cell>
        </row>
        <row r="1354">
          <cell r="A1354" t="str">
            <v>GANESH HOLDINGS LTD</v>
          </cell>
          <cell r="B1354">
            <v>504397</v>
          </cell>
          <cell r="C1354" t="str">
            <v>Not Listed</v>
          </cell>
        </row>
        <row r="1355">
          <cell r="A1355" t="str">
            <v>GANESH HOUSING CORPORATION LTD</v>
          </cell>
          <cell r="B1355">
            <v>526367</v>
          </cell>
          <cell r="C1355" t="str">
            <v>GANESHHOUC</v>
          </cell>
        </row>
        <row r="1356">
          <cell r="A1356" t="str">
            <v>GANESHA ECOSPHERE LTD</v>
          </cell>
          <cell r="B1356">
            <v>514167</v>
          </cell>
          <cell r="C1356" t="str">
            <v>GANECOS</v>
          </cell>
        </row>
        <row r="1357">
          <cell r="A1357" t="str">
            <v>GANGA FORGING LTD</v>
          </cell>
          <cell r="B1357" t="str">
            <v>Not Listed</v>
          </cell>
          <cell r="C1357" t="str">
            <v>GANGAFORGE</v>
          </cell>
        </row>
        <row r="1358">
          <cell r="A1358" t="str">
            <v>GANGA PAPERS (INDIA) LTD</v>
          </cell>
          <cell r="B1358">
            <v>531813</v>
          </cell>
          <cell r="C1358" t="str">
            <v>Not Listed</v>
          </cell>
        </row>
        <row r="1359">
          <cell r="A1359" t="str">
            <v>GANGA PAPERS INDIA LTD</v>
          </cell>
          <cell r="B1359">
            <v>531813</v>
          </cell>
          <cell r="C1359" t="str">
            <v>Not Listed</v>
          </cell>
        </row>
        <row r="1360">
          <cell r="A1360" t="str">
            <v>GANGA PHARMACEUTICALS LTD</v>
          </cell>
          <cell r="B1360">
            <v>539680</v>
          </cell>
          <cell r="C1360" t="str">
            <v>Not Listed</v>
          </cell>
        </row>
        <row r="1361">
          <cell r="A1361" t="str">
            <v>GANGES SECURITIES LTD</v>
          </cell>
          <cell r="B1361">
            <v>540647</v>
          </cell>
          <cell r="C1361" t="str">
            <v>GANGESSECU</v>
          </cell>
        </row>
        <row r="1362">
          <cell r="A1362" t="str">
            <v>GANGOTRI TEXTILES LTD</v>
          </cell>
          <cell r="B1362">
            <v>521176</v>
          </cell>
          <cell r="C1362" t="str">
            <v>GANGOTRI</v>
          </cell>
        </row>
        <row r="1363">
          <cell r="A1363" t="str">
            <v>GANON PRODUCTS LTD</v>
          </cell>
          <cell r="B1363">
            <v>512443</v>
          </cell>
          <cell r="C1363" t="str">
            <v>Not Listed</v>
          </cell>
        </row>
        <row r="1364">
          <cell r="A1364" t="str">
            <v>GARBI FINVEST LTD</v>
          </cell>
          <cell r="B1364">
            <v>539492</v>
          </cell>
          <cell r="C1364" t="str">
            <v>Not Listed</v>
          </cell>
        </row>
        <row r="1365">
          <cell r="A1365" t="str">
            <v>GARDEN REACH SHIPBUILDERS &amp; ENGINEERS LTD</v>
          </cell>
          <cell r="B1365">
            <v>542011</v>
          </cell>
          <cell r="C1365" t="str">
            <v>GRSE</v>
          </cell>
        </row>
        <row r="1366">
          <cell r="A1366" t="str">
            <v>GARDEN SILK MILLS LTD</v>
          </cell>
          <cell r="B1366">
            <v>500155</v>
          </cell>
          <cell r="C1366" t="str">
            <v>GARDENSILK</v>
          </cell>
        </row>
        <row r="1367">
          <cell r="A1367" t="str">
            <v>GARG FURNACE LTD</v>
          </cell>
          <cell r="B1367">
            <v>530615</v>
          </cell>
          <cell r="C1367" t="str">
            <v>Not Listed</v>
          </cell>
        </row>
        <row r="1368">
          <cell r="A1368" t="str">
            <v>GARNET CONSTRUCTION LTD</v>
          </cell>
          <cell r="B1368">
            <v>526727</v>
          </cell>
          <cell r="C1368" t="str">
            <v>Not Listed</v>
          </cell>
        </row>
        <row r="1369">
          <cell r="A1369" t="str">
            <v>GARNET INTERNATIONAL LTD</v>
          </cell>
          <cell r="B1369">
            <v>512493</v>
          </cell>
          <cell r="C1369" t="str">
            <v>Not Listed</v>
          </cell>
        </row>
        <row r="1370">
          <cell r="A1370" t="str">
            <v>GARODIA CHEMICALS LTD</v>
          </cell>
          <cell r="B1370">
            <v>530161</v>
          </cell>
          <cell r="C1370" t="str">
            <v>Not Listed</v>
          </cell>
        </row>
        <row r="1371">
          <cell r="A1371" t="str">
            <v>GARV INDUSTRIES LTD</v>
          </cell>
          <cell r="B1371">
            <v>541276</v>
          </cell>
          <cell r="C1371" t="str">
            <v>Not Listed</v>
          </cell>
        </row>
        <row r="1372">
          <cell r="A1372" t="str">
            <v>GARWARE MARINE INDUSTRIES LTD</v>
          </cell>
          <cell r="B1372">
            <v>509563</v>
          </cell>
          <cell r="C1372" t="str">
            <v>Not Listed</v>
          </cell>
        </row>
        <row r="1373">
          <cell r="A1373" t="str">
            <v>GARWARE POLYESTER LTD</v>
          </cell>
          <cell r="B1373">
            <v>500655</v>
          </cell>
          <cell r="C1373" t="str">
            <v>Not Listed</v>
          </cell>
        </row>
        <row r="1374">
          <cell r="A1374" t="str">
            <v>GARWARE SYNTHETICS LTD</v>
          </cell>
          <cell r="B1374">
            <v>514400</v>
          </cell>
          <cell r="C1374" t="str">
            <v>Not Listed</v>
          </cell>
        </row>
        <row r="1375">
          <cell r="A1375" t="str">
            <v>GARWARE TECHNICAL FIBRES LTD</v>
          </cell>
          <cell r="B1375">
            <v>509557</v>
          </cell>
          <cell r="C1375" t="str">
            <v>GARFIBRES</v>
          </cell>
        </row>
        <row r="1376">
          <cell r="A1376" t="str">
            <v>GATEWAY DISTRIPARKS LTD</v>
          </cell>
          <cell r="B1376">
            <v>532622</v>
          </cell>
          <cell r="C1376" t="str">
            <v>GDL</v>
          </cell>
        </row>
        <row r="1377">
          <cell r="A1377" t="str">
            <v>GATI LTD</v>
          </cell>
          <cell r="B1377">
            <v>532345</v>
          </cell>
          <cell r="C1377" t="str">
            <v>GATI</v>
          </cell>
        </row>
        <row r="1378">
          <cell r="A1378" t="str">
            <v>GAURAV MERCANTILES LTD</v>
          </cell>
          <cell r="B1378">
            <v>539515</v>
          </cell>
          <cell r="C1378" t="str">
            <v>Not Listed</v>
          </cell>
        </row>
        <row r="1379">
          <cell r="A1379" t="str">
            <v>GAUTAM EXIM LTD</v>
          </cell>
          <cell r="B1379">
            <v>540613</v>
          </cell>
          <cell r="C1379" t="str">
            <v>Not Listed</v>
          </cell>
        </row>
        <row r="1380">
          <cell r="A1380" t="str">
            <v>GAUTAM GEMS LTD</v>
          </cell>
          <cell r="B1380">
            <v>540936</v>
          </cell>
          <cell r="C1380" t="str">
            <v>Not Listed</v>
          </cell>
        </row>
        <row r="1381">
          <cell r="A1381" t="str">
            <v>GAYATRI BIOORGANICS LTD</v>
          </cell>
          <cell r="B1381">
            <v>524564</v>
          </cell>
          <cell r="C1381" t="str">
            <v>Not Listed</v>
          </cell>
        </row>
        <row r="1382">
          <cell r="A1382" t="str">
            <v>GAYATRI HIGHWAYS LTD</v>
          </cell>
          <cell r="B1382">
            <v>541546</v>
          </cell>
          <cell r="C1382" t="str">
            <v>GAYAHWS</v>
          </cell>
        </row>
        <row r="1383">
          <cell r="A1383" t="str">
            <v>GAYATRI PROJECTS LTD</v>
          </cell>
          <cell r="B1383">
            <v>532767</v>
          </cell>
          <cell r="C1383" t="str">
            <v>GAYAPROJ</v>
          </cell>
        </row>
        <row r="1384">
          <cell r="A1384" t="str">
            <v>GAYATRI SUGARS LTD</v>
          </cell>
          <cell r="B1384">
            <v>532183</v>
          </cell>
          <cell r="C1384" t="str">
            <v>Not Listed</v>
          </cell>
        </row>
        <row r="1385">
          <cell r="A1385" t="str">
            <v>GBL INDUSTRIES LTD</v>
          </cell>
          <cell r="B1385">
            <v>539009</v>
          </cell>
          <cell r="C1385" t="str">
            <v>Not Listed</v>
          </cell>
        </row>
        <row r="1386">
          <cell r="A1386" t="str">
            <v>GCM CAPITAL ADVISORS LTD</v>
          </cell>
          <cell r="B1386">
            <v>538319</v>
          </cell>
          <cell r="C1386" t="str">
            <v>Not Listed</v>
          </cell>
        </row>
        <row r="1387">
          <cell r="A1387" t="str">
            <v>GCM COMMODITY &amp; DERIVATIVES LTD</v>
          </cell>
          <cell r="B1387">
            <v>535917</v>
          </cell>
          <cell r="C1387" t="str">
            <v>Not Listed</v>
          </cell>
        </row>
        <row r="1388">
          <cell r="A1388" t="str">
            <v>GCM SECURITIES LTD</v>
          </cell>
          <cell r="B1388">
            <v>535431</v>
          </cell>
          <cell r="C1388" t="str">
            <v>Not Listed</v>
          </cell>
        </row>
        <row r="1389">
          <cell r="A1389" t="str">
            <v>GDL LEASING &amp; FINANCE LTD</v>
          </cell>
          <cell r="B1389">
            <v>530855</v>
          </cell>
          <cell r="C1389" t="str">
            <v>Not Listed</v>
          </cell>
        </row>
        <row r="1390">
          <cell r="A1390" t="str">
            <v>GE POWER (INDIA) LTD</v>
          </cell>
          <cell r="B1390">
            <v>532309</v>
          </cell>
          <cell r="C1390" t="str">
            <v>GEPIL</v>
          </cell>
        </row>
        <row r="1391">
          <cell r="A1391" t="str">
            <v>GE POWER INDIA LTD</v>
          </cell>
          <cell r="B1391">
            <v>532309</v>
          </cell>
          <cell r="C1391" t="str">
            <v>GEPIL</v>
          </cell>
        </row>
        <row r="1392">
          <cell r="A1392" t="str">
            <v>GE T&amp;D (INDIA) LTD</v>
          </cell>
          <cell r="B1392">
            <v>522275</v>
          </cell>
          <cell r="C1392" t="str">
            <v>GET&amp;D</v>
          </cell>
        </row>
        <row r="1393">
          <cell r="A1393" t="str">
            <v>GE T&amp;D INDIA LTD</v>
          </cell>
          <cell r="B1393">
            <v>522275</v>
          </cell>
          <cell r="C1393" t="str">
            <v>GET&amp;D</v>
          </cell>
        </row>
        <row r="1394">
          <cell r="A1394" t="str">
            <v>GEE LTD</v>
          </cell>
          <cell r="B1394">
            <v>504028</v>
          </cell>
          <cell r="C1394" t="str">
            <v>Not Listed</v>
          </cell>
        </row>
        <row r="1395">
          <cell r="A1395" t="str">
            <v>GEECEE VENTURES LTD</v>
          </cell>
          <cell r="B1395">
            <v>532764</v>
          </cell>
          <cell r="C1395" t="str">
            <v>GEECEE</v>
          </cell>
        </row>
        <row r="1396">
          <cell r="A1396" t="str">
            <v>GEEFCEE FINANCE LTD</v>
          </cell>
          <cell r="B1396">
            <v>530389</v>
          </cell>
          <cell r="C1396" t="str">
            <v>Not Listed</v>
          </cell>
        </row>
        <row r="1397">
          <cell r="A1397" t="str">
            <v>GEEKAY WIRES LTD</v>
          </cell>
          <cell r="B1397" t="str">
            <v>Not Listed</v>
          </cell>
          <cell r="C1397" t="str">
            <v>GEEKAYWIRE</v>
          </cell>
        </row>
        <row r="1398">
          <cell r="A1398" t="str">
            <v>GEETANJALI CREDIT AND CAPITAL LTD</v>
          </cell>
          <cell r="B1398">
            <v>539486</v>
          </cell>
          <cell r="C1398" t="str">
            <v>Not Listed</v>
          </cell>
        </row>
        <row r="1399">
          <cell r="A1399" t="str">
            <v>GEM SPINNERS (INDIA) LTD</v>
          </cell>
          <cell r="B1399">
            <v>521133</v>
          </cell>
          <cell r="C1399" t="str">
            <v>Not Listed</v>
          </cell>
        </row>
        <row r="1400">
          <cell r="A1400" t="str">
            <v>GEM SPINNERS INDIA LTD</v>
          </cell>
          <cell r="B1400">
            <v>521133</v>
          </cell>
          <cell r="C1400" t="str">
            <v>Not Listed</v>
          </cell>
        </row>
        <row r="1401">
          <cell r="A1401" t="str">
            <v>GEMINI COMMUNICATION LTD</v>
          </cell>
          <cell r="B1401">
            <v>532318</v>
          </cell>
          <cell r="C1401" t="str">
            <v>GEMINI</v>
          </cell>
        </row>
        <row r="1402">
          <cell r="A1402" t="str">
            <v>GEMSTONE INVESTMENTS LTD</v>
          </cell>
          <cell r="B1402">
            <v>531137</v>
          </cell>
          <cell r="C1402" t="str">
            <v>Not Listed</v>
          </cell>
        </row>
        <row r="1403">
          <cell r="A1403" t="str">
            <v>GENERA AGRI CORP LTD</v>
          </cell>
          <cell r="B1403">
            <v>541999</v>
          </cell>
          <cell r="C1403" t="str">
            <v>Not Listed</v>
          </cell>
        </row>
        <row r="1404">
          <cell r="A1404" t="str">
            <v>GENERAL INSURANCE CORPORATION OF INDIA</v>
          </cell>
          <cell r="B1404">
            <v>540755</v>
          </cell>
          <cell r="C1404" t="str">
            <v>GICRE</v>
          </cell>
        </row>
        <row r="1405">
          <cell r="A1405" t="str">
            <v>GENERIC ENGINEERING CONSTRUCTION AND PROJECTS LTD</v>
          </cell>
          <cell r="B1405">
            <v>539407</v>
          </cell>
          <cell r="C1405" t="str">
            <v>Not Listed</v>
          </cell>
        </row>
        <row r="1406">
          <cell r="A1406" t="str">
            <v>GENESIS IBRC (INDIA) LTD</v>
          </cell>
          <cell r="B1406">
            <v>514336</v>
          </cell>
          <cell r="C1406" t="str">
            <v>Not Listed</v>
          </cell>
        </row>
        <row r="1407">
          <cell r="A1407" t="str">
            <v>GENESIS IBRC INDIA LTD</v>
          </cell>
          <cell r="B1407">
            <v>514336</v>
          </cell>
          <cell r="C1407" t="str">
            <v>Not Listed</v>
          </cell>
        </row>
        <row r="1408">
          <cell r="A1408" t="str">
            <v>GENESYS INTERNATIONAL CORPORATION LTD</v>
          </cell>
          <cell r="B1408">
            <v>506109</v>
          </cell>
          <cell r="C1408" t="str">
            <v>GENESYS</v>
          </cell>
        </row>
        <row r="1409">
          <cell r="A1409" t="str">
            <v>GENNEX LABORATORIES LTD</v>
          </cell>
          <cell r="B1409">
            <v>531739</v>
          </cell>
          <cell r="C1409" t="str">
            <v>Not Listed</v>
          </cell>
        </row>
        <row r="1410">
          <cell r="A1410" t="str">
            <v>GENOMIC VALLEY BIOTECH LTD</v>
          </cell>
          <cell r="B1410">
            <v>539206</v>
          </cell>
          <cell r="C1410" t="str">
            <v>Not Listed</v>
          </cell>
        </row>
        <row r="1411">
          <cell r="A1411" t="str">
            <v>GENUS PAPER &amp; BOARDS LTD</v>
          </cell>
          <cell r="B1411">
            <v>538961</v>
          </cell>
          <cell r="C1411" t="str">
            <v>GENUSPAPER</v>
          </cell>
        </row>
        <row r="1412">
          <cell r="A1412" t="str">
            <v>GENUS POWER INFRASTRUCTURES LTD</v>
          </cell>
          <cell r="B1412">
            <v>530343</v>
          </cell>
          <cell r="C1412" t="str">
            <v>GENUSPOWER</v>
          </cell>
        </row>
        <row r="1413">
          <cell r="A1413" t="str">
            <v>GEOJIT FINANCIAL SERVICES LTD</v>
          </cell>
          <cell r="B1413">
            <v>532285</v>
          </cell>
          <cell r="C1413" t="str">
            <v>GEOJITFSL</v>
          </cell>
        </row>
        <row r="1414">
          <cell r="A1414" t="str">
            <v>GHCL LTD</v>
          </cell>
          <cell r="B1414">
            <v>500171</v>
          </cell>
          <cell r="C1414" t="str">
            <v>GHCL</v>
          </cell>
        </row>
        <row r="1415">
          <cell r="A1415" t="str">
            <v>GI ENGINEERING SOLUTIONS LTD</v>
          </cell>
          <cell r="B1415">
            <v>533048</v>
          </cell>
          <cell r="C1415" t="str">
            <v>GISOLUTION</v>
          </cell>
        </row>
        <row r="1416">
          <cell r="A1416" t="str">
            <v>GIC HOUSING FINANCE LTD</v>
          </cell>
          <cell r="B1416">
            <v>511676</v>
          </cell>
          <cell r="C1416" t="str">
            <v>GICHSGFIN</v>
          </cell>
        </row>
        <row r="1417">
          <cell r="A1417" t="str">
            <v>GILADA FINANCE &amp; INVESTMENTS LTD</v>
          </cell>
          <cell r="B1417">
            <v>538788</v>
          </cell>
          <cell r="C1417" t="str">
            <v>Not Listed</v>
          </cell>
        </row>
        <row r="1418">
          <cell r="A1418" t="str">
            <v>GILLANDERS ARBUTHNOT &amp; COMPANY LTD</v>
          </cell>
          <cell r="B1418">
            <v>532716</v>
          </cell>
          <cell r="C1418" t="str">
            <v>GILLANDERS</v>
          </cell>
        </row>
        <row r="1419">
          <cell r="A1419" t="str">
            <v>GILLETTE (INDIA) LTD</v>
          </cell>
          <cell r="B1419">
            <v>507815</v>
          </cell>
          <cell r="C1419" t="str">
            <v>GILLETTE</v>
          </cell>
        </row>
        <row r="1420">
          <cell r="A1420" t="str">
            <v>GILLETTE INDIA LTD</v>
          </cell>
          <cell r="B1420">
            <v>507815</v>
          </cell>
          <cell r="C1420" t="str">
            <v>GILLETTE</v>
          </cell>
        </row>
        <row r="1421">
          <cell r="A1421" t="str">
            <v>GINI SILK MILLS LTD</v>
          </cell>
          <cell r="B1421">
            <v>531744</v>
          </cell>
          <cell r="C1421" t="str">
            <v>Not Listed</v>
          </cell>
        </row>
        <row r="1422">
          <cell r="A1422" t="str">
            <v>GINNI FILAMENTS LTD</v>
          </cell>
          <cell r="B1422">
            <v>590025</v>
          </cell>
          <cell r="C1422" t="str">
            <v>GINNIFILA</v>
          </cell>
        </row>
        <row r="1423">
          <cell r="A1423" t="str">
            <v>GIRDHARILAL SUGAR &amp; ALLIED INDUSTRIES LTD</v>
          </cell>
          <cell r="B1423">
            <v>507506</v>
          </cell>
          <cell r="C1423" t="str">
            <v>Not Listed</v>
          </cell>
        </row>
        <row r="1424">
          <cell r="A1424" t="str">
            <v>GIRIRAJ CIVIL DEVELOPERS LTD</v>
          </cell>
          <cell r="B1424" t="str">
            <v>Not Listed</v>
          </cell>
          <cell r="C1424" t="str">
            <v>GIRIRAJ</v>
          </cell>
        </row>
        <row r="1425">
          <cell r="A1425" t="str">
            <v>GITA RENEWABLE ENERGY LTD</v>
          </cell>
          <cell r="B1425">
            <v>539013</v>
          </cell>
          <cell r="C1425" t="str">
            <v>Not Listed</v>
          </cell>
        </row>
        <row r="1426">
          <cell r="A1426" t="str">
            <v>GKB OPHTHALMICS LTD</v>
          </cell>
          <cell r="B1426">
            <v>533212</v>
          </cell>
          <cell r="C1426" t="str">
            <v>Not Listed</v>
          </cell>
        </row>
        <row r="1427">
          <cell r="A1427" t="str">
            <v>GKW LTD</v>
          </cell>
          <cell r="B1427" t="str">
            <v>Not Listed</v>
          </cell>
          <cell r="C1427" t="str">
            <v>GKWLIMITED</v>
          </cell>
        </row>
        <row r="1428">
          <cell r="A1428" t="str">
            <v>GLANCE FINANCE LTD</v>
          </cell>
          <cell r="B1428">
            <v>531199</v>
          </cell>
          <cell r="C1428" t="str">
            <v>Not Listed</v>
          </cell>
        </row>
        <row r="1429">
          <cell r="A1429" t="str">
            <v>GLAXOSMITHKLINE CONSUMER HEALTHCARE LTD</v>
          </cell>
          <cell r="B1429">
            <v>500676</v>
          </cell>
          <cell r="C1429" t="str">
            <v>GSKCONS</v>
          </cell>
        </row>
        <row r="1430">
          <cell r="A1430" t="str">
            <v>GLAXOSMITHKLINE PHARMACEUTICALS LTD</v>
          </cell>
          <cell r="B1430">
            <v>500660</v>
          </cell>
          <cell r="C1430" t="str">
            <v>GLAXO</v>
          </cell>
        </row>
        <row r="1431">
          <cell r="A1431" t="str">
            <v>Gleam Fabmat Ltd</v>
          </cell>
          <cell r="B1431">
            <v>542477</v>
          </cell>
          <cell r="C1431" t="str">
            <v>GLEAM</v>
          </cell>
        </row>
        <row r="1432">
          <cell r="A1432" t="str">
            <v>GLENMARK PHARMACEUTICALS LTD</v>
          </cell>
          <cell r="B1432">
            <v>532296</v>
          </cell>
          <cell r="C1432" t="str">
            <v>GLENMARK</v>
          </cell>
        </row>
        <row r="1433">
          <cell r="A1433" t="str">
            <v>GLITTEK GRANITES LTD</v>
          </cell>
          <cell r="B1433">
            <v>513528</v>
          </cell>
          <cell r="C1433" t="str">
            <v>Not Listed</v>
          </cell>
        </row>
        <row r="1434">
          <cell r="A1434" t="str">
            <v>GLOBAL CAPITAL MARKETS LTD</v>
          </cell>
          <cell r="B1434">
            <v>530263</v>
          </cell>
          <cell r="C1434" t="str">
            <v>Not Listed</v>
          </cell>
        </row>
        <row r="1435">
          <cell r="A1435" t="str">
            <v>GLOBAL EDUCATION LTD</v>
          </cell>
          <cell r="B1435" t="str">
            <v>Not Listed</v>
          </cell>
          <cell r="C1435" t="str">
            <v>GLOBAL</v>
          </cell>
        </row>
        <row r="1436">
          <cell r="A1436" t="str">
            <v>GLOBAL INFRATECH &amp; FINANCE LTD</v>
          </cell>
          <cell r="B1436">
            <v>531463</v>
          </cell>
          <cell r="C1436" t="str">
            <v>Not Listed</v>
          </cell>
        </row>
        <row r="1437">
          <cell r="A1437" t="str">
            <v>GLOBAL LAND MASTERS CORPORATION LTD</v>
          </cell>
          <cell r="B1437">
            <v>531479</v>
          </cell>
          <cell r="C1437" t="str">
            <v>Not Listed</v>
          </cell>
        </row>
        <row r="1438">
          <cell r="A1438" t="str">
            <v>GLOBAL OFFSHORE SERVICES LTD</v>
          </cell>
          <cell r="B1438">
            <v>501848</v>
          </cell>
          <cell r="C1438" t="str">
            <v>GLOBOFFS</v>
          </cell>
        </row>
        <row r="1439">
          <cell r="A1439" t="str">
            <v>GLOBAL VECTRA HELICORP LTD</v>
          </cell>
          <cell r="B1439">
            <v>532773</v>
          </cell>
          <cell r="C1439" t="str">
            <v>GLOBALVECT</v>
          </cell>
        </row>
        <row r="1440">
          <cell r="A1440" t="str">
            <v>GLOBALSPACE TECHNOLOGIES LTD</v>
          </cell>
          <cell r="B1440">
            <v>540654</v>
          </cell>
          <cell r="C1440" t="str">
            <v>Not Listed</v>
          </cell>
        </row>
        <row r="1441">
          <cell r="A1441" t="str">
            <v>GLOBE COMMERCIALS LTD</v>
          </cell>
          <cell r="B1441">
            <v>540266</v>
          </cell>
          <cell r="C1441" t="str">
            <v>Not Listed</v>
          </cell>
        </row>
        <row r="1442">
          <cell r="A1442" t="str">
            <v>GLOBE INTERNATIONAL CARRIERS LTD</v>
          </cell>
          <cell r="B1442" t="str">
            <v>Not Listed</v>
          </cell>
          <cell r="C1442" t="str">
            <v>GICL</v>
          </cell>
        </row>
        <row r="1443">
          <cell r="A1443" t="str">
            <v>GLOBE TEXTILES (INDIA) LTD</v>
          </cell>
          <cell r="B1443" t="str">
            <v>Not Listed</v>
          </cell>
          <cell r="C1443" t="str">
            <v>GLOBE</v>
          </cell>
        </row>
        <row r="1444">
          <cell r="A1444" t="str">
            <v>GLOBE TEXTILES INDIA LTD</v>
          </cell>
          <cell r="B1444" t="str">
            <v>Not Listed</v>
          </cell>
          <cell r="C1444" t="str">
            <v>GLOBE</v>
          </cell>
        </row>
        <row r="1445">
          <cell r="A1445" t="str">
            <v>GLOBUS CONSTRUCTORS &amp; DEVELOPERS LTD</v>
          </cell>
          <cell r="B1445">
            <v>526025</v>
          </cell>
          <cell r="C1445" t="str">
            <v>Not Listed</v>
          </cell>
        </row>
        <row r="1446">
          <cell r="A1446" t="str">
            <v>GLOBUS CORPORATION LTD.-$</v>
          </cell>
          <cell r="B1446">
            <v>531904</v>
          </cell>
          <cell r="C1446" t="str">
            <v>GLOBUSCOR</v>
          </cell>
        </row>
        <row r="1447">
          <cell r="A1447" t="str">
            <v>GLOBUS SPIRITS LTD</v>
          </cell>
          <cell r="B1447">
            <v>533104</v>
          </cell>
          <cell r="C1447" t="str">
            <v>GLOBUSSPR</v>
          </cell>
        </row>
        <row r="1448">
          <cell r="A1448" t="str">
            <v>Gloster Ltd</v>
          </cell>
          <cell r="B1448">
            <v>542351</v>
          </cell>
          <cell r="C1448" t="str">
            <v>GLOSTERLTD</v>
          </cell>
        </row>
        <row r="1449">
          <cell r="A1449" t="str">
            <v>GM BREWERIES LTD</v>
          </cell>
          <cell r="B1449">
            <v>507488</v>
          </cell>
          <cell r="C1449" t="str">
            <v>GMBREW</v>
          </cell>
        </row>
        <row r="1450">
          <cell r="A1450" t="str">
            <v>GMM PFAUDLER LTD</v>
          </cell>
          <cell r="B1450">
            <v>505255</v>
          </cell>
          <cell r="C1450" t="str">
            <v>GMMPFAUDLR</v>
          </cell>
        </row>
        <row r="1451">
          <cell r="A1451" t="str">
            <v>GMR INFRASTRUCTURE LTD</v>
          </cell>
          <cell r="B1451">
            <v>532754</v>
          </cell>
          <cell r="C1451" t="str">
            <v>GMRINFRA</v>
          </cell>
        </row>
        <row r="1452">
          <cell r="A1452" t="str">
            <v>GNA AXLES LTD</v>
          </cell>
          <cell r="B1452">
            <v>540124</v>
          </cell>
          <cell r="C1452" t="str">
            <v>GNA</v>
          </cell>
        </row>
        <row r="1453">
          <cell r="A1453" t="str">
            <v>GOA CARBON LTD</v>
          </cell>
          <cell r="B1453">
            <v>509567</v>
          </cell>
          <cell r="C1453" t="str">
            <v>GOACARBON</v>
          </cell>
        </row>
        <row r="1454">
          <cell r="A1454" t="str">
            <v>GOCL CORPORATION LTD</v>
          </cell>
          <cell r="B1454">
            <v>506480</v>
          </cell>
          <cell r="C1454" t="str">
            <v>GOCLCORP</v>
          </cell>
        </row>
        <row r="1455">
          <cell r="A1455" t="str">
            <v>GODAVARI DRUGS LTD</v>
          </cell>
          <cell r="B1455">
            <v>530317</v>
          </cell>
          <cell r="C1455" t="str">
            <v>Not Listed</v>
          </cell>
        </row>
        <row r="1456">
          <cell r="A1456" t="str">
            <v>GODAWARI POWER AND ISPAT LTD</v>
          </cell>
          <cell r="B1456">
            <v>532734</v>
          </cell>
          <cell r="C1456" t="str">
            <v>GPIL</v>
          </cell>
        </row>
        <row r="1457">
          <cell r="A1457" t="str">
            <v>GODFREY PHILLIPS (INDIA) LTD</v>
          </cell>
          <cell r="B1457">
            <v>500163</v>
          </cell>
          <cell r="C1457" t="str">
            <v>GODFRYPHLP</v>
          </cell>
        </row>
        <row r="1458">
          <cell r="A1458" t="str">
            <v>GODFREY PHILLIPS INDIA LTD</v>
          </cell>
          <cell r="B1458">
            <v>500163</v>
          </cell>
          <cell r="C1458" t="str">
            <v>GODFRYPHLP</v>
          </cell>
        </row>
        <row r="1459">
          <cell r="A1459" t="str">
            <v>GODHA CABCON &amp; INSULATION LTD</v>
          </cell>
          <cell r="B1459" t="str">
            <v>Not Listed</v>
          </cell>
          <cell r="C1459" t="str">
            <v>GODHA</v>
          </cell>
        </row>
        <row r="1460">
          <cell r="A1460" t="str">
            <v>GODREJ AGROVET LTD</v>
          </cell>
          <cell r="B1460">
            <v>540743</v>
          </cell>
          <cell r="C1460" t="str">
            <v>GODREJAGRO</v>
          </cell>
        </row>
        <row r="1461">
          <cell r="A1461" t="str">
            <v>GODREJ CONSUMER PRODUCTS LTD</v>
          </cell>
          <cell r="B1461">
            <v>532424</v>
          </cell>
          <cell r="C1461" t="str">
            <v>GODREJCP</v>
          </cell>
        </row>
        <row r="1462">
          <cell r="A1462" t="str">
            <v>GODREJ INDUSTRIES LTD</v>
          </cell>
          <cell r="B1462">
            <v>500164</v>
          </cell>
          <cell r="C1462" t="str">
            <v>GODREJIND</v>
          </cell>
        </row>
        <row r="1463">
          <cell r="A1463" t="str">
            <v>GODREJ PROPERTIES LTD</v>
          </cell>
          <cell r="B1463">
            <v>533150</v>
          </cell>
          <cell r="C1463" t="str">
            <v>GODREJPROP</v>
          </cell>
        </row>
        <row r="1464">
          <cell r="A1464" t="str">
            <v>GOENKA BUSINESS &amp; FINANCE LTD</v>
          </cell>
          <cell r="B1464">
            <v>538787</v>
          </cell>
          <cell r="C1464" t="str">
            <v>Not Listed</v>
          </cell>
        </row>
        <row r="1465">
          <cell r="A1465" t="str">
            <v>GOENKA DIAMOND AND JEWELS LTD</v>
          </cell>
          <cell r="B1465">
            <v>533189</v>
          </cell>
          <cell r="C1465" t="str">
            <v>GOENKA</v>
          </cell>
        </row>
        <row r="1466">
          <cell r="A1466" t="str">
            <v>GOGIA CAPITAL SERVICES LTD</v>
          </cell>
          <cell r="B1466">
            <v>531600</v>
          </cell>
          <cell r="C1466" t="str">
            <v>Not Listed</v>
          </cell>
        </row>
        <row r="1467">
          <cell r="A1467" t="str">
            <v>GOKAK TEXTILES LTD</v>
          </cell>
          <cell r="B1467">
            <v>532957</v>
          </cell>
          <cell r="C1467" t="str">
            <v>Not Listed</v>
          </cell>
        </row>
        <row r="1468">
          <cell r="A1468" t="str">
            <v>GOKALDAS EXPORTS LTD</v>
          </cell>
          <cell r="B1468">
            <v>532630</v>
          </cell>
          <cell r="C1468" t="str">
            <v>GOKEX</v>
          </cell>
        </row>
        <row r="1469">
          <cell r="A1469" t="str">
            <v>GOKUL AGRO RESOURCES LTD</v>
          </cell>
          <cell r="B1469">
            <v>539725</v>
          </cell>
          <cell r="C1469" t="str">
            <v>GOKULAGRO</v>
          </cell>
        </row>
        <row r="1470">
          <cell r="A1470" t="str">
            <v>GOKUL REFOILS AND SOLVENT LTD</v>
          </cell>
          <cell r="B1470">
            <v>532980</v>
          </cell>
          <cell r="C1470" t="str">
            <v>GOKUL</v>
          </cell>
        </row>
        <row r="1471">
          <cell r="A1471" t="str">
            <v>GOKUL SOLUTIONS LTD</v>
          </cell>
          <cell r="B1471">
            <v>780012</v>
          </cell>
          <cell r="C1471" t="str">
            <v>Not Listed</v>
          </cell>
        </row>
        <row r="1472">
          <cell r="A1472" t="str">
            <v>GOLD COIN HEALTH FOODS LTD</v>
          </cell>
          <cell r="B1472">
            <v>538542</v>
          </cell>
          <cell r="C1472" t="str">
            <v>Not Listed</v>
          </cell>
        </row>
        <row r="1473">
          <cell r="A1473" t="str">
            <v>Gold Line International Finvest Ltd</v>
          </cell>
          <cell r="B1473">
            <v>538180</v>
          </cell>
          <cell r="C1473" t="str">
            <v>GOLDLINE</v>
          </cell>
        </row>
        <row r="1474">
          <cell r="A1474" t="str">
            <v>GOLDCREST CORPORATION LTD</v>
          </cell>
          <cell r="B1474">
            <v>505576</v>
          </cell>
          <cell r="C1474" t="str">
            <v>Not Listed</v>
          </cell>
        </row>
        <row r="1475">
          <cell r="A1475" t="str">
            <v>GOLDEN CARPETS LTD</v>
          </cell>
          <cell r="B1475">
            <v>531928</v>
          </cell>
          <cell r="C1475" t="str">
            <v>Not Listed</v>
          </cell>
        </row>
        <row r="1476">
          <cell r="A1476" t="str">
            <v>GOLDEN CREST EDUCATION &amp; SERVICES LTD</v>
          </cell>
          <cell r="B1476">
            <v>540062</v>
          </cell>
          <cell r="C1476" t="str">
            <v>Not Listed</v>
          </cell>
        </row>
        <row r="1477">
          <cell r="A1477" t="str">
            <v>GOLDEN GOENKA FINCORP LTD</v>
          </cell>
          <cell r="B1477">
            <v>530579</v>
          </cell>
          <cell r="C1477" t="str">
            <v>Not Listed</v>
          </cell>
        </row>
        <row r="1478">
          <cell r="A1478" t="str">
            <v>GOLDEN TOBACCO LTD</v>
          </cell>
          <cell r="B1478">
            <v>500151</v>
          </cell>
          <cell r="C1478" t="str">
            <v>GOLDENTOBC</v>
          </cell>
        </row>
        <row r="1479">
          <cell r="A1479" t="str">
            <v>GOLDIAM INTERNATIONAL LTD</v>
          </cell>
          <cell r="B1479">
            <v>526729</v>
          </cell>
          <cell r="C1479" t="str">
            <v>GOLDIAM</v>
          </cell>
        </row>
        <row r="1480">
          <cell r="A1480" t="str">
            <v>GOLDSTAR POWER LTD</v>
          </cell>
          <cell r="B1480" t="str">
            <v>Not Listed</v>
          </cell>
          <cell r="C1480" t="str">
            <v>GOLDSTAR</v>
          </cell>
        </row>
        <row r="1481">
          <cell r="A1481" t="str">
            <v>GOLDSTONE TECHNOLOGIES LTD</v>
          </cell>
          <cell r="B1481">
            <v>531439</v>
          </cell>
          <cell r="C1481" t="str">
            <v>GOLDTECH</v>
          </cell>
        </row>
        <row r="1482">
          <cell r="A1482" t="str">
            <v>GOLECHHA GLOBAL FINANCE LTD</v>
          </cell>
          <cell r="B1482">
            <v>531360</v>
          </cell>
          <cell r="C1482" t="str">
            <v>Not Listed</v>
          </cell>
        </row>
        <row r="1483">
          <cell r="A1483" t="str">
            <v>GOLKONDA ALUMINIUM EXTRUSIONS LTD</v>
          </cell>
          <cell r="B1483">
            <v>513309</v>
          </cell>
          <cell r="C1483" t="str">
            <v>Not Listed</v>
          </cell>
        </row>
        <row r="1484">
          <cell r="A1484" t="str">
            <v>GOLKUNDA DIAMONDS &amp; JEWELLERY LTD</v>
          </cell>
          <cell r="B1484">
            <v>523676</v>
          </cell>
          <cell r="C1484" t="str">
            <v>Not Listed</v>
          </cell>
        </row>
        <row r="1485">
          <cell r="A1485" t="str">
            <v>GOODLUCK (INDIA) LTD</v>
          </cell>
          <cell r="B1485">
            <v>530655</v>
          </cell>
          <cell r="C1485" t="str">
            <v>GOODLUCK</v>
          </cell>
        </row>
        <row r="1486">
          <cell r="A1486" t="str">
            <v>GOODLUCK INDIA LTD</v>
          </cell>
          <cell r="B1486">
            <v>530655</v>
          </cell>
          <cell r="C1486" t="str">
            <v>GOODLUCK</v>
          </cell>
        </row>
        <row r="1487">
          <cell r="A1487" t="str">
            <v>GOODRICKE GROUP LTD</v>
          </cell>
          <cell r="B1487">
            <v>500166</v>
          </cell>
          <cell r="C1487" t="str">
            <v>Not Listed</v>
          </cell>
        </row>
        <row r="1488">
          <cell r="A1488" t="str">
            <v>GOODYEAR (INDIA) LTD</v>
          </cell>
          <cell r="B1488">
            <v>500168</v>
          </cell>
          <cell r="C1488" t="str">
            <v>Not Listed</v>
          </cell>
        </row>
        <row r="1489">
          <cell r="A1489" t="str">
            <v>GOODYEAR INDIA LTD</v>
          </cell>
          <cell r="B1489">
            <v>500168</v>
          </cell>
          <cell r="C1489" t="str">
            <v>Not Listed</v>
          </cell>
        </row>
        <row r="1490">
          <cell r="A1490" t="str">
            <v>GOPAL IRON &amp; STEELS CO GUJARAT LTD</v>
          </cell>
          <cell r="B1490">
            <v>531913</v>
          </cell>
          <cell r="C1490" t="str">
            <v>Not Listed</v>
          </cell>
        </row>
        <row r="1491">
          <cell r="A1491" t="str">
            <v>GOPALA POLYPLAST LTD</v>
          </cell>
          <cell r="B1491">
            <v>526717</v>
          </cell>
          <cell r="C1491" t="str">
            <v>Not Listed</v>
          </cell>
        </row>
        <row r="1492">
          <cell r="A1492" t="str">
            <v>GORANI INDUSTRIES LTD</v>
          </cell>
          <cell r="B1492">
            <v>531608</v>
          </cell>
          <cell r="C1492" t="str">
            <v>Not Listed</v>
          </cell>
        </row>
        <row r="1493">
          <cell r="A1493" t="str">
            <v>GOTHI PLASCON (INDIA) LTD</v>
          </cell>
          <cell r="B1493">
            <v>531111</v>
          </cell>
          <cell r="C1493" t="str">
            <v>Not Listed</v>
          </cell>
        </row>
        <row r="1494">
          <cell r="A1494" t="str">
            <v>GOTHI PLASCON INDIA LTD</v>
          </cell>
          <cell r="B1494">
            <v>531111</v>
          </cell>
          <cell r="C1494" t="str">
            <v>Not Listed</v>
          </cell>
        </row>
        <row r="1495">
          <cell r="A1495" t="str">
            <v>GOVIND RUBBER LTD</v>
          </cell>
          <cell r="B1495">
            <v>509148</v>
          </cell>
          <cell r="C1495" t="str">
            <v>Not Listed</v>
          </cell>
        </row>
        <row r="1496">
          <cell r="A1496" t="str">
            <v>GOWRA LEASING &amp; FINANCE LTD</v>
          </cell>
          <cell r="B1496">
            <v>530709</v>
          </cell>
          <cell r="C1496" t="str">
            <v>Not Listed</v>
          </cell>
        </row>
        <row r="1497">
          <cell r="A1497" t="str">
            <v>GOYAL ASSOCIATES LTD</v>
          </cell>
          <cell r="B1497">
            <v>530663</v>
          </cell>
          <cell r="C1497" t="str">
            <v>Not Listed</v>
          </cell>
        </row>
        <row r="1498">
          <cell r="A1498" t="str">
            <v>GP PETROLEUMS LTD</v>
          </cell>
          <cell r="B1498">
            <v>532543</v>
          </cell>
          <cell r="C1498" t="str">
            <v>GULFPETRO</v>
          </cell>
        </row>
        <row r="1499">
          <cell r="A1499" t="str">
            <v>GPT INFRAPROJECTS LTD</v>
          </cell>
          <cell r="B1499">
            <v>533761</v>
          </cell>
          <cell r="C1499" t="str">
            <v>GPTINFRA</v>
          </cell>
        </row>
        <row r="1500">
          <cell r="A1500" t="str">
            <v>GRACIOUS SOFTWARE LTD</v>
          </cell>
          <cell r="B1500">
            <v>780002</v>
          </cell>
          <cell r="C1500" t="str">
            <v>Not Listed</v>
          </cell>
        </row>
        <row r="1501">
          <cell r="A1501" t="str">
            <v>GRADIENTE INFOTAINMENT LTD</v>
          </cell>
          <cell r="B1501">
            <v>590126</v>
          </cell>
          <cell r="C1501" t="str">
            <v>Not Listed</v>
          </cell>
        </row>
        <row r="1502">
          <cell r="A1502" t="str">
            <v>GRANDEUR PRODUCTS LTD</v>
          </cell>
          <cell r="B1502">
            <v>539235</v>
          </cell>
          <cell r="C1502" t="str">
            <v>Not Listed</v>
          </cell>
        </row>
        <row r="1503">
          <cell r="A1503" t="str">
            <v>GRANULES (INDIA) LTD</v>
          </cell>
          <cell r="B1503">
            <v>532482</v>
          </cell>
          <cell r="C1503" t="str">
            <v>GRANULES</v>
          </cell>
        </row>
        <row r="1504">
          <cell r="A1504" t="str">
            <v>GRANULES INDIA LTD</v>
          </cell>
          <cell r="B1504">
            <v>532482</v>
          </cell>
          <cell r="C1504" t="str">
            <v>GRANULES</v>
          </cell>
        </row>
        <row r="1505">
          <cell r="A1505" t="str">
            <v>GRAPHITE (INDIA) LTD</v>
          </cell>
          <cell r="B1505">
            <v>509488</v>
          </cell>
          <cell r="C1505" t="str">
            <v>GRAPHITE</v>
          </cell>
        </row>
        <row r="1506">
          <cell r="A1506" t="str">
            <v>GRAPHITE INDIA LTD</v>
          </cell>
          <cell r="B1506">
            <v>509488</v>
          </cell>
          <cell r="C1506" t="str">
            <v>GRAPHITE</v>
          </cell>
        </row>
        <row r="1507">
          <cell r="A1507" t="str">
            <v>GRASIM INDUSTRIES LTD</v>
          </cell>
          <cell r="B1507">
            <v>500300</v>
          </cell>
          <cell r="C1507" t="str">
            <v>GRASIM</v>
          </cell>
        </row>
        <row r="1508">
          <cell r="A1508" t="str">
            <v>GRATEX INDUSTRIES LTD</v>
          </cell>
          <cell r="B1508">
            <v>526751</v>
          </cell>
          <cell r="C1508" t="str">
            <v>Not Listed</v>
          </cell>
        </row>
        <row r="1509">
          <cell r="A1509" t="str">
            <v>GRAUER &amp; WEIL (INDIA) LTD</v>
          </cell>
          <cell r="B1509">
            <v>505710</v>
          </cell>
          <cell r="C1509" t="str">
            <v>Not Listed</v>
          </cell>
        </row>
        <row r="1510">
          <cell r="A1510" t="str">
            <v>GRAUER &amp; WEIL INDIA LTD</v>
          </cell>
          <cell r="B1510">
            <v>505710</v>
          </cell>
          <cell r="C1510" t="str">
            <v>Not Listed</v>
          </cell>
        </row>
        <row r="1511">
          <cell r="A1511" t="str">
            <v>GRAVISS HOSPITALITY LTD</v>
          </cell>
          <cell r="B1511">
            <v>509546</v>
          </cell>
          <cell r="C1511" t="str">
            <v>Not Listed</v>
          </cell>
        </row>
        <row r="1512">
          <cell r="A1512" t="str">
            <v>GRAVITA (INDIA) LTD</v>
          </cell>
          <cell r="B1512">
            <v>533282</v>
          </cell>
          <cell r="C1512" t="str">
            <v>GRAVITA</v>
          </cell>
        </row>
        <row r="1513">
          <cell r="A1513" t="str">
            <v>GRAVITA INDIA LTD</v>
          </cell>
          <cell r="B1513">
            <v>533282</v>
          </cell>
          <cell r="C1513" t="str">
            <v>GRAVITA</v>
          </cell>
        </row>
        <row r="1514">
          <cell r="A1514" t="str">
            <v>GRAVITY (INDIA) LTD</v>
          </cell>
          <cell r="B1514">
            <v>532015</v>
          </cell>
          <cell r="C1514" t="str">
            <v>Not Listed</v>
          </cell>
        </row>
        <row r="1515">
          <cell r="A1515" t="str">
            <v>GRAVITY INDIA LTD</v>
          </cell>
          <cell r="B1515">
            <v>532015</v>
          </cell>
          <cell r="C1515" t="str">
            <v>Not Listed</v>
          </cell>
        </row>
        <row r="1516">
          <cell r="A1516" t="str">
            <v>GREAVES COTTON LTD</v>
          </cell>
          <cell r="B1516">
            <v>501455</v>
          </cell>
          <cell r="C1516" t="str">
            <v>GREAVESCOT</v>
          </cell>
        </row>
        <row r="1517">
          <cell r="A1517" t="str">
            <v>GREENCREST FINANCIAL SERVICES LTD</v>
          </cell>
          <cell r="B1517">
            <v>531737</v>
          </cell>
          <cell r="C1517" t="str">
            <v>Not Listed</v>
          </cell>
        </row>
        <row r="1518">
          <cell r="A1518" t="str">
            <v>GREENLAM INDUSTRIES LTD</v>
          </cell>
          <cell r="B1518">
            <v>538979</v>
          </cell>
          <cell r="C1518" t="str">
            <v>GREENLAM</v>
          </cell>
        </row>
        <row r="1519">
          <cell r="A1519" t="str">
            <v>GREENPLY INDUSTRIES LTD</v>
          </cell>
          <cell r="B1519">
            <v>526797</v>
          </cell>
          <cell r="C1519" t="str">
            <v>GREENPLY</v>
          </cell>
        </row>
        <row r="1520">
          <cell r="A1520" t="str">
            <v>GRETEX INDUSTRIES LTD</v>
          </cell>
          <cell r="B1520" t="str">
            <v>Not Listed</v>
          </cell>
          <cell r="C1520" t="str">
            <v>GRETEX</v>
          </cell>
        </row>
        <row r="1521">
          <cell r="A1521" t="str">
            <v>GREYCELLS EDUCATION LTD</v>
          </cell>
          <cell r="B1521">
            <v>508918</v>
          </cell>
          <cell r="C1521" t="str">
            <v>Not Listed</v>
          </cell>
        </row>
        <row r="1522">
          <cell r="A1522" t="str">
            <v>GRINDWELL NORTON LTD</v>
          </cell>
          <cell r="B1522">
            <v>506076</v>
          </cell>
          <cell r="C1522" t="str">
            <v>GRINDWELL</v>
          </cell>
        </row>
        <row r="1523">
          <cell r="A1523" t="str">
            <v>GRM OVERSEAS LTD</v>
          </cell>
          <cell r="B1523">
            <v>531449</v>
          </cell>
          <cell r="C1523" t="str">
            <v>Not Listed</v>
          </cell>
        </row>
        <row r="1524">
          <cell r="A1524" t="str">
            <v>GROMO TRADE &amp; CONSULTANCY LTD</v>
          </cell>
          <cell r="B1524">
            <v>501314</v>
          </cell>
          <cell r="C1524" t="str">
            <v>Not Listed</v>
          </cell>
        </row>
        <row r="1525">
          <cell r="A1525" t="str">
            <v>GROVY (INDIA) LTD</v>
          </cell>
          <cell r="B1525">
            <v>539522</v>
          </cell>
          <cell r="C1525" t="str">
            <v>Not Listed</v>
          </cell>
        </row>
        <row r="1526">
          <cell r="A1526" t="str">
            <v>GROVY INDIA LTD</v>
          </cell>
          <cell r="B1526">
            <v>539522</v>
          </cell>
          <cell r="C1526" t="str">
            <v>Not Listed</v>
          </cell>
        </row>
        <row r="1527">
          <cell r="A1527" t="str">
            <v>GRP LTD</v>
          </cell>
          <cell r="B1527">
            <v>509152</v>
          </cell>
          <cell r="C1527" t="str">
            <v>GRPLTD</v>
          </cell>
        </row>
        <row r="1528">
          <cell r="A1528" t="str">
            <v>GRUH FINANCE LTD</v>
          </cell>
          <cell r="B1528">
            <v>511288</v>
          </cell>
          <cell r="C1528" t="str">
            <v>GRUH</v>
          </cell>
        </row>
        <row r="1529">
          <cell r="A1529" t="str">
            <v>GSB FINANCE LTD</v>
          </cell>
          <cell r="B1529">
            <v>511543</v>
          </cell>
          <cell r="C1529" t="str">
            <v>Not Listed</v>
          </cell>
        </row>
        <row r="1530">
          <cell r="A1530" t="str">
            <v>GSL NOVA PETROCHEMICALS LTD</v>
          </cell>
          <cell r="B1530">
            <v>530605</v>
          </cell>
          <cell r="C1530" t="str">
            <v>Not Listed</v>
          </cell>
        </row>
        <row r="1531">
          <cell r="A1531" t="str">
            <v>GSL SECURITIES LTD</v>
          </cell>
          <cell r="B1531">
            <v>530469</v>
          </cell>
          <cell r="C1531" t="str">
            <v>Not Listed</v>
          </cell>
        </row>
        <row r="1532">
          <cell r="A1532" t="str">
            <v>GSS INFOTECH LTD</v>
          </cell>
          <cell r="B1532">
            <v>532951</v>
          </cell>
          <cell r="C1532" t="str">
            <v>GSS</v>
          </cell>
        </row>
        <row r="1533">
          <cell r="A1533" t="str">
            <v>G-TECH INFO-TRAINING LTD</v>
          </cell>
          <cell r="B1533">
            <v>532139</v>
          </cell>
          <cell r="C1533" t="str">
            <v>Not Listed</v>
          </cell>
        </row>
        <row r="1534">
          <cell r="A1534" t="str">
            <v>GTL INFRASTRUCTURE LTD</v>
          </cell>
          <cell r="B1534">
            <v>532775</v>
          </cell>
          <cell r="C1534" t="str">
            <v>GTLINFRA</v>
          </cell>
        </row>
        <row r="1535">
          <cell r="A1535" t="str">
            <v>GTL LTD</v>
          </cell>
          <cell r="B1535">
            <v>500160</v>
          </cell>
          <cell r="C1535" t="str">
            <v>GTL</v>
          </cell>
        </row>
        <row r="1536">
          <cell r="A1536" t="str">
            <v>GTN INDUSTRIES LTD</v>
          </cell>
          <cell r="B1536">
            <v>500170</v>
          </cell>
          <cell r="C1536" t="str">
            <v>GTNIND</v>
          </cell>
        </row>
        <row r="1537">
          <cell r="A1537" t="str">
            <v>GTN TEXTILES LTD</v>
          </cell>
          <cell r="B1537">
            <v>532744</v>
          </cell>
          <cell r="C1537" t="str">
            <v>GTNTEX</v>
          </cell>
        </row>
        <row r="1538">
          <cell r="A1538" t="str">
            <v>GTPL HATHWAY LTD</v>
          </cell>
          <cell r="B1538">
            <v>540602</v>
          </cell>
          <cell r="C1538" t="str">
            <v>GTPL</v>
          </cell>
        </row>
        <row r="1539">
          <cell r="A1539" t="str">
            <v>GTV ENGINEERING LTD</v>
          </cell>
          <cell r="B1539">
            <v>539479</v>
          </cell>
          <cell r="C1539" t="str">
            <v>Not Listed</v>
          </cell>
        </row>
        <row r="1540">
          <cell r="A1540" t="str">
            <v>GUFIC BIOSCIENCES LTD</v>
          </cell>
          <cell r="B1540">
            <v>509079</v>
          </cell>
          <cell r="C1540" t="str">
            <v>GUFICBIO</v>
          </cell>
        </row>
        <row r="1541">
          <cell r="A1541" t="str">
            <v>GUJARAT ALKALIES AND CHEMICALS LTD</v>
          </cell>
          <cell r="B1541">
            <v>530001</v>
          </cell>
          <cell r="C1541" t="str">
            <v>GUJALKALI</v>
          </cell>
        </row>
        <row r="1542">
          <cell r="A1542" t="str">
            <v>GUJARAT AMBUJA EXPORTS LTD</v>
          </cell>
          <cell r="B1542">
            <v>524226</v>
          </cell>
          <cell r="C1542" t="str">
            <v>GAEL</v>
          </cell>
        </row>
        <row r="1543">
          <cell r="A1543" t="str">
            <v>GUJARAT APOLLO INDUSTRIES LTD</v>
          </cell>
          <cell r="B1543">
            <v>522217</v>
          </cell>
          <cell r="C1543" t="str">
            <v>GUJAPOLLO</v>
          </cell>
        </row>
        <row r="1544">
          <cell r="A1544" t="str">
            <v>GUJARAT BOROSIL LTD</v>
          </cell>
          <cell r="B1544">
            <v>523768</v>
          </cell>
          <cell r="C1544" t="str">
            <v>Not Listed</v>
          </cell>
        </row>
        <row r="1545">
          <cell r="A1545" t="str">
            <v>GUJARAT CONTAINERS LTD</v>
          </cell>
          <cell r="B1545">
            <v>513507</v>
          </cell>
          <cell r="C1545" t="str">
            <v>Not Listed</v>
          </cell>
        </row>
        <row r="1546">
          <cell r="A1546" t="str">
            <v>GUJARAT COTEX LTD</v>
          </cell>
          <cell r="B1546">
            <v>514386</v>
          </cell>
          <cell r="C1546" t="str">
            <v>Not Listed</v>
          </cell>
        </row>
        <row r="1547">
          <cell r="A1547" t="str">
            <v>GUJARAT CRAFT INDUSTRIES LTD</v>
          </cell>
          <cell r="B1547">
            <v>526965</v>
          </cell>
          <cell r="C1547" t="str">
            <v>Not Listed</v>
          </cell>
        </row>
        <row r="1548">
          <cell r="A1548" t="str">
            <v>GUJARAT CREDIT CORPORATION LTD</v>
          </cell>
          <cell r="B1548">
            <v>511441</v>
          </cell>
          <cell r="C1548" t="str">
            <v>Not Listed</v>
          </cell>
        </row>
        <row r="1549">
          <cell r="A1549" t="str">
            <v>GUJARAT FLUOROCHEMICALS LTD</v>
          </cell>
          <cell r="B1549">
            <v>500173</v>
          </cell>
          <cell r="C1549" t="str">
            <v>GUJFLUORO</v>
          </cell>
        </row>
        <row r="1550">
          <cell r="A1550" t="str">
            <v>GUJARAT FOILS LTD</v>
          </cell>
          <cell r="B1550">
            <v>531410</v>
          </cell>
          <cell r="C1550" t="str">
            <v>Not Listed</v>
          </cell>
        </row>
        <row r="1551">
          <cell r="A1551" t="str">
            <v>GUJARAT GAS LTD</v>
          </cell>
          <cell r="B1551">
            <v>539336</v>
          </cell>
          <cell r="C1551" t="str">
            <v>GUJGASLTD</v>
          </cell>
        </row>
        <row r="1552">
          <cell r="A1552" t="str">
            <v>GUJARAT HOTELS LTD</v>
          </cell>
          <cell r="B1552">
            <v>507960</v>
          </cell>
          <cell r="C1552" t="str">
            <v>Not Listed</v>
          </cell>
        </row>
        <row r="1553">
          <cell r="A1553" t="str">
            <v>GUJARAT HY-SPIN LTD</v>
          </cell>
          <cell r="B1553">
            <v>540938</v>
          </cell>
          <cell r="C1553" t="str">
            <v>Not Listed</v>
          </cell>
        </row>
        <row r="1554">
          <cell r="A1554" t="str">
            <v>GUJARAT INDUSTRIES POWER COMPANY LTD</v>
          </cell>
          <cell r="B1554">
            <v>517300</v>
          </cell>
          <cell r="C1554" t="str">
            <v>GIPCL</v>
          </cell>
        </row>
        <row r="1555">
          <cell r="A1555" t="str">
            <v>GUJARAT INTRUX LTD</v>
          </cell>
          <cell r="B1555">
            <v>517372</v>
          </cell>
          <cell r="C1555" t="str">
            <v>Not Listed</v>
          </cell>
        </row>
        <row r="1556">
          <cell r="A1556" t="str">
            <v>GUJARAT INVESTA LTD</v>
          </cell>
          <cell r="B1556">
            <v>531341</v>
          </cell>
          <cell r="C1556" t="str">
            <v>Not Listed</v>
          </cell>
        </row>
        <row r="1557">
          <cell r="A1557" t="str">
            <v>GUJARAT LEASE FINANCING LTD</v>
          </cell>
          <cell r="B1557">
            <v>500174</v>
          </cell>
          <cell r="C1557" t="str">
            <v>GLFL</v>
          </cell>
        </row>
        <row r="1558">
          <cell r="A1558" t="str">
            <v>GUJARAT MEDITECH LTD</v>
          </cell>
          <cell r="B1558">
            <v>524754</v>
          </cell>
          <cell r="C1558" t="str">
            <v>Not Listed</v>
          </cell>
        </row>
        <row r="1559">
          <cell r="A1559" t="str">
            <v>GUJARAT METALLIC COAL &amp; COKE LTD</v>
          </cell>
          <cell r="B1559">
            <v>531881</v>
          </cell>
          <cell r="C1559" t="str">
            <v>Not Listed</v>
          </cell>
        </row>
        <row r="1560">
          <cell r="A1560" t="str">
            <v>GUJARAT MINERAL DEVELOPMENT CORPORATION LTD</v>
          </cell>
          <cell r="B1560">
            <v>532181</v>
          </cell>
          <cell r="C1560" t="str">
            <v>GMDCLTD</v>
          </cell>
        </row>
        <row r="1561">
          <cell r="A1561" t="str">
            <v>GUJARAT NARMADA VALLEY FERTILIZERS AND CHEMICALS LTD</v>
          </cell>
          <cell r="B1561">
            <v>500670</v>
          </cell>
          <cell r="C1561" t="str">
            <v>GNFC</v>
          </cell>
        </row>
        <row r="1562">
          <cell r="A1562" t="str">
            <v>GUJARAT NATURAL RESOURCES LTD</v>
          </cell>
          <cell r="B1562">
            <v>513536</v>
          </cell>
          <cell r="C1562" t="str">
            <v>Not Listed</v>
          </cell>
        </row>
        <row r="1563">
          <cell r="A1563" t="str">
            <v>GUJARAT PETROSYNTHESE LTD</v>
          </cell>
          <cell r="B1563">
            <v>506858</v>
          </cell>
          <cell r="C1563" t="str">
            <v>Not Listed</v>
          </cell>
        </row>
        <row r="1564">
          <cell r="A1564" t="str">
            <v>GUJARAT PIPAVAV PORT LTD</v>
          </cell>
          <cell r="B1564">
            <v>533248</v>
          </cell>
          <cell r="C1564" t="str">
            <v>GPPL</v>
          </cell>
        </row>
        <row r="1565">
          <cell r="A1565" t="str">
            <v>GUJARAT POLY ELECTRONICS LTD</v>
          </cell>
          <cell r="B1565">
            <v>517288</v>
          </cell>
          <cell r="C1565" t="str">
            <v>Not Listed</v>
          </cell>
        </row>
        <row r="1566">
          <cell r="A1566" t="str">
            <v>GUJARAT RAFFIA INDUSTRIES LTD</v>
          </cell>
          <cell r="B1566">
            <v>523836</v>
          </cell>
          <cell r="C1566" t="str">
            <v>GUJRAFFIA</v>
          </cell>
        </row>
        <row r="1567">
          <cell r="A1567" t="str">
            <v>GUJARAT SIDHEE CEMENT LTD</v>
          </cell>
          <cell r="B1567">
            <v>518029</v>
          </cell>
          <cell r="C1567" t="str">
            <v>GSCLCEMENT</v>
          </cell>
        </row>
        <row r="1568">
          <cell r="A1568" t="str">
            <v>GUJARAT STATE FERTILIZERS &amp; CHEMICALS LTD</v>
          </cell>
          <cell r="B1568">
            <v>500690</v>
          </cell>
          <cell r="C1568" t="str">
            <v>GSFC</v>
          </cell>
        </row>
        <row r="1569">
          <cell r="A1569" t="str">
            <v>GUJARAT STATE FINANCIAL CORPORATION LTD</v>
          </cell>
          <cell r="B1569">
            <v>532160</v>
          </cell>
          <cell r="C1569" t="str">
            <v>Not Listed</v>
          </cell>
        </row>
        <row r="1570">
          <cell r="A1570" t="str">
            <v>GUJARAT STATE PETRONET LTD</v>
          </cell>
          <cell r="B1570">
            <v>532702</v>
          </cell>
          <cell r="C1570" t="str">
            <v>GSPL</v>
          </cell>
        </row>
        <row r="1571">
          <cell r="A1571" t="str">
            <v>GUJARAT TERCE LABORATORIES LTD</v>
          </cell>
          <cell r="B1571">
            <v>524314</v>
          </cell>
          <cell r="C1571" t="str">
            <v>Not Listed</v>
          </cell>
        </row>
        <row r="1572">
          <cell r="A1572" t="str">
            <v>GUJARAT THEMIS BIOSYN LTD</v>
          </cell>
          <cell r="B1572">
            <v>506879</v>
          </cell>
          <cell r="C1572" t="str">
            <v>Not Listed</v>
          </cell>
        </row>
        <row r="1573">
          <cell r="A1573" t="str">
            <v>GUJARAT TOOLROOM LTD</v>
          </cell>
          <cell r="B1573">
            <v>513337</v>
          </cell>
          <cell r="C1573" t="str">
            <v>Not Listed</v>
          </cell>
        </row>
        <row r="1574">
          <cell r="A1574" t="str">
            <v>GUJCHEM DISTILLERS (INDIA) LTD</v>
          </cell>
          <cell r="B1574">
            <v>506640</v>
          </cell>
          <cell r="C1574" t="str">
            <v>Not Listed</v>
          </cell>
        </row>
        <row r="1575">
          <cell r="A1575" t="str">
            <v>GUJCHEM DISTILLERS INDIA LTD</v>
          </cell>
          <cell r="B1575">
            <v>506640</v>
          </cell>
          <cell r="C1575" t="str">
            <v>Not Listed</v>
          </cell>
        </row>
        <row r="1576">
          <cell r="A1576" t="str">
            <v>GULF OIL LUBRICANTS (INDIA) LTD</v>
          </cell>
          <cell r="B1576">
            <v>538567</v>
          </cell>
          <cell r="C1576" t="str">
            <v>GULFOILLUB</v>
          </cell>
        </row>
        <row r="1577">
          <cell r="A1577" t="str">
            <v>GULF OIL LUBRICANTS INDIA LTD</v>
          </cell>
          <cell r="B1577">
            <v>538567</v>
          </cell>
          <cell r="C1577" t="str">
            <v>GULFOILLUB</v>
          </cell>
        </row>
        <row r="1578">
          <cell r="A1578" t="str">
            <v>GULSHAN CHEMFILL LTD</v>
          </cell>
          <cell r="B1578">
            <v>532425</v>
          </cell>
          <cell r="C1578" t="str">
            <v>Not Listed</v>
          </cell>
        </row>
        <row r="1579">
          <cell r="A1579" t="str">
            <v>GULSHAN POLYOLS LTD</v>
          </cell>
          <cell r="B1579">
            <v>532457</v>
          </cell>
          <cell r="C1579" t="str">
            <v>GULPOLY</v>
          </cell>
        </row>
        <row r="1580">
          <cell r="A1580" t="str">
            <v>GV FILMS LTD</v>
          </cell>
          <cell r="B1580">
            <v>523277</v>
          </cell>
          <cell r="C1580" t="str">
            <v>Not Listed</v>
          </cell>
        </row>
        <row r="1581">
          <cell r="A1581" t="str">
            <v>GVK POWER &amp; INFRASTRUCTURE LTD</v>
          </cell>
          <cell r="B1581">
            <v>532708</v>
          </cell>
          <cell r="C1581" t="str">
            <v>GVKPIL</v>
          </cell>
        </row>
        <row r="1582">
          <cell r="A1582" t="str">
            <v>GYAN DEVELOPERS &amp; BUILDERS LTD</v>
          </cell>
          <cell r="B1582">
            <v>530141</v>
          </cell>
          <cell r="C1582" t="str">
            <v>Not Listed</v>
          </cell>
        </row>
        <row r="1583">
          <cell r="A1583" t="str">
            <v>GYSCOAL ALLOYS LTD</v>
          </cell>
          <cell r="B1583">
            <v>533275</v>
          </cell>
          <cell r="C1583" t="str">
            <v>GAL</v>
          </cell>
        </row>
        <row r="1584">
          <cell r="A1584" t="str">
            <v>H G INFRA ENGINEERING LTD</v>
          </cell>
          <cell r="B1584">
            <v>541019</v>
          </cell>
          <cell r="C1584" t="str">
            <v>HGINFRA</v>
          </cell>
        </row>
        <row r="1585">
          <cell r="A1585" t="str">
            <v>H K  TRADE INTERNATIONAL LTD</v>
          </cell>
          <cell r="B1585">
            <v>539337</v>
          </cell>
          <cell r="C1585" t="str">
            <v>Not Listed</v>
          </cell>
        </row>
        <row r="1586">
          <cell r="A1586" t="str">
            <v>H P COTTON TEXTILE MILLS LTD</v>
          </cell>
          <cell r="B1586">
            <v>502873</v>
          </cell>
          <cell r="C1586" t="str">
            <v>Not Listed</v>
          </cell>
        </row>
        <row r="1587">
          <cell r="A1587" t="str">
            <v>H S (INDIA) LTD</v>
          </cell>
          <cell r="B1587">
            <v>532145</v>
          </cell>
          <cell r="C1587" t="str">
            <v>Not Listed</v>
          </cell>
        </row>
        <row r="1588">
          <cell r="A1588" t="str">
            <v>H S INDIA LTD</v>
          </cell>
          <cell r="B1588">
            <v>532145</v>
          </cell>
          <cell r="C1588" t="str">
            <v>Not Listed</v>
          </cell>
        </row>
        <row r="1589">
          <cell r="A1589" t="str">
            <v>HALDER VENTURE LTD</v>
          </cell>
          <cell r="B1589">
            <v>539854</v>
          </cell>
          <cell r="C1589" t="str">
            <v>Not Listed</v>
          </cell>
        </row>
        <row r="1590">
          <cell r="A1590" t="str">
            <v>HALDYN GLASS LTD</v>
          </cell>
          <cell r="B1590">
            <v>515147</v>
          </cell>
          <cell r="C1590" t="str">
            <v>Not Listed</v>
          </cell>
        </row>
        <row r="1591">
          <cell r="A1591" t="str">
            <v>HARDCASTLE &amp; WAUD MFG CO LTD</v>
          </cell>
          <cell r="B1591">
            <v>509597</v>
          </cell>
          <cell r="C1591" t="str">
            <v>Not Listed</v>
          </cell>
        </row>
        <row r="1592">
          <cell r="A1592" t="str">
            <v>HARI GOVIND INTERNATIONAL LTD</v>
          </cell>
          <cell r="B1592">
            <v>531971</v>
          </cell>
          <cell r="C1592" t="str">
            <v>Not Listed</v>
          </cell>
        </row>
        <row r="1593">
          <cell r="A1593" t="str">
            <v>HARIA APPARELS LTD</v>
          </cell>
          <cell r="B1593">
            <v>538081</v>
          </cell>
          <cell r="C1593" t="str">
            <v>Not Listed</v>
          </cell>
        </row>
        <row r="1594">
          <cell r="A1594" t="str">
            <v>HARIA EXPORTS LTD</v>
          </cell>
          <cell r="B1594">
            <v>512604</v>
          </cell>
          <cell r="C1594" t="str">
            <v>Not Listed</v>
          </cell>
        </row>
        <row r="1595">
          <cell r="A1595" t="str">
            <v>Harish Textile Engineers Ltd</v>
          </cell>
          <cell r="B1595">
            <v>542682</v>
          </cell>
          <cell r="C1595" t="str">
            <v>HARISH</v>
          </cell>
        </row>
        <row r="1596">
          <cell r="A1596" t="str">
            <v>HARITA SEATING SYSTEMS LTD</v>
          </cell>
          <cell r="B1596">
            <v>590043</v>
          </cell>
          <cell r="C1596" t="str">
            <v>HARITASEAT</v>
          </cell>
        </row>
        <row r="1597">
          <cell r="A1597" t="str">
            <v>HARIYANA METALS LTD</v>
          </cell>
          <cell r="B1597">
            <v>506024</v>
          </cell>
          <cell r="C1597" t="str">
            <v>Not Listed</v>
          </cell>
        </row>
        <row r="1598">
          <cell r="A1598" t="str">
            <v>HARIYANA SHIP BREAKERS LTD</v>
          </cell>
          <cell r="B1598">
            <v>526931</v>
          </cell>
          <cell r="C1598" t="str">
            <v>Not Listed</v>
          </cell>
        </row>
        <row r="1599">
          <cell r="A1599" t="str">
            <v>HARMONY CAPITAL SERVICES LTD</v>
          </cell>
          <cell r="B1599">
            <v>530055</v>
          </cell>
          <cell r="C1599" t="str">
            <v>Not Listed</v>
          </cell>
        </row>
        <row r="1600">
          <cell r="A1600" t="str">
            <v>HARRISONS MALAYALAM LTD</v>
          </cell>
          <cell r="B1600">
            <v>500467</v>
          </cell>
          <cell r="C1600" t="str">
            <v>HARRMALAYA</v>
          </cell>
        </row>
        <row r="1601">
          <cell r="A1601" t="str">
            <v>HARYANA CAPFIN LTD</v>
          </cell>
          <cell r="B1601">
            <v>532855</v>
          </cell>
          <cell r="C1601" t="str">
            <v>Not Listed</v>
          </cell>
        </row>
        <row r="1602">
          <cell r="A1602" t="str">
            <v>HARYANA FINANCIAL CORPORATION LTD</v>
          </cell>
          <cell r="B1602">
            <v>530927</v>
          </cell>
          <cell r="C1602" t="str">
            <v>Not Listed</v>
          </cell>
        </row>
        <row r="1603">
          <cell r="A1603" t="str">
            <v>HARYANA LEATHER CHEMICALS LTD</v>
          </cell>
          <cell r="B1603">
            <v>524080</v>
          </cell>
          <cell r="C1603" t="str">
            <v>Not Listed</v>
          </cell>
        </row>
        <row r="1604">
          <cell r="A1604" t="str">
            <v>HAS LIFESTYLE LTD</v>
          </cell>
          <cell r="B1604">
            <v>780014</v>
          </cell>
          <cell r="C1604" t="str">
            <v>Not Listed</v>
          </cell>
        </row>
        <row r="1605">
          <cell r="A1605" t="str">
            <v>HASTI FINANCE LTD</v>
          </cell>
          <cell r="B1605">
            <v>531387</v>
          </cell>
          <cell r="C1605" t="str">
            <v>Not Listed</v>
          </cell>
        </row>
        <row r="1606">
          <cell r="A1606" t="str">
            <v>HATHWAY BHAWANI CABLETEL &amp;amp; DATACOM LTD.</v>
          </cell>
          <cell r="B1606">
            <v>509073</v>
          </cell>
          <cell r="C1606" t="str">
            <v>HATHWAYB</v>
          </cell>
        </row>
        <row r="1607">
          <cell r="A1607" t="str">
            <v>HATHWAY CABLE &amp; DATACOM LTD</v>
          </cell>
          <cell r="B1607">
            <v>533162</v>
          </cell>
          <cell r="C1607" t="str">
            <v>HATHWAY</v>
          </cell>
        </row>
        <row r="1608">
          <cell r="A1608" t="str">
            <v>HATSUN AGRO PRODUCT LTD</v>
          </cell>
          <cell r="B1608">
            <v>531531</v>
          </cell>
          <cell r="C1608" t="str">
            <v>HATSUN</v>
          </cell>
        </row>
        <row r="1609">
          <cell r="A1609" t="str">
            <v>HAVELLS (INDIA) LTD</v>
          </cell>
          <cell r="B1609">
            <v>517354</v>
          </cell>
          <cell r="C1609" t="str">
            <v>HAVELLS</v>
          </cell>
        </row>
        <row r="1610">
          <cell r="A1610" t="str">
            <v>HAVELLS INDIA LTD</v>
          </cell>
          <cell r="B1610">
            <v>517354</v>
          </cell>
          <cell r="C1610" t="str">
            <v>HAVELLS</v>
          </cell>
        </row>
        <row r="1611">
          <cell r="A1611" t="str">
            <v>HAWA ENGINEERS LTD</v>
          </cell>
          <cell r="B1611">
            <v>539176</v>
          </cell>
          <cell r="C1611" t="str">
            <v>Not Listed</v>
          </cell>
        </row>
        <row r="1612">
          <cell r="A1612" t="str">
            <v>HAWKINS COOKERS LTD</v>
          </cell>
          <cell r="B1612">
            <v>508486</v>
          </cell>
          <cell r="C1612" t="str">
            <v>Not Listed</v>
          </cell>
        </row>
        <row r="1613">
          <cell r="A1613" t="str">
            <v>HAZOOR MULTI PROJECTS LTD</v>
          </cell>
          <cell r="B1613">
            <v>532467</v>
          </cell>
          <cell r="C1613" t="str">
            <v>Not Listed</v>
          </cell>
        </row>
        <row r="1614">
          <cell r="A1614" t="str">
            <v>HB ESTATE DEVELOPERS LTD</v>
          </cell>
          <cell r="B1614">
            <v>532334</v>
          </cell>
          <cell r="C1614" t="str">
            <v>Not Listed</v>
          </cell>
        </row>
        <row r="1615">
          <cell r="A1615" t="str">
            <v>HB LEASING &amp; FINANCE CO LTD</v>
          </cell>
          <cell r="B1615">
            <v>508956</v>
          </cell>
          <cell r="C1615" t="str">
            <v>Not Listed</v>
          </cell>
        </row>
        <row r="1616">
          <cell r="A1616" t="str">
            <v>HB PORTFOLIO LTD</v>
          </cell>
          <cell r="B1616">
            <v>532333</v>
          </cell>
          <cell r="C1616" t="str">
            <v>Not Listed</v>
          </cell>
        </row>
        <row r="1617">
          <cell r="A1617" t="str">
            <v>HB STOCKHOLDINGS LTD</v>
          </cell>
          <cell r="B1617">
            <v>532216</v>
          </cell>
          <cell r="C1617" t="str">
            <v>HBSL</v>
          </cell>
        </row>
        <row r="1618">
          <cell r="A1618" t="str">
            <v>HBL POWER SYSTEMS LTD</v>
          </cell>
          <cell r="B1618">
            <v>517271</v>
          </cell>
          <cell r="C1618" t="str">
            <v>HBLPOWER</v>
          </cell>
        </row>
        <row r="1619">
          <cell r="A1619" t="str">
            <v>HCKK VENTURES LTD</v>
          </cell>
          <cell r="B1619">
            <v>539224</v>
          </cell>
          <cell r="C1619" t="str">
            <v>Not Listed</v>
          </cell>
        </row>
        <row r="1620">
          <cell r="A1620" t="str">
            <v>HCL INFOSYSTEMS LTD</v>
          </cell>
          <cell r="B1620">
            <v>500179</v>
          </cell>
          <cell r="C1620" t="str">
            <v>HCL-INSYS</v>
          </cell>
        </row>
        <row r="1621">
          <cell r="A1621" t="str">
            <v>HCL TECHNOLOGIES LTD</v>
          </cell>
          <cell r="B1621">
            <v>532281</v>
          </cell>
          <cell r="C1621" t="str">
            <v>HCLTECH</v>
          </cell>
        </row>
        <row r="1622">
          <cell r="A1622" t="str">
            <v>HDFC ASSET MANAGEMENT COMPANY LTD</v>
          </cell>
          <cell r="B1622">
            <v>541729</v>
          </cell>
          <cell r="C1622" t="str">
            <v>HDFCAMC</v>
          </cell>
        </row>
        <row r="1623">
          <cell r="A1623" t="str">
            <v>HDFC BANK LTD</v>
          </cell>
          <cell r="B1623">
            <v>500180</v>
          </cell>
          <cell r="C1623" t="str">
            <v>HDFCBANK</v>
          </cell>
        </row>
        <row r="1624">
          <cell r="A1624" t="str">
            <v>HDFC Mutual Fund - HDFC Gold Exchange Traded Fund</v>
          </cell>
          <cell r="B1624">
            <v>533230</v>
          </cell>
          <cell r="C1624" t="str">
            <v>HDFCMFGETF</v>
          </cell>
        </row>
        <row r="1625">
          <cell r="A1625" t="str">
            <v>HDFC STANDARD LIFE INSURANCE COMPANY LTD</v>
          </cell>
          <cell r="B1625">
            <v>540777</v>
          </cell>
          <cell r="C1625" t="str">
            <v>HDFCLIFE</v>
          </cell>
        </row>
        <row r="1626">
          <cell r="A1626" t="str">
            <v>HEALTHCARE GLOBAL ENTERPRISES LTD</v>
          </cell>
          <cell r="B1626">
            <v>539787</v>
          </cell>
          <cell r="C1626" t="str">
            <v>HCG</v>
          </cell>
        </row>
        <row r="1627">
          <cell r="A1627" t="str">
            <v>HEALTHY INVESTMENTS LTD</v>
          </cell>
          <cell r="B1627">
            <v>503689</v>
          </cell>
          <cell r="C1627" t="str">
            <v>Not Listed</v>
          </cell>
        </row>
        <row r="1628">
          <cell r="A1628" t="str">
            <v>HEC INFRA PROJECTS LTD</v>
          </cell>
          <cell r="B1628" t="str">
            <v>Not Listed</v>
          </cell>
          <cell r="C1628" t="str">
            <v>HECPROJECT</v>
          </cell>
        </row>
        <row r="1629">
          <cell r="A1629" t="str">
            <v>HEERA ISPAT LTD</v>
          </cell>
          <cell r="B1629">
            <v>526967</v>
          </cell>
          <cell r="C1629" t="str">
            <v>Not Listed</v>
          </cell>
        </row>
        <row r="1630">
          <cell r="A1630" t="str">
            <v>HEG LTD</v>
          </cell>
          <cell r="B1630">
            <v>509631</v>
          </cell>
          <cell r="C1630" t="str">
            <v>HEG</v>
          </cell>
        </row>
        <row r="1631">
          <cell r="A1631" t="str">
            <v>HEIDELBERGCEMENT (INDIA) LTD</v>
          </cell>
          <cell r="B1631">
            <v>500292</v>
          </cell>
          <cell r="C1631" t="str">
            <v>HEIDELBERG</v>
          </cell>
        </row>
        <row r="1632">
          <cell r="A1632" t="str">
            <v>HEIDELBERGCEMENT INDIA LTD</v>
          </cell>
          <cell r="B1632">
            <v>500292</v>
          </cell>
          <cell r="C1632" t="str">
            <v>HEIDELBERG</v>
          </cell>
        </row>
        <row r="1633">
          <cell r="A1633" t="str">
            <v>Helpage Finlease Ltd</v>
          </cell>
          <cell r="B1633">
            <v>539174</v>
          </cell>
          <cell r="C1633" t="str">
            <v>HELPAGE</v>
          </cell>
        </row>
        <row r="1634">
          <cell r="A1634" t="str">
            <v>HEM HOLDINGS &amp; TRADING LTD</v>
          </cell>
          <cell r="B1634">
            <v>505520</v>
          </cell>
          <cell r="C1634" t="str">
            <v>Not Listed</v>
          </cell>
        </row>
        <row r="1635">
          <cell r="A1635" t="str">
            <v>HEMANG RESOURCES LTD</v>
          </cell>
          <cell r="B1635">
            <v>531178</v>
          </cell>
          <cell r="C1635" t="str">
            <v>Not Listed</v>
          </cell>
        </row>
        <row r="1636">
          <cell r="A1636" t="str">
            <v>HEMO ORGANIC LTD</v>
          </cell>
          <cell r="B1636">
            <v>524590</v>
          </cell>
          <cell r="C1636" t="str">
            <v>Not Listed</v>
          </cell>
        </row>
        <row r="1637">
          <cell r="A1637" t="str">
            <v>HERCULES HOISTS LTD</v>
          </cell>
          <cell r="B1637">
            <v>505720</v>
          </cell>
          <cell r="C1637" t="str">
            <v>HERCULES</v>
          </cell>
        </row>
        <row r="1638">
          <cell r="A1638" t="str">
            <v>HERITAGE FOODS LTD</v>
          </cell>
          <cell r="B1638">
            <v>519552</v>
          </cell>
          <cell r="C1638" t="str">
            <v>HERITGFOOD</v>
          </cell>
        </row>
        <row r="1639">
          <cell r="A1639" t="str">
            <v>HERO MOTOCORP LTD</v>
          </cell>
          <cell r="B1639">
            <v>500182</v>
          </cell>
          <cell r="C1639" t="str">
            <v>HEROMOTOCO</v>
          </cell>
        </row>
        <row r="1640">
          <cell r="A1640" t="str">
            <v>HESTER BIOSCIENCES LTD</v>
          </cell>
          <cell r="B1640">
            <v>524669</v>
          </cell>
          <cell r="C1640" t="str">
            <v>HESTERBIO</v>
          </cell>
        </row>
        <row r="1641">
          <cell r="A1641" t="str">
            <v>HEXA TRADEX LTD</v>
          </cell>
          <cell r="B1641">
            <v>534328</v>
          </cell>
          <cell r="C1641" t="str">
            <v>HEXATRADEX</v>
          </cell>
        </row>
        <row r="1642">
          <cell r="A1642" t="str">
            <v>HEXAWARE TECHNOLOGIES LTD</v>
          </cell>
          <cell r="B1642">
            <v>532129</v>
          </cell>
          <cell r="C1642" t="str">
            <v>HEXAWARE</v>
          </cell>
        </row>
        <row r="1643">
          <cell r="A1643" t="str">
            <v>HIGH ENERGY BATTERIES (INDIA) LTD</v>
          </cell>
          <cell r="B1643">
            <v>504176</v>
          </cell>
          <cell r="C1643" t="str">
            <v>Not Listed</v>
          </cell>
        </row>
        <row r="1644">
          <cell r="A1644" t="str">
            <v>HIGH ENERGY BATTERIES INDIA LTD</v>
          </cell>
          <cell r="B1644">
            <v>504176</v>
          </cell>
          <cell r="C1644" t="str">
            <v>Not Listed</v>
          </cell>
        </row>
        <row r="1645">
          <cell r="A1645" t="str">
            <v>HIGH GROUND ENTERPRISE LTD</v>
          </cell>
          <cell r="B1645">
            <v>517080</v>
          </cell>
          <cell r="C1645" t="str">
            <v>HIGHGROUND</v>
          </cell>
        </row>
        <row r="1646">
          <cell r="A1646" t="str">
            <v>HIGH STREET FILATEX LTD</v>
          </cell>
          <cell r="B1646">
            <v>531301</v>
          </cell>
          <cell r="C1646" t="str">
            <v>Not Listed</v>
          </cell>
        </row>
        <row r="1647">
          <cell r="A1647" t="str">
            <v>HIKAL LTD</v>
          </cell>
          <cell r="B1647">
            <v>524735</v>
          </cell>
          <cell r="C1647" t="str">
            <v>HIKAL</v>
          </cell>
        </row>
        <row r="1648">
          <cell r="A1648" t="str">
            <v>Hi-Klass Trading and Investment Ltd</v>
          </cell>
          <cell r="B1648">
            <v>542332</v>
          </cell>
          <cell r="C1648" t="str">
            <v>HIKLASS</v>
          </cell>
        </row>
        <row r="1649">
          <cell r="A1649" t="str">
            <v>HIL LTD</v>
          </cell>
          <cell r="B1649">
            <v>509675</v>
          </cell>
          <cell r="C1649" t="str">
            <v>HIL</v>
          </cell>
        </row>
        <row r="1650">
          <cell r="A1650" t="str">
            <v>HILTON METAL FORGING LTD</v>
          </cell>
          <cell r="B1650">
            <v>532847</v>
          </cell>
          <cell r="C1650" t="str">
            <v>HILTON</v>
          </cell>
        </row>
        <row r="1651">
          <cell r="A1651" t="str">
            <v>HIM TEKNOFORGE LTD</v>
          </cell>
          <cell r="B1651">
            <v>505712</v>
          </cell>
          <cell r="C1651" t="str">
            <v>Not Listed</v>
          </cell>
        </row>
        <row r="1652">
          <cell r="A1652" t="str">
            <v>HIMACHAL FIBRES LTD</v>
          </cell>
          <cell r="B1652">
            <v>514010</v>
          </cell>
          <cell r="C1652" t="str">
            <v>Not Listed</v>
          </cell>
        </row>
        <row r="1653">
          <cell r="A1653" t="str">
            <v>HIMACHAL FUTURISTIC COMMUNICATIONS LTD</v>
          </cell>
          <cell r="B1653">
            <v>500183</v>
          </cell>
          <cell r="C1653" t="str">
            <v>HFCL</v>
          </cell>
        </row>
        <row r="1654">
          <cell r="A1654" t="str">
            <v>HIMADRI SPECIALITY CHEMICAL LTD</v>
          </cell>
          <cell r="B1654">
            <v>500184</v>
          </cell>
          <cell r="C1654" t="str">
            <v>HSCL</v>
          </cell>
        </row>
        <row r="1655">
          <cell r="A1655" t="str">
            <v>HIMALAYA FOOD INTERNATIONAL LTD</v>
          </cell>
          <cell r="B1655">
            <v>526899</v>
          </cell>
          <cell r="C1655" t="str">
            <v>Not Listed</v>
          </cell>
        </row>
        <row r="1656">
          <cell r="A1656" t="str">
            <v>HIMALAYA GRANITES LTD</v>
          </cell>
          <cell r="B1656">
            <v>513723</v>
          </cell>
          <cell r="C1656" t="str">
            <v>Not Listed</v>
          </cell>
        </row>
        <row r="1657">
          <cell r="A1657" t="str">
            <v>HIMALCHULI FOOD PRODUCTS LTD</v>
          </cell>
          <cell r="B1657">
            <v>511169</v>
          </cell>
          <cell r="C1657" t="str">
            <v>Not Listed</v>
          </cell>
        </row>
        <row r="1658">
          <cell r="A1658" t="str">
            <v>HIMATSINGKA SEIDE LTD</v>
          </cell>
          <cell r="B1658">
            <v>514043</v>
          </cell>
          <cell r="C1658" t="str">
            <v>HIMATSEIDE</v>
          </cell>
        </row>
        <row r="1659">
          <cell r="A1659" t="str">
            <v>HIND ALUMINIUM INDUSTRIES LTD</v>
          </cell>
          <cell r="B1659">
            <v>531979</v>
          </cell>
          <cell r="C1659" t="str">
            <v>Not Listed</v>
          </cell>
        </row>
        <row r="1660">
          <cell r="A1660" t="str">
            <v>HIND COMMERCE LTD</v>
          </cell>
          <cell r="B1660">
            <v>538652</v>
          </cell>
          <cell r="C1660" t="str">
            <v>Not Listed</v>
          </cell>
        </row>
        <row r="1661">
          <cell r="A1661" t="str">
            <v>HIND RECTIFIERS LTD</v>
          </cell>
          <cell r="B1661">
            <v>504036</v>
          </cell>
          <cell r="C1661" t="str">
            <v>HIRECT</v>
          </cell>
        </row>
        <row r="1662">
          <cell r="A1662" t="str">
            <v>HIND SECURITIES &amp; CREDITS LTD</v>
          </cell>
          <cell r="B1662">
            <v>539114</v>
          </cell>
          <cell r="C1662" t="str">
            <v>Not Listed</v>
          </cell>
        </row>
        <row r="1663">
          <cell r="A1663" t="str">
            <v>HIND SYNTEX LTD</v>
          </cell>
          <cell r="B1663">
            <v>503881</v>
          </cell>
          <cell r="C1663" t="str">
            <v>HINDSYNTEX</v>
          </cell>
        </row>
        <row r="1664">
          <cell r="A1664" t="str">
            <v>HINDALCO INDUSTRIES LTD</v>
          </cell>
          <cell r="B1664">
            <v>500440</v>
          </cell>
          <cell r="C1664" t="str">
            <v>HINDALCO</v>
          </cell>
        </row>
        <row r="1665">
          <cell r="A1665" t="str">
            <v>HINDCON CHEMICALS LTD</v>
          </cell>
          <cell r="B1665" t="str">
            <v>Not Listed</v>
          </cell>
          <cell r="C1665" t="str">
            <v>HINDCON</v>
          </cell>
        </row>
        <row r="1666">
          <cell r="A1666" t="str">
            <v>HINDOOSTAN MILLS LTD</v>
          </cell>
          <cell r="B1666">
            <v>509895</v>
          </cell>
          <cell r="C1666" t="str">
            <v>Not Listed</v>
          </cell>
        </row>
        <row r="1667">
          <cell r="A1667" t="str">
            <v>HINDUJA GLOBAL SOLUTIONS LTD</v>
          </cell>
          <cell r="B1667">
            <v>532859</v>
          </cell>
          <cell r="C1667" t="str">
            <v>HGS</v>
          </cell>
        </row>
        <row r="1668">
          <cell r="A1668" t="str">
            <v>HINDUJA VENTURES LTD</v>
          </cell>
          <cell r="B1668">
            <v>500189</v>
          </cell>
          <cell r="C1668" t="str">
            <v>HINDUJAVEN</v>
          </cell>
        </row>
        <row r="1669">
          <cell r="A1669" t="str">
            <v>HINDUSTAN ADHESIVES LTD</v>
          </cell>
          <cell r="B1669">
            <v>514428</v>
          </cell>
          <cell r="C1669" t="str">
            <v>Not Listed</v>
          </cell>
        </row>
        <row r="1670">
          <cell r="A1670" t="str">
            <v>HINDUSTAN AERONAUTICS LTD</v>
          </cell>
          <cell r="B1670">
            <v>541154</v>
          </cell>
          <cell r="C1670" t="str">
            <v>HAL</v>
          </cell>
        </row>
        <row r="1671">
          <cell r="A1671" t="str">
            <v>HINDUSTAN APPLIANCES LTD</v>
          </cell>
          <cell r="B1671">
            <v>531918</v>
          </cell>
          <cell r="C1671" t="str">
            <v>Not Listed</v>
          </cell>
        </row>
        <row r="1672">
          <cell r="A1672" t="str">
            <v>HINDUSTAN BIO SCIENCES LTD.</v>
          </cell>
          <cell r="B1672">
            <v>532041</v>
          </cell>
          <cell r="C1672" t="str">
            <v>HINDBIO</v>
          </cell>
        </row>
        <row r="1673">
          <cell r="A1673" t="str">
            <v>HINDUSTAN COMPOSITES LTD</v>
          </cell>
          <cell r="B1673">
            <v>509635</v>
          </cell>
          <cell r="C1673" t="str">
            <v>HINDCOMPOS</v>
          </cell>
        </row>
        <row r="1674">
          <cell r="A1674" t="str">
            <v>HINDUSTAN CONSTRUCTION COMPANY LTD</v>
          </cell>
          <cell r="B1674">
            <v>500185</v>
          </cell>
          <cell r="C1674" t="str">
            <v>HCC</v>
          </cell>
        </row>
        <row r="1675">
          <cell r="A1675" t="str">
            <v>HINDUSTAN COPPER LTD</v>
          </cell>
          <cell r="B1675">
            <v>513599</v>
          </cell>
          <cell r="C1675" t="str">
            <v>HINDCOPPER</v>
          </cell>
        </row>
        <row r="1676">
          <cell r="A1676" t="str">
            <v>HINDUSTAN EVEREST TOOLS LTD.</v>
          </cell>
          <cell r="B1676">
            <v>505725</v>
          </cell>
          <cell r="C1676" t="str">
            <v>HINDEVER</v>
          </cell>
        </row>
        <row r="1677">
          <cell r="A1677" t="str">
            <v>HINDUSTAN FLUOROCARBONS LTD</v>
          </cell>
          <cell r="B1677">
            <v>524013</v>
          </cell>
          <cell r="C1677" t="str">
            <v>Not Listed</v>
          </cell>
        </row>
        <row r="1678">
          <cell r="A1678" t="str">
            <v>HINDUSTAN FOODS LTD</v>
          </cell>
          <cell r="B1678">
            <v>519126</v>
          </cell>
          <cell r="C1678" t="str">
            <v>Not Listed</v>
          </cell>
        </row>
        <row r="1679">
          <cell r="A1679" t="str">
            <v>HINDUSTAN HARDY SPICER LTD</v>
          </cell>
          <cell r="B1679">
            <v>505893</v>
          </cell>
          <cell r="C1679" t="str">
            <v>Not Listed</v>
          </cell>
        </row>
        <row r="1680">
          <cell r="A1680" t="str">
            <v>HINDUSTAN HOUSING CO LTD</v>
          </cell>
          <cell r="B1680">
            <v>509650</v>
          </cell>
          <cell r="C1680" t="str">
            <v>Not Listed</v>
          </cell>
        </row>
        <row r="1681">
          <cell r="A1681" t="str">
            <v>HINDUSTAN MEDIA VENTURES LTD</v>
          </cell>
          <cell r="B1681">
            <v>533217</v>
          </cell>
          <cell r="C1681" t="str">
            <v>HMVL</v>
          </cell>
        </row>
        <row r="1682">
          <cell r="A1682" t="str">
            <v>HINDUSTAN MOTORS LTD</v>
          </cell>
          <cell r="B1682">
            <v>500500</v>
          </cell>
          <cell r="C1682" t="str">
            <v>HINDMOTORS</v>
          </cell>
        </row>
        <row r="1683">
          <cell r="A1683" t="str">
            <v>HINDUSTAN OIL EXPLORATION COMPANY LTD</v>
          </cell>
          <cell r="B1683">
            <v>500186</v>
          </cell>
          <cell r="C1683" t="str">
            <v>HINDOILEXP</v>
          </cell>
        </row>
        <row r="1684">
          <cell r="A1684" t="str">
            <v>HINDUSTAN ORGANIC CHEMICALS LTD</v>
          </cell>
          <cell r="B1684">
            <v>500449</v>
          </cell>
          <cell r="C1684" t="str">
            <v>Not Listed</v>
          </cell>
        </row>
        <row r="1685">
          <cell r="A1685" t="str">
            <v>HINDUSTAN PETROLEUM CORPORATION LTD</v>
          </cell>
          <cell r="B1685">
            <v>500104</v>
          </cell>
          <cell r="C1685" t="str">
            <v>HINDPETRO</v>
          </cell>
        </row>
        <row r="1686">
          <cell r="A1686" t="str">
            <v>HINDUSTAN TIN WORKS LTD</v>
          </cell>
          <cell r="B1686">
            <v>530315</v>
          </cell>
          <cell r="C1686" t="str">
            <v>Not Listed</v>
          </cell>
        </row>
        <row r="1687">
          <cell r="A1687" t="str">
            <v>HINDUSTAN UNILEVER LTD</v>
          </cell>
          <cell r="B1687">
            <v>500696</v>
          </cell>
          <cell r="C1687" t="str">
            <v>HINDUNILVR</v>
          </cell>
        </row>
        <row r="1688">
          <cell r="A1688" t="str">
            <v>HINDUSTAN WIRES LTD</v>
          </cell>
          <cell r="B1688">
            <v>504713</v>
          </cell>
          <cell r="C1688" t="str">
            <v>Not Listed</v>
          </cell>
        </row>
        <row r="1689">
          <cell r="A1689" t="str">
            <v>HINDUSTAN ZINC LTD</v>
          </cell>
          <cell r="B1689">
            <v>500188</v>
          </cell>
          <cell r="C1689" t="str">
            <v>HINDZINC</v>
          </cell>
        </row>
        <row r="1690">
          <cell r="A1690" t="str">
            <v>HINDUSTHAN NATIONAL GLASS &amp; INDUSTRIES LTD</v>
          </cell>
          <cell r="B1690">
            <v>515145</v>
          </cell>
          <cell r="C1690" t="str">
            <v>HINDNATGLS</v>
          </cell>
        </row>
        <row r="1691">
          <cell r="A1691" t="str">
            <v>HINDUSTHAN UDYOG LTD</v>
          </cell>
          <cell r="B1691">
            <v>513039</v>
          </cell>
          <cell r="C1691" t="str">
            <v>Not Listed</v>
          </cell>
        </row>
        <row r="1692">
          <cell r="A1692" t="str">
            <v>HINDUSTHAN URBAN INFRASTRUCTURE LTD</v>
          </cell>
          <cell r="B1692">
            <v>539984</v>
          </cell>
          <cell r="C1692" t="str">
            <v>Not Listed</v>
          </cell>
        </row>
        <row r="1693">
          <cell r="A1693" t="str">
            <v>HIPOLIN LTD</v>
          </cell>
          <cell r="B1693">
            <v>530853</v>
          </cell>
          <cell r="C1693" t="str">
            <v>Not Listed</v>
          </cell>
        </row>
        <row r="1694">
          <cell r="A1694" t="str">
            <v>HIRA AUTOMOBILES LTD</v>
          </cell>
          <cell r="B1694">
            <v>531743</v>
          </cell>
          <cell r="C1694" t="str">
            <v>Not Listed</v>
          </cell>
        </row>
        <row r="1695">
          <cell r="A1695" t="str">
            <v>HISAR METAL INDUSTRIES LTD</v>
          </cell>
          <cell r="B1695">
            <v>590018</v>
          </cell>
          <cell r="C1695" t="str">
            <v>HISARMETAL</v>
          </cell>
        </row>
        <row r="1696">
          <cell r="A1696" t="str">
            <v>HISAR SPINNING MILLS LTD</v>
          </cell>
          <cell r="B1696">
            <v>521068</v>
          </cell>
          <cell r="C1696" t="str">
            <v>Not Listed</v>
          </cell>
        </row>
        <row r="1697">
          <cell r="A1697" t="str">
            <v>HIT KIT GLOBAL SOLUTIONS LTD</v>
          </cell>
          <cell r="B1697">
            <v>532359</v>
          </cell>
          <cell r="C1697" t="str">
            <v>Not Listed</v>
          </cell>
        </row>
        <row r="1698">
          <cell r="A1698" t="str">
            <v>HITECH CORPORATION LTD</v>
          </cell>
          <cell r="B1698">
            <v>526217</v>
          </cell>
          <cell r="C1698" t="str">
            <v>HITECHCORP</v>
          </cell>
        </row>
        <row r="1699">
          <cell r="A1699" t="str">
            <v>HI-TECH PIPES LTD</v>
          </cell>
          <cell r="B1699" t="str">
            <v>Not Listed</v>
          </cell>
          <cell r="C1699" t="str">
            <v>HITECH</v>
          </cell>
        </row>
        <row r="1700">
          <cell r="A1700" t="str">
            <v>Hi-Tech Winding Systems Ltd</v>
          </cell>
          <cell r="B1700">
            <v>541627</v>
          </cell>
          <cell r="C1700" t="str">
            <v>HITECHWIND</v>
          </cell>
        </row>
        <row r="1701">
          <cell r="A1701" t="str">
            <v>HITTCO TOOLS LTD</v>
          </cell>
          <cell r="B1701">
            <v>531661</v>
          </cell>
          <cell r="C1701" t="str">
            <v>Not Listed</v>
          </cell>
        </row>
        <row r="1702">
          <cell r="A1702" t="str">
            <v>HMT LTD</v>
          </cell>
          <cell r="B1702">
            <v>500191</v>
          </cell>
          <cell r="C1702" t="str">
            <v>HMT</v>
          </cell>
        </row>
        <row r="1703">
          <cell r="A1703" t="str">
            <v>HONDA SIEL POWER PRODUCTS LTD</v>
          </cell>
          <cell r="B1703">
            <v>522064</v>
          </cell>
          <cell r="C1703" t="str">
            <v>HONDAPOWER</v>
          </cell>
        </row>
        <row r="1704">
          <cell r="A1704" t="str">
            <v>HONEYWELL AUTOMATION (INDIA) LTD</v>
          </cell>
          <cell r="B1704">
            <v>517174</v>
          </cell>
          <cell r="C1704" t="str">
            <v>HONAUT</v>
          </cell>
        </row>
        <row r="1705">
          <cell r="A1705" t="str">
            <v>HONEYWELL AUTOMATION INDIA LTD</v>
          </cell>
          <cell r="B1705">
            <v>517174</v>
          </cell>
          <cell r="C1705" t="str">
            <v>HONAUT</v>
          </cell>
        </row>
        <row r="1706">
          <cell r="A1706" t="str">
            <v>HOTEL LEELA VENTURE LTD</v>
          </cell>
          <cell r="B1706">
            <v>500193</v>
          </cell>
          <cell r="C1706" t="str">
            <v>HOTELEELA</v>
          </cell>
        </row>
        <row r="1707">
          <cell r="A1707" t="str">
            <v>HOTEL RUGBY LTD</v>
          </cell>
          <cell r="B1707">
            <v>526683</v>
          </cell>
          <cell r="C1707" t="str">
            <v>HOTELRUGBY</v>
          </cell>
        </row>
        <row r="1708">
          <cell r="A1708" t="str">
            <v>HOUSING &amp; URBAN DEVELOPMENT CORPORATION LTD</v>
          </cell>
          <cell r="B1708">
            <v>540530</v>
          </cell>
          <cell r="C1708" t="str">
            <v>HUDCO</v>
          </cell>
        </row>
        <row r="1709">
          <cell r="A1709" t="str">
            <v>HOUSING DEVELOPMENT AND INFRASTRUCTURE LTD</v>
          </cell>
          <cell r="B1709">
            <v>532873</v>
          </cell>
          <cell r="C1709" t="str">
            <v>HDIL</v>
          </cell>
        </row>
        <row r="1710">
          <cell r="A1710" t="str">
            <v>HOUSING DEVELOPMENT FINANCE CORPORATION LTD</v>
          </cell>
          <cell r="B1710">
            <v>500010</v>
          </cell>
          <cell r="C1710" t="str">
            <v>HDFC</v>
          </cell>
        </row>
        <row r="1711">
          <cell r="A1711" t="str">
            <v>HOV SERVICES LTD</v>
          </cell>
          <cell r="B1711">
            <v>532761</v>
          </cell>
          <cell r="C1711" t="str">
            <v>HOVS</v>
          </cell>
        </row>
        <row r="1712">
          <cell r="A1712" t="str">
            <v>HOWARD HOTELS LTD</v>
          </cell>
          <cell r="B1712">
            <v>526761</v>
          </cell>
          <cell r="C1712" t="str">
            <v>Not Listed</v>
          </cell>
        </row>
        <row r="1713">
          <cell r="A1713" t="str">
            <v>HPC BIOSCIENCES LTD</v>
          </cell>
          <cell r="B1713">
            <v>535217</v>
          </cell>
          <cell r="C1713" t="str">
            <v>Not Listed</v>
          </cell>
        </row>
        <row r="1714">
          <cell r="A1714" t="str">
            <v>HPL ELECTRIC &amp; POWER LTD</v>
          </cell>
          <cell r="B1714">
            <v>540136</v>
          </cell>
          <cell r="C1714" t="str">
            <v>HPL</v>
          </cell>
        </row>
        <row r="1715">
          <cell r="A1715" t="str">
            <v>HRB FLORICULTURE LTD</v>
          </cell>
          <cell r="B1715">
            <v>531724</v>
          </cell>
          <cell r="C1715" t="str">
            <v>Not Listed</v>
          </cell>
        </row>
        <row r="1716">
          <cell r="A1716" t="str">
            <v>HSIL LTD</v>
          </cell>
          <cell r="B1716">
            <v>500187</v>
          </cell>
          <cell r="C1716" t="str">
            <v>HSIL</v>
          </cell>
        </row>
        <row r="1717">
          <cell r="A1717" t="str">
            <v>HT MEDIA LTD</v>
          </cell>
          <cell r="B1717">
            <v>532662</v>
          </cell>
          <cell r="C1717" t="str">
            <v>HTMEDIA</v>
          </cell>
        </row>
        <row r="1718">
          <cell r="A1718" t="str">
            <v>HUBTOWN LTD</v>
          </cell>
          <cell r="B1718">
            <v>532799</v>
          </cell>
          <cell r="C1718" t="str">
            <v>HUBTOWN</v>
          </cell>
        </row>
        <row r="1719">
          <cell r="A1719" t="str">
            <v>HUHTAMAKI PPL LTD</v>
          </cell>
          <cell r="B1719">
            <v>509820</v>
          </cell>
          <cell r="C1719" t="str">
            <v>PAPERPROD</v>
          </cell>
        </row>
        <row r="1720">
          <cell r="A1720" t="str">
            <v>Humming Bird Education Ltd</v>
          </cell>
          <cell r="B1720">
            <v>542592</v>
          </cell>
          <cell r="C1720" t="str">
            <v>HBEL</v>
          </cell>
        </row>
        <row r="1721">
          <cell r="A1721" t="str">
            <v>HUSYS CONSULTING LTD</v>
          </cell>
          <cell r="B1721" t="str">
            <v>Not Listed</v>
          </cell>
          <cell r="C1721" t="str">
            <v>HUSYSLTD</v>
          </cell>
        </row>
        <row r="1722">
          <cell r="A1722" t="str">
            <v>HYPERSOFT TECHNOLOGIES LTD</v>
          </cell>
          <cell r="B1722">
            <v>539724</v>
          </cell>
          <cell r="C1722" t="str">
            <v>Not Listed</v>
          </cell>
        </row>
        <row r="1723">
          <cell r="A1723" t="str">
            <v>IB INFOTECH ENTERPRISES LTD</v>
          </cell>
          <cell r="B1723">
            <v>519463</v>
          </cell>
          <cell r="C1723" t="str">
            <v>Not Listed</v>
          </cell>
        </row>
        <row r="1724">
          <cell r="A1724" t="str">
            <v>ICE MAKE REFRIGERATION LTD</v>
          </cell>
          <cell r="B1724" t="str">
            <v>Not Listed</v>
          </cell>
          <cell r="C1724" t="str">
            <v>ICEMAKE</v>
          </cell>
        </row>
        <row r="1725">
          <cell r="A1725" t="str">
            <v>ICICI BANK LTD</v>
          </cell>
          <cell r="B1725">
            <v>532174</v>
          </cell>
          <cell r="C1725" t="str">
            <v>ICICIBANK</v>
          </cell>
        </row>
        <row r="1726">
          <cell r="A1726" t="str">
            <v>ICICI LOMBARD GENERAL INSURANCE COMPANY LTD</v>
          </cell>
          <cell r="B1726">
            <v>540716</v>
          </cell>
          <cell r="C1726" t="str">
            <v>ICICIGI</v>
          </cell>
        </row>
        <row r="1727">
          <cell r="A1727" t="str">
            <v>ICICI Prudential Gold ETF</v>
          </cell>
          <cell r="B1727">
            <v>533244</v>
          </cell>
          <cell r="C1727" t="str">
            <v>ICICIGOLD</v>
          </cell>
        </row>
        <row r="1728">
          <cell r="A1728" t="str">
            <v>ICICI PRUDENTIAL LIFE INSURANCE COMPANY LTD</v>
          </cell>
          <cell r="B1728">
            <v>540133</v>
          </cell>
          <cell r="C1728" t="str">
            <v>ICICIPRULI</v>
          </cell>
        </row>
        <row r="1729">
          <cell r="A1729" t="str">
            <v>ICICI Prudential Sensex ETF</v>
          </cell>
          <cell r="B1729">
            <v>555555</v>
          </cell>
          <cell r="C1729" t="str">
            <v>ICICISENSX</v>
          </cell>
        </row>
        <row r="1730">
          <cell r="A1730" t="str">
            <v>ICICI SECURITIES LTD</v>
          </cell>
          <cell r="B1730">
            <v>541179</v>
          </cell>
          <cell r="C1730" t="str">
            <v>ISEC</v>
          </cell>
        </row>
        <row r="1731">
          <cell r="A1731" t="str">
            <v>ICRA LTD</v>
          </cell>
          <cell r="B1731">
            <v>532835</v>
          </cell>
          <cell r="C1731" t="str">
            <v>ICRA</v>
          </cell>
        </row>
        <row r="1732">
          <cell r="A1732" t="str">
            <v>ICSA (INDIA) LTD</v>
          </cell>
          <cell r="B1732">
            <v>531524</v>
          </cell>
          <cell r="C1732" t="str">
            <v>ICSA</v>
          </cell>
        </row>
        <row r="1733">
          <cell r="A1733" t="str">
            <v>ICSA INDIA LTD</v>
          </cell>
          <cell r="B1733">
            <v>531524</v>
          </cell>
          <cell r="C1733" t="str">
            <v>ICSA</v>
          </cell>
        </row>
        <row r="1734">
          <cell r="A1734" t="str">
            <v>IDBI BANK LTD</v>
          </cell>
          <cell r="B1734">
            <v>500116</v>
          </cell>
          <cell r="C1734" t="str">
            <v>IDBI</v>
          </cell>
        </row>
        <row r="1735">
          <cell r="A1735" t="str">
            <v>IDFC BANK LTD</v>
          </cell>
          <cell r="B1735">
            <v>539437</v>
          </cell>
          <cell r="C1735" t="str">
            <v>IDFCBANK</v>
          </cell>
        </row>
        <row r="1736">
          <cell r="A1736" t="str">
            <v>IDFC First Bank LTD</v>
          </cell>
          <cell r="B1736" t="str">
            <v>Not Listed</v>
          </cell>
          <cell r="C1736" t="str">
            <v>IDFCFIRSTB</v>
          </cell>
        </row>
        <row r="1737">
          <cell r="A1737" t="str">
            <v>IDFC LTD</v>
          </cell>
          <cell r="B1737">
            <v>532659</v>
          </cell>
          <cell r="C1737" t="str">
            <v>IDFC</v>
          </cell>
        </row>
        <row r="1738">
          <cell r="A1738" t="str">
            <v>IFB AGRO INDUSTRIES LTD</v>
          </cell>
          <cell r="B1738">
            <v>507438</v>
          </cell>
          <cell r="C1738" t="str">
            <v>IFBAGRO</v>
          </cell>
        </row>
        <row r="1739">
          <cell r="A1739" t="str">
            <v>IFB INDUSTRIES LTD</v>
          </cell>
          <cell r="B1739">
            <v>505726</v>
          </cell>
          <cell r="C1739" t="str">
            <v>IFBIND</v>
          </cell>
        </row>
        <row r="1740">
          <cell r="A1740" t="str">
            <v>IFCI LTD</v>
          </cell>
          <cell r="B1740">
            <v>500106</v>
          </cell>
          <cell r="C1740" t="str">
            <v>IFCI</v>
          </cell>
        </row>
        <row r="1741">
          <cell r="A1741" t="str">
            <v>IFGL REFRACTORIES LTD</v>
          </cell>
          <cell r="B1741">
            <v>540774</v>
          </cell>
          <cell r="C1741" t="str">
            <v>IFGLEXPOR</v>
          </cell>
        </row>
        <row r="1742">
          <cell r="A1742" t="str">
            <v>IFL ENTERPRISES LTD</v>
          </cell>
          <cell r="B1742">
            <v>540377</v>
          </cell>
          <cell r="C1742" t="str">
            <v>Not Listed</v>
          </cell>
        </row>
        <row r="1743">
          <cell r="A1743" t="str">
            <v>IFM IMPEX GLOBAL LTD</v>
          </cell>
          <cell r="B1743">
            <v>522289</v>
          </cell>
          <cell r="C1743" t="str">
            <v>Not Listed</v>
          </cell>
        </row>
        <row r="1744">
          <cell r="A1744" t="str">
            <v>IG PETROCHEMICALS LTD</v>
          </cell>
          <cell r="B1744">
            <v>500199</v>
          </cell>
          <cell r="C1744" t="str">
            <v>IGPL</v>
          </cell>
        </row>
        <row r="1745">
          <cell r="A1745" t="str">
            <v>IGARASHI MOTORS (INDIA) LTD</v>
          </cell>
          <cell r="B1745">
            <v>517380</v>
          </cell>
          <cell r="C1745" t="str">
            <v>IGARASHI</v>
          </cell>
        </row>
        <row r="1746">
          <cell r="A1746" t="str">
            <v>IGARASHI MOTORS INDIA LTD</v>
          </cell>
          <cell r="B1746">
            <v>517380</v>
          </cell>
          <cell r="C1746" t="str">
            <v>IGARASHI</v>
          </cell>
        </row>
        <row r="1747">
          <cell r="A1747" t="str">
            <v>IGC INDUSTRIES LTD</v>
          </cell>
          <cell r="B1747">
            <v>539449</v>
          </cell>
          <cell r="C1747" t="str">
            <v>Not Listed</v>
          </cell>
        </row>
        <row r="1748">
          <cell r="A1748" t="str">
            <v>IIFL HOLDINGS LTD</v>
          </cell>
          <cell r="B1748">
            <v>532636</v>
          </cell>
          <cell r="C1748" t="str">
            <v>IIFL</v>
          </cell>
        </row>
        <row r="1749">
          <cell r="A1749" t="str">
            <v>IITL PROJECTS LTD</v>
          </cell>
          <cell r="B1749">
            <v>531968</v>
          </cell>
          <cell r="C1749" t="str">
            <v>IITLPROJ</v>
          </cell>
        </row>
        <row r="1750">
          <cell r="A1750" t="str">
            <v>IKAB SECURITIES &amp; INVESTMENT LTD</v>
          </cell>
          <cell r="B1750">
            <v>514238</v>
          </cell>
          <cell r="C1750" t="str">
            <v>Not Listed</v>
          </cell>
        </row>
        <row r="1751">
          <cell r="A1751" t="str">
            <v>IKF TECHNOLOGIES LTD</v>
          </cell>
          <cell r="B1751">
            <v>532414</v>
          </cell>
          <cell r="C1751" t="str">
            <v>Not Listed</v>
          </cell>
        </row>
        <row r="1752">
          <cell r="A1752" t="str">
            <v>IL&amp;FS ENGINEERING AND CONSTRUCTION COMPANY LTD</v>
          </cell>
          <cell r="B1752">
            <v>532907</v>
          </cell>
          <cell r="C1752" t="str">
            <v>IL&amp;FSENGG</v>
          </cell>
        </row>
        <row r="1753">
          <cell r="A1753" t="str">
            <v>IL&amp;FS INVESTMENT MANAGERS LTD</v>
          </cell>
          <cell r="B1753">
            <v>511208</v>
          </cell>
          <cell r="C1753" t="str">
            <v>IVC</v>
          </cell>
        </row>
        <row r="1754">
          <cell r="A1754" t="str">
            <v>IL&amp;FS TRANSPORTATION NETWORKS LTD</v>
          </cell>
          <cell r="B1754">
            <v>533177</v>
          </cell>
          <cell r="C1754" t="str">
            <v>IL&amp;FSTRANS</v>
          </cell>
        </row>
        <row r="1755">
          <cell r="A1755" t="str">
            <v>IM+ CAPITALS LTD</v>
          </cell>
          <cell r="B1755">
            <v>511628</v>
          </cell>
          <cell r="C1755" t="str">
            <v>Not Listed</v>
          </cell>
        </row>
        <row r="1756">
          <cell r="A1756" t="str">
            <v>IMC FINANCE LTD</v>
          </cell>
          <cell r="B1756">
            <v>505539</v>
          </cell>
          <cell r="C1756" t="str">
            <v>Not Listed</v>
          </cell>
        </row>
        <row r="1757">
          <cell r="A1757" t="str">
            <v>IMEC SERVICES LTD</v>
          </cell>
          <cell r="B1757">
            <v>513295</v>
          </cell>
          <cell r="C1757" t="str">
            <v>Not Listed</v>
          </cell>
        </row>
        <row r="1758">
          <cell r="A1758" t="str">
            <v>IMP POWERS LTD</v>
          </cell>
          <cell r="B1758">
            <v>517571</v>
          </cell>
          <cell r="C1758" t="str">
            <v>INDLMETER</v>
          </cell>
        </row>
        <row r="1759">
          <cell r="A1759" t="str">
            <v>IMPEX FERRO TECH LTD</v>
          </cell>
          <cell r="B1759">
            <v>532614</v>
          </cell>
          <cell r="C1759" t="str">
            <v>IMPEXFERRO</v>
          </cell>
        </row>
        <row r="1760">
          <cell r="A1760" t="str">
            <v>INANI MARBLES &amp; INDUSTRIES LTD</v>
          </cell>
          <cell r="B1760">
            <v>531129</v>
          </cell>
          <cell r="C1760" t="str">
            <v>Not Listed</v>
          </cell>
        </row>
        <row r="1761">
          <cell r="A1761" t="str">
            <v>INANI SECURITIES LTD</v>
          </cell>
          <cell r="B1761">
            <v>531672</v>
          </cell>
          <cell r="C1761" t="str">
            <v>Not Listed</v>
          </cell>
        </row>
        <row r="1762">
          <cell r="A1762" t="str">
            <v>INCAP LTD</v>
          </cell>
          <cell r="B1762">
            <v>517370</v>
          </cell>
          <cell r="C1762" t="str">
            <v>Not Listed</v>
          </cell>
        </row>
        <row r="1763">
          <cell r="A1763" t="str">
            <v>INCEPTUM ENTERPRISES LTD</v>
          </cell>
          <cell r="B1763">
            <v>538541</v>
          </cell>
          <cell r="C1763" t="str">
            <v>Not Listed</v>
          </cell>
        </row>
        <row r="1764">
          <cell r="A1764" t="str">
            <v>INCON ENGINEERS LTD</v>
          </cell>
          <cell r="B1764">
            <v>531594</v>
          </cell>
          <cell r="C1764" t="str">
            <v>Not Listed</v>
          </cell>
        </row>
        <row r="1765">
          <cell r="A1765" t="str">
            <v>IND BANK HOUSING LTD</v>
          </cell>
          <cell r="B1765">
            <v>523465</v>
          </cell>
          <cell r="C1765" t="str">
            <v>Not Listed</v>
          </cell>
        </row>
        <row r="1766">
          <cell r="A1766" t="str">
            <v>IND RENEWABLE ENERGY LTD</v>
          </cell>
          <cell r="B1766">
            <v>536709</v>
          </cell>
          <cell r="C1766" t="str">
            <v>Not Listed</v>
          </cell>
        </row>
        <row r="1767">
          <cell r="A1767" t="str">
            <v>INDAG RUBBER LTD</v>
          </cell>
          <cell r="B1767">
            <v>509162</v>
          </cell>
          <cell r="C1767" t="str">
            <v>Not Listed</v>
          </cell>
        </row>
        <row r="1768">
          <cell r="A1768" t="str">
            <v>IND-AGIV COMMERCE LTD</v>
          </cell>
          <cell r="B1768">
            <v>517077</v>
          </cell>
          <cell r="C1768" t="str">
            <v>Not Listed</v>
          </cell>
        </row>
        <row r="1769">
          <cell r="A1769" t="str">
            <v>INDBANK MERCHANT BANKING SERVICES LTD</v>
          </cell>
          <cell r="B1769">
            <v>511473</v>
          </cell>
          <cell r="C1769" t="str">
            <v>INDBANK</v>
          </cell>
        </row>
        <row r="1770">
          <cell r="A1770" t="str">
            <v>INDERGIRI FINANCE LTD</v>
          </cell>
          <cell r="B1770">
            <v>531505</v>
          </cell>
          <cell r="C1770" t="str">
            <v>Not Listed</v>
          </cell>
        </row>
        <row r="1771">
          <cell r="A1771" t="str">
            <v>INDIA CEMENTS CAPITAL LTD</v>
          </cell>
          <cell r="B1771">
            <v>511355</v>
          </cell>
          <cell r="C1771" t="str">
            <v>Not Listed</v>
          </cell>
        </row>
        <row r="1772">
          <cell r="A1772" t="str">
            <v>INDIA FINSEC LTD</v>
          </cell>
          <cell r="B1772">
            <v>535667</v>
          </cell>
          <cell r="C1772" t="str">
            <v>Not Listed</v>
          </cell>
        </row>
        <row r="1773">
          <cell r="A1773" t="str">
            <v>INDIA GELATINE &amp; CHEMICALS LTD</v>
          </cell>
          <cell r="B1773">
            <v>531253</v>
          </cell>
          <cell r="C1773" t="str">
            <v>Not Listed</v>
          </cell>
        </row>
        <row r="1774">
          <cell r="A1774" t="str">
            <v>INDIA GLYCOLS LTD</v>
          </cell>
          <cell r="B1774">
            <v>500201</v>
          </cell>
          <cell r="C1774" t="str">
            <v>INDIAGLYCO</v>
          </cell>
        </row>
        <row r="1775">
          <cell r="A1775" t="str">
            <v>INDIA GREEN REALITY LTD</v>
          </cell>
          <cell r="B1775">
            <v>540152</v>
          </cell>
          <cell r="C1775" t="str">
            <v>Not Listed</v>
          </cell>
        </row>
        <row r="1776">
          <cell r="A1776" t="str">
            <v>India Grid Trust</v>
          </cell>
          <cell r="B1776">
            <v>540565</v>
          </cell>
          <cell r="C1776" t="str">
            <v>INDIGRID</v>
          </cell>
        </row>
        <row r="1777">
          <cell r="A1777" t="str">
            <v>INDIA HOME LOAN LTD</v>
          </cell>
          <cell r="B1777">
            <v>530979</v>
          </cell>
          <cell r="C1777" t="str">
            <v>Not Listed</v>
          </cell>
        </row>
        <row r="1778">
          <cell r="A1778" t="str">
            <v>INDIA INFRASPACE LTD</v>
          </cell>
          <cell r="B1778">
            <v>531343</v>
          </cell>
          <cell r="C1778" t="str">
            <v>Not Listed</v>
          </cell>
        </row>
        <row r="1779">
          <cell r="A1779" t="str">
            <v>INDIA MOTOR PARTS AND ACCESSORIES LTD</v>
          </cell>
          <cell r="B1779">
            <v>590065</v>
          </cell>
          <cell r="C1779" t="str">
            <v>IMPAL</v>
          </cell>
        </row>
        <row r="1780">
          <cell r="A1780" t="str">
            <v>INDIA NIPPON ELECTRICALS LTD</v>
          </cell>
          <cell r="B1780">
            <v>532240</v>
          </cell>
          <cell r="C1780" t="str">
            <v>INDNIPPON</v>
          </cell>
        </row>
        <row r="1781">
          <cell r="A1781" t="str">
            <v>INDIA STEEL WORKS LTD</v>
          </cell>
          <cell r="B1781">
            <v>513361</v>
          </cell>
          <cell r="C1781" t="str">
            <v>Not Listed</v>
          </cell>
        </row>
        <row r="1782">
          <cell r="A1782" t="str">
            <v>INDIA TOURISM DEVELOPMENT CORPORATION LTD</v>
          </cell>
          <cell r="B1782">
            <v>532189</v>
          </cell>
          <cell r="C1782" t="str">
            <v>ITDC</v>
          </cell>
        </row>
        <row r="1783">
          <cell r="A1783" t="str">
            <v>INDIABULLS HOUSING FINANCE LTD</v>
          </cell>
          <cell r="B1783">
            <v>535789</v>
          </cell>
          <cell r="C1783" t="str">
            <v>IBULHSGFIN</v>
          </cell>
        </row>
        <row r="1784">
          <cell r="A1784" t="str">
            <v>INDIABULLS INTEGRATED SERVICES LTD</v>
          </cell>
          <cell r="B1784">
            <v>533520</v>
          </cell>
          <cell r="C1784" t="str">
            <v>IBULISL</v>
          </cell>
        </row>
        <row r="1785">
          <cell r="A1785" t="str">
            <v>INDIABULLS REAL ESTATE LTD</v>
          </cell>
          <cell r="B1785">
            <v>532832</v>
          </cell>
          <cell r="C1785" t="str">
            <v>IBREALEST</v>
          </cell>
        </row>
        <row r="1786">
          <cell r="A1786" t="str">
            <v>INDIABULLS VENTURES LTD</v>
          </cell>
          <cell r="B1786">
            <v>532960</v>
          </cell>
          <cell r="C1786" t="str">
            <v>IBVENTURES</v>
          </cell>
        </row>
        <row r="1787">
          <cell r="A1787" t="str">
            <v>INDIAN ACRYLICS LTD</v>
          </cell>
          <cell r="B1787">
            <v>514165</v>
          </cell>
          <cell r="C1787" t="str">
            <v>Not Listed</v>
          </cell>
        </row>
        <row r="1788">
          <cell r="A1788" t="str">
            <v>INDIAN BANK</v>
          </cell>
          <cell r="B1788">
            <v>532814</v>
          </cell>
          <cell r="C1788" t="str">
            <v>INDIANB</v>
          </cell>
        </row>
        <row r="1789">
          <cell r="A1789" t="str">
            <v>INDIAN BRIGHT STEEL CO LTD</v>
          </cell>
          <cell r="B1789">
            <v>504731</v>
          </cell>
          <cell r="C1789" t="str">
            <v>Not Listed</v>
          </cell>
        </row>
        <row r="1790">
          <cell r="A1790" t="str">
            <v>INDIAN CARD CLOTHING COMPANY LTD</v>
          </cell>
          <cell r="B1790">
            <v>509692</v>
          </cell>
          <cell r="C1790" t="str">
            <v>INDIANCARD</v>
          </cell>
        </row>
        <row r="1791">
          <cell r="A1791" t="str">
            <v>INDIAN ENERGY EXCHANGE LTD</v>
          </cell>
          <cell r="B1791">
            <v>540750</v>
          </cell>
          <cell r="C1791" t="str">
            <v>IEX</v>
          </cell>
        </row>
        <row r="1792">
          <cell r="A1792" t="str">
            <v>INDIAN EXTRACTIONS LTD</v>
          </cell>
          <cell r="B1792">
            <v>524614</v>
          </cell>
          <cell r="C1792" t="str">
            <v>Not Listed</v>
          </cell>
        </row>
        <row r="1793">
          <cell r="A1793" t="str">
            <v>INDIAN HUME PIPE COMPANY LTD</v>
          </cell>
          <cell r="B1793">
            <v>504741</v>
          </cell>
          <cell r="C1793" t="str">
            <v>INDIANHUME</v>
          </cell>
        </row>
        <row r="1794">
          <cell r="A1794" t="str">
            <v>INDIAN INFOTECH &amp; SOFTWARE LTD</v>
          </cell>
          <cell r="B1794">
            <v>509051</v>
          </cell>
          <cell r="C1794" t="str">
            <v>Not Listed</v>
          </cell>
        </row>
        <row r="1795">
          <cell r="A1795" t="str">
            <v>INDIAN LINK CHAIN MANUFACTURES LTD</v>
          </cell>
          <cell r="B1795">
            <v>504746</v>
          </cell>
          <cell r="C1795" t="str">
            <v>Not Listed</v>
          </cell>
        </row>
        <row r="1796">
          <cell r="A1796" t="str">
            <v>INDIAN METALS &amp; FERRO ALLOYS LTD</v>
          </cell>
          <cell r="B1796">
            <v>533047</v>
          </cell>
          <cell r="C1796" t="str">
            <v>IMFA</v>
          </cell>
        </row>
        <row r="1797">
          <cell r="A1797" t="str">
            <v>INDIAN OIL CORPORATION LTD</v>
          </cell>
          <cell r="B1797">
            <v>530965</v>
          </cell>
          <cell r="C1797" t="str">
            <v>IOC</v>
          </cell>
        </row>
        <row r="1798">
          <cell r="A1798" t="str">
            <v>INDIAN OVERSEAS BANK</v>
          </cell>
          <cell r="B1798">
            <v>532388</v>
          </cell>
          <cell r="C1798" t="str">
            <v>IOB</v>
          </cell>
        </row>
        <row r="1799">
          <cell r="A1799" t="str">
            <v>INDIAN SUCROSE LTD</v>
          </cell>
          <cell r="B1799">
            <v>500319</v>
          </cell>
          <cell r="C1799" t="str">
            <v>Not Listed</v>
          </cell>
        </row>
        <row r="1800">
          <cell r="A1800" t="str">
            <v>INDIAN TERRAIN FASHIONS LTD</v>
          </cell>
          <cell r="B1800">
            <v>533329</v>
          </cell>
          <cell r="C1800" t="str">
            <v>INDTERRAIN</v>
          </cell>
        </row>
        <row r="1801">
          <cell r="A1801" t="str">
            <v>INDIAN TONERS &amp; DEVELOPERS LTD</v>
          </cell>
          <cell r="B1801">
            <v>523586</v>
          </cell>
          <cell r="C1801" t="str">
            <v>Not Listed</v>
          </cell>
        </row>
        <row r="1802">
          <cell r="A1802" t="str">
            <v>INDIANIVESH LTD</v>
          </cell>
          <cell r="B1802">
            <v>501700</v>
          </cell>
          <cell r="C1802" t="str">
            <v>Not Listed</v>
          </cell>
        </row>
        <row r="1803">
          <cell r="A1803" t="str">
            <v>INDITRADE CAPITAL LTD</v>
          </cell>
          <cell r="B1803">
            <v>532745</v>
          </cell>
          <cell r="C1803" t="str">
            <v>Not Listed</v>
          </cell>
        </row>
        <row r="1804">
          <cell r="A1804" t="str">
            <v>INDO AMINES LTD</v>
          </cell>
          <cell r="B1804">
            <v>524648</v>
          </cell>
          <cell r="C1804" t="str">
            <v>Not Listed</v>
          </cell>
        </row>
        <row r="1805">
          <cell r="A1805" t="str">
            <v>INDO ASIAN FINANCE LTD</v>
          </cell>
          <cell r="B1805">
            <v>530747</v>
          </cell>
          <cell r="C1805" t="str">
            <v>Not Listed</v>
          </cell>
        </row>
        <row r="1806">
          <cell r="A1806" t="str">
            <v>INDO BORAX &amp; CHEMICALS LTD</v>
          </cell>
          <cell r="B1806">
            <v>524342</v>
          </cell>
          <cell r="C1806" t="str">
            <v>Not Listed</v>
          </cell>
        </row>
        <row r="1807">
          <cell r="A1807" t="str">
            <v>INDO COTSPIN LTD</v>
          </cell>
          <cell r="B1807">
            <v>538838</v>
          </cell>
          <cell r="C1807" t="str">
            <v>Not Listed</v>
          </cell>
        </row>
        <row r="1808">
          <cell r="A1808" t="str">
            <v>INDO COUNT INDUSTRIES LTD</v>
          </cell>
          <cell r="B1808">
            <v>521016</v>
          </cell>
          <cell r="C1808" t="str">
            <v>ICIL</v>
          </cell>
        </row>
        <row r="1809">
          <cell r="A1809" t="str">
            <v>INDO CREDIT CAPITAL LTD</v>
          </cell>
          <cell r="B1809">
            <v>526887</v>
          </cell>
          <cell r="C1809" t="str">
            <v>Not Listed</v>
          </cell>
        </row>
        <row r="1810">
          <cell r="A1810" t="str">
            <v>INDO EURO INDCHEM LTD</v>
          </cell>
          <cell r="B1810">
            <v>524458</v>
          </cell>
          <cell r="C1810" t="str">
            <v>Not Listed</v>
          </cell>
        </row>
        <row r="1811">
          <cell r="A1811" t="str">
            <v>INDO GULF INDUSTRIES LTD</v>
          </cell>
          <cell r="B1811">
            <v>506945</v>
          </cell>
          <cell r="C1811" t="str">
            <v>Not Listed</v>
          </cell>
        </row>
        <row r="1812">
          <cell r="A1812" t="str">
            <v>INDO PACIFIC PROJECTS LTD</v>
          </cell>
          <cell r="B1812">
            <v>531565</v>
          </cell>
          <cell r="C1812" t="str">
            <v>Not Listed</v>
          </cell>
        </row>
        <row r="1813">
          <cell r="A1813" t="str">
            <v>INDO RAMA SYNTHETICS (INDIA) LTD</v>
          </cell>
          <cell r="B1813">
            <v>500207</v>
          </cell>
          <cell r="C1813" t="str">
            <v>INDORAMA</v>
          </cell>
        </row>
        <row r="1814">
          <cell r="A1814" t="str">
            <v>INDO RAMA SYNTHETICS INDIA LTD</v>
          </cell>
          <cell r="B1814">
            <v>500207</v>
          </cell>
          <cell r="C1814" t="str">
            <v>INDORAMA</v>
          </cell>
        </row>
        <row r="1815">
          <cell r="A1815" t="str">
            <v>INDO TECH TRANSFORMERS LTD</v>
          </cell>
          <cell r="B1815">
            <v>532717</v>
          </cell>
          <cell r="C1815" t="str">
            <v>INDOTECH</v>
          </cell>
        </row>
        <row r="1816">
          <cell r="A1816" t="str">
            <v>INDO THAI SECURITIES LTD</v>
          </cell>
          <cell r="B1816">
            <v>533676</v>
          </cell>
          <cell r="C1816" t="str">
            <v>INDOTHAI</v>
          </cell>
        </row>
        <row r="1817">
          <cell r="A1817" t="str">
            <v>INDO US BIO-TECH LTD</v>
          </cell>
          <cell r="B1817">
            <v>541304</v>
          </cell>
          <cell r="C1817" t="str">
            <v>Not Listed</v>
          </cell>
        </row>
        <row r="1818">
          <cell r="A1818" t="str">
            <v>INDO-CITY INFOTECH LTD</v>
          </cell>
          <cell r="B1818">
            <v>532100</v>
          </cell>
          <cell r="C1818" t="str">
            <v>Not Listed</v>
          </cell>
        </row>
        <row r="1819">
          <cell r="A1819" t="str">
            <v>INDOCO REMEDIES LTD</v>
          </cell>
          <cell r="B1819">
            <v>532612</v>
          </cell>
          <cell r="C1819" t="str">
            <v>INDOCO</v>
          </cell>
        </row>
        <row r="1820">
          <cell r="A1820" t="str">
            <v>INDO-GLOBAL ENTERPRISES LTD</v>
          </cell>
          <cell r="B1820">
            <v>539433</v>
          </cell>
          <cell r="C1820" t="str">
            <v>Not Listed</v>
          </cell>
        </row>
        <row r="1821">
          <cell r="A1821" t="str">
            <v>INDOKEM LTD</v>
          </cell>
          <cell r="B1821">
            <v>504092</v>
          </cell>
          <cell r="C1821" t="str">
            <v>Not Listed</v>
          </cell>
        </row>
        <row r="1822">
          <cell r="A1822" t="str">
            <v>INDO-NATIONAL LTD</v>
          </cell>
          <cell r="B1822">
            <v>504058</v>
          </cell>
          <cell r="C1822" t="str">
            <v>NIPPOBATRY</v>
          </cell>
        </row>
        <row r="1823">
          <cell r="A1823" t="str">
            <v>INDOSOLAR LTD</v>
          </cell>
          <cell r="B1823">
            <v>533257</v>
          </cell>
          <cell r="C1823" t="str">
            <v>INDOSOLAR</v>
          </cell>
        </row>
        <row r="1824">
          <cell r="A1824" t="str">
            <v>INDOSTAR CAPITAL FINANCE LTD</v>
          </cell>
          <cell r="B1824">
            <v>541336</v>
          </cell>
          <cell r="C1824" t="str">
            <v>INDOSTAR</v>
          </cell>
        </row>
        <row r="1825">
          <cell r="A1825" t="str">
            <v>INDOVATION TECHNOLOGIES LTD</v>
          </cell>
          <cell r="B1825">
            <v>521005</v>
          </cell>
          <cell r="C1825" t="str">
            <v>Not Listed</v>
          </cell>
        </row>
        <row r="1826">
          <cell r="A1826" t="str">
            <v>INDOWIND ENERGY LTD</v>
          </cell>
          <cell r="B1826">
            <v>532894</v>
          </cell>
          <cell r="C1826" t="str">
            <v>INDOWIND</v>
          </cell>
        </row>
        <row r="1827">
          <cell r="A1827" t="str">
            <v>INDRA INDUSTRIES LTD</v>
          </cell>
          <cell r="B1827">
            <v>539175</v>
          </cell>
          <cell r="C1827" t="str">
            <v>Not Listed</v>
          </cell>
        </row>
        <row r="1828">
          <cell r="A1828" t="str">
            <v>INDRAPRASTHA GAS LTD</v>
          </cell>
          <cell r="B1828">
            <v>532514</v>
          </cell>
          <cell r="C1828" t="str">
            <v>IGL</v>
          </cell>
        </row>
        <row r="1829">
          <cell r="A1829" t="str">
            <v>INDRAPRASTHA MEDICAL CORPORATION LTD</v>
          </cell>
          <cell r="B1829">
            <v>532150</v>
          </cell>
          <cell r="C1829" t="str">
            <v>INDRAMEDCO</v>
          </cell>
        </row>
        <row r="1830">
          <cell r="A1830" t="str">
            <v>INDRAYANI BIOTECH LTD.</v>
          </cell>
          <cell r="B1830">
            <v>526445</v>
          </cell>
          <cell r="C1830" t="str">
            <v>INDRANIB</v>
          </cell>
        </row>
        <row r="1831">
          <cell r="A1831" t="str">
            <v>INDSIL HYDRO POWER AND MANGANESE LTD</v>
          </cell>
          <cell r="B1831">
            <v>522165</v>
          </cell>
          <cell r="C1831" t="str">
            <v>Not Listed</v>
          </cell>
        </row>
        <row r="1832">
          <cell r="A1832" t="str">
            <v>INDSOYA LTD</v>
          </cell>
          <cell r="B1832">
            <v>503639</v>
          </cell>
          <cell r="C1832" t="str">
            <v>Not Listed</v>
          </cell>
        </row>
        <row r="1833">
          <cell r="A1833" t="str">
            <v>IND-SWIFT LABORATORIES LTD</v>
          </cell>
          <cell r="B1833">
            <v>532305</v>
          </cell>
          <cell r="C1833" t="str">
            <v>INDSWFTLAB</v>
          </cell>
        </row>
        <row r="1834">
          <cell r="A1834" t="str">
            <v>IND-SWIFT LTD</v>
          </cell>
          <cell r="B1834">
            <v>524652</v>
          </cell>
          <cell r="C1834" t="str">
            <v>INDSWFTLTD</v>
          </cell>
        </row>
        <row r="1835">
          <cell r="A1835" t="str">
            <v>INDUCTO STEEL LTD</v>
          </cell>
          <cell r="B1835">
            <v>532001</v>
          </cell>
          <cell r="C1835" t="str">
            <v>Not Listed</v>
          </cell>
        </row>
        <row r="1836">
          <cell r="A1836" t="str">
            <v>INDUS FINANCE LTD</v>
          </cell>
          <cell r="B1836">
            <v>531841</v>
          </cell>
          <cell r="C1836" t="str">
            <v>Not Listed</v>
          </cell>
        </row>
        <row r="1837">
          <cell r="A1837" t="str">
            <v>INDUSIND BANK LTD</v>
          </cell>
          <cell r="B1837">
            <v>532187</v>
          </cell>
          <cell r="C1837" t="str">
            <v>INDUSINDBK</v>
          </cell>
        </row>
        <row r="1838">
          <cell r="A1838" t="str">
            <v>INDUSTRIAL &amp; PRUDENTIAL INVESTMENTS CO LTD</v>
          </cell>
          <cell r="B1838">
            <v>501298</v>
          </cell>
          <cell r="C1838" t="str">
            <v>Not Listed</v>
          </cell>
        </row>
        <row r="1839">
          <cell r="A1839" t="str">
            <v>INDUSTRIAL INVESTMENT TRUST LTD</v>
          </cell>
          <cell r="B1839">
            <v>501295</v>
          </cell>
          <cell r="C1839" t="str">
            <v>IITL</v>
          </cell>
        </row>
        <row r="1840">
          <cell r="A1840" t="str">
            <v>INEOS STYROLUTION (INDIA) LTD</v>
          </cell>
          <cell r="B1840">
            <v>506222</v>
          </cell>
          <cell r="C1840" t="str">
            <v>INEOSSTYRO</v>
          </cell>
        </row>
        <row r="1841">
          <cell r="A1841" t="str">
            <v>INEOS STYROLUTION INDIA LTD</v>
          </cell>
          <cell r="B1841">
            <v>506222</v>
          </cell>
          <cell r="C1841" t="str">
            <v>INEOSSTYRO</v>
          </cell>
        </row>
        <row r="1842">
          <cell r="A1842" t="str">
            <v>INERTIA STEEL LTD</v>
          </cell>
          <cell r="B1842">
            <v>512025</v>
          </cell>
          <cell r="C1842" t="str">
            <v>Not Listed</v>
          </cell>
        </row>
        <row r="1843">
          <cell r="A1843" t="str">
            <v>INFIBEAM AVENUES LTD</v>
          </cell>
          <cell r="B1843">
            <v>539807</v>
          </cell>
          <cell r="C1843" t="str">
            <v>INFIBEAM</v>
          </cell>
        </row>
        <row r="1844">
          <cell r="A1844" t="str">
            <v>INFINITE COMPUTER SOLUTIONS (INDIA) LTD</v>
          </cell>
          <cell r="B1844">
            <v>533154</v>
          </cell>
          <cell r="C1844" t="str">
            <v>INFINITE</v>
          </cell>
        </row>
        <row r="1845">
          <cell r="A1845" t="str">
            <v>INFINITE COMPUTER SOLUTIONS INDIA LTD</v>
          </cell>
          <cell r="B1845">
            <v>533154</v>
          </cell>
          <cell r="C1845" t="str">
            <v>INFINITE</v>
          </cell>
        </row>
        <row r="1846">
          <cell r="A1846" t="str">
            <v>INFLAME APPLIANCES LTD</v>
          </cell>
          <cell r="B1846">
            <v>541083</v>
          </cell>
          <cell r="C1846" t="str">
            <v>Not Listed</v>
          </cell>
        </row>
        <row r="1847">
          <cell r="A1847" t="str">
            <v>INFO EDGE (INDIA) LTD</v>
          </cell>
          <cell r="B1847">
            <v>532777</v>
          </cell>
          <cell r="C1847" t="str">
            <v>NAUKRI</v>
          </cell>
        </row>
        <row r="1848">
          <cell r="A1848" t="str">
            <v>INFO EDGE INDIA LTD</v>
          </cell>
          <cell r="B1848">
            <v>532777</v>
          </cell>
          <cell r="C1848" t="str">
            <v>NAUKRI</v>
          </cell>
        </row>
        <row r="1849">
          <cell r="A1849" t="str">
            <v>INFOBEANS TECHNOLOGIES LTD</v>
          </cell>
          <cell r="B1849" t="str">
            <v>Not Listed</v>
          </cell>
          <cell r="C1849" t="str">
            <v>INFOBEAN</v>
          </cell>
        </row>
        <row r="1850">
          <cell r="A1850" t="str">
            <v>INFORMED TECHNOLOGIES (INDIA) LTD</v>
          </cell>
          <cell r="B1850">
            <v>504810</v>
          </cell>
          <cell r="C1850" t="str">
            <v>Not Listed</v>
          </cell>
        </row>
        <row r="1851">
          <cell r="A1851" t="str">
            <v>INFORMED TECHNOLOGIES INDIA LTD</v>
          </cell>
          <cell r="B1851">
            <v>504810</v>
          </cell>
          <cell r="C1851" t="str">
            <v>Not Listed</v>
          </cell>
        </row>
        <row r="1852">
          <cell r="A1852" t="str">
            <v>INFOSYS LTD</v>
          </cell>
          <cell r="B1852">
            <v>500209</v>
          </cell>
          <cell r="C1852" t="str">
            <v>INFY</v>
          </cell>
        </row>
        <row r="1853">
          <cell r="A1853" t="str">
            <v>INFRA INDUSTRIES LTD</v>
          </cell>
          <cell r="B1853">
            <v>530777</v>
          </cell>
          <cell r="C1853" t="str">
            <v>Not Listed</v>
          </cell>
        </row>
        <row r="1854">
          <cell r="A1854" t="str">
            <v>INFRONICS SYSTEMS LTD</v>
          </cell>
          <cell r="B1854">
            <v>537985</v>
          </cell>
          <cell r="C1854" t="str">
            <v>Not Listed</v>
          </cell>
        </row>
        <row r="1855">
          <cell r="A1855" t="str">
            <v>INGERSOLL RAND (INDIA) LTD</v>
          </cell>
          <cell r="B1855">
            <v>500210</v>
          </cell>
          <cell r="C1855" t="str">
            <v>INGERRAND</v>
          </cell>
        </row>
        <row r="1856">
          <cell r="A1856" t="str">
            <v>INGERSOLL RAND INDIA LTD</v>
          </cell>
          <cell r="B1856">
            <v>500210</v>
          </cell>
          <cell r="C1856" t="str">
            <v>INGERRAND</v>
          </cell>
        </row>
        <row r="1857">
          <cell r="A1857" t="str">
            <v>INLAND PRINTERS LTD</v>
          </cell>
          <cell r="B1857">
            <v>530787</v>
          </cell>
          <cell r="C1857" t="str">
            <v>Not Listed</v>
          </cell>
        </row>
        <row r="1858">
          <cell r="A1858" t="str">
            <v>INNOCORP LTD.</v>
          </cell>
          <cell r="B1858">
            <v>531929</v>
          </cell>
          <cell r="C1858" t="str">
            <v>INNOCORP</v>
          </cell>
        </row>
        <row r="1859">
          <cell r="A1859" t="str">
            <v>INNOVANA THINKLABS LTD</v>
          </cell>
          <cell r="B1859" t="str">
            <v>Not Listed</v>
          </cell>
          <cell r="C1859" t="str">
            <v>INNOVANA</v>
          </cell>
        </row>
        <row r="1860">
          <cell r="A1860" t="str">
            <v>INNOVASSYNTH INVESTMENTS LTD</v>
          </cell>
          <cell r="B1860">
            <v>533315</v>
          </cell>
          <cell r="C1860" t="str">
            <v>Not Listed</v>
          </cell>
        </row>
        <row r="1861">
          <cell r="A1861" t="str">
            <v>INNOVATION SOFTWARE EXPORTS LTD</v>
          </cell>
          <cell r="B1861">
            <v>517433</v>
          </cell>
          <cell r="C1861" t="str">
            <v>Not Listed</v>
          </cell>
        </row>
        <row r="1862">
          <cell r="A1862" t="str">
            <v>INNOVATIVE IDEALS AND SERVICES (INDIA) LTD</v>
          </cell>
          <cell r="B1862">
            <v>541983</v>
          </cell>
          <cell r="C1862" t="str">
            <v>Not Listed</v>
          </cell>
        </row>
        <row r="1863">
          <cell r="A1863" t="str">
            <v>INNOVATIVE IDEALS AND SERVICES INDIA LTD</v>
          </cell>
          <cell r="B1863">
            <v>541983</v>
          </cell>
          <cell r="C1863" t="str">
            <v>Not Listed</v>
          </cell>
        </row>
        <row r="1864">
          <cell r="A1864" t="str">
            <v>INNOVATIVE TECH PACK LTD</v>
          </cell>
          <cell r="B1864">
            <v>523840</v>
          </cell>
          <cell r="C1864" t="str">
            <v>Not Listed</v>
          </cell>
        </row>
        <row r="1865">
          <cell r="A1865" t="str">
            <v>INNOVATIVE TYRES AND TUBES LTD</v>
          </cell>
          <cell r="B1865" t="str">
            <v>Not Listed</v>
          </cell>
          <cell r="C1865" t="str">
            <v>INNOVATIVE</v>
          </cell>
        </row>
        <row r="1866">
          <cell r="A1866" t="str">
            <v>INNOVATORS FACADE SYSTEMS LTD</v>
          </cell>
          <cell r="B1866">
            <v>541353</v>
          </cell>
          <cell r="C1866" t="str">
            <v>Not Listed</v>
          </cell>
        </row>
        <row r="1867">
          <cell r="A1867" t="str">
            <v>INOX LEISURE LTD</v>
          </cell>
          <cell r="B1867">
            <v>532706</v>
          </cell>
          <cell r="C1867" t="str">
            <v>INOXLEISUR</v>
          </cell>
        </row>
        <row r="1868">
          <cell r="A1868" t="str">
            <v>INOX WIND LTD</v>
          </cell>
          <cell r="B1868">
            <v>539083</v>
          </cell>
          <cell r="C1868" t="str">
            <v>INOXWIND</v>
          </cell>
        </row>
        <row r="1869">
          <cell r="A1869" t="str">
            <v>INSECTICIDES (INDIA) LTD</v>
          </cell>
          <cell r="B1869">
            <v>532851</v>
          </cell>
          <cell r="C1869" t="str">
            <v>INSECTICID</v>
          </cell>
        </row>
        <row r="1870">
          <cell r="A1870" t="str">
            <v>INSECTICIDES INDIA LTD</v>
          </cell>
          <cell r="B1870">
            <v>532851</v>
          </cell>
          <cell r="C1870" t="str">
            <v>INSECTICID</v>
          </cell>
        </row>
        <row r="1871">
          <cell r="A1871" t="str">
            <v>INSILCO LTD</v>
          </cell>
          <cell r="B1871">
            <v>500211</v>
          </cell>
          <cell r="C1871" t="str">
            <v>Not Listed</v>
          </cell>
        </row>
        <row r="1872">
          <cell r="A1872" t="str">
            <v>INSPIRISYS SOLUTIONS LTD</v>
          </cell>
          <cell r="B1872">
            <v>532774</v>
          </cell>
          <cell r="C1872" t="str">
            <v>INSPIRISYS</v>
          </cell>
        </row>
        <row r="1873">
          <cell r="A1873" t="str">
            <v>INTEC CAPITAL LTD</v>
          </cell>
          <cell r="B1873">
            <v>526871</v>
          </cell>
          <cell r="C1873" t="str">
            <v>Not Listed</v>
          </cell>
        </row>
        <row r="1874">
          <cell r="A1874" t="str">
            <v>INTEGRA CAPITAL MANAGEMENT LTD.</v>
          </cell>
          <cell r="B1874">
            <v>531314</v>
          </cell>
          <cell r="C1874" t="str">
            <v>INTCAPM</v>
          </cell>
        </row>
        <row r="1875">
          <cell r="A1875" t="str">
            <v>INTEGRA ENGINEERING (INDIA) LTD</v>
          </cell>
          <cell r="B1875">
            <v>505358</v>
          </cell>
          <cell r="C1875" t="str">
            <v>Not Listed</v>
          </cell>
        </row>
        <row r="1876">
          <cell r="A1876" t="str">
            <v>INTEGRA ENGINEERING INDIA LTD</v>
          </cell>
          <cell r="B1876">
            <v>505358</v>
          </cell>
          <cell r="C1876" t="str">
            <v>Not Listed</v>
          </cell>
        </row>
        <row r="1877">
          <cell r="A1877" t="str">
            <v>INTEGRA GARMENTS AND TEXTILES LTD</v>
          </cell>
          <cell r="B1877">
            <v>535958</v>
          </cell>
          <cell r="C1877" t="str">
            <v>INTEGRA</v>
          </cell>
        </row>
        <row r="1878">
          <cell r="A1878" t="str">
            <v>INTEGRA SWITCHGEAR LTD</v>
          </cell>
          <cell r="B1878">
            <v>517423</v>
          </cell>
          <cell r="C1878" t="str">
            <v>Not Listed</v>
          </cell>
        </row>
        <row r="1879">
          <cell r="A1879" t="str">
            <v>INTEGRA TELECOMMUNICATION &amp; SOFTWARE LTD</v>
          </cell>
          <cell r="B1879">
            <v>536868</v>
          </cell>
          <cell r="C1879" t="str">
            <v>Not Listed</v>
          </cell>
        </row>
        <row r="1880">
          <cell r="A1880" t="str">
            <v>INTEGRATED CAPITAL SERVICES LTD</v>
          </cell>
          <cell r="B1880">
            <v>539149</v>
          </cell>
          <cell r="C1880" t="str">
            <v>Not Listed</v>
          </cell>
        </row>
        <row r="1881">
          <cell r="A1881" t="str">
            <v>INTEGRATED FINANCIAL SERVICES LTD</v>
          </cell>
          <cell r="B1881">
            <v>500212</v>
          </cell>
          <cell r="C1881" t="str">
            <v>Not Listed</v>
          </cell>
        </row>
        <row r="1882">
          <cell r="A1882" t="str">
            <v>INTEGRATED PROTEINS LTD</v>
          </cell>
          <cell r="B1882">
            <v>519606</v>
          </cell>
          <cell r="C1882" t="str">
            <v>Not Listed</v>
          </cell>
        </row>
        <row r="1883">
          <cell r="A1883" t="str">
            <v>INTEGRATED TECHNOLOGIES LTD</v>
          </cell>
          <cell r="B1883">
            <v>531889</v>
          </cell>
          <cell r="C1883" t="str">
            <v>Not Listed</v>
          </cell>
        </row>
        <row r="1884">
          <cell r="A1884" t="str">
            <v>INTEGRATED THERMOPLASTICS LTD</v>
          </cell>
          <cell r="B1884">
            <v>530921</v>
          </cell>
          <cell r="C1884" t="str">
            <v>Not Listed</v>
          </cell>
        </row>
        <row r="1885">
          <cell r="A1885" t="str">
            <v>INTELLECT DESIGN ARENA LTD</v>
          </cell>
          <cell r="B1885">
            <v>538835</v>
          </cell>
          <cell r="C1885" t="str">
            <v>INTELLECT</v>
          </cell>
        </row>
        <row r="1886">
          <cell r="A1886" t="str">
            <v>INTELLIVATE CAPITAL ADVISORS LTD</v>
          </cell>
          <cell r="B1886">
            <v>534732</v>
          </cell>
          <cell r="C1886" t="str">
            <v>Not Listed</v>
          </cell>
        </row>
        <row r="1887">
          <cell r="A1887" t="str">
            <v>INTELLIVATE CAPITAL VENTURES LTD</v>
          </cell>
          <cell r="B1887">
            <v>506134</v>
          </cell>
          <cell r="C1887" t="str">
            <v>Not Listed</v>
          </cell>
        </row>
        <row r="1888">
          <cell r="A1888" t="str">
            <v>INTENSE TECHNOLOGIES LTD</v>
          </cell>
          <cell r="B1888">
            <v>532326</v>
          </cell>
          <cell r="C1888" t="str">
            <v>INTENTECH</v>
          </cell>
        </row>
        <row r="1889">
          <cell r="A1889" t="str">
            <v>INTER GLOBE FINANCE LTD</v>
          </cell>
          <cell r="B1889">
            <v>511391</v>
          </cell>
          <cell r="C1889" t="str">
            <v>Not Listed</v>
          </cell>
        </row>
        <row r="1890">
          <cell r="A1890" t="str">
            <v>INTER STATE OIL CARRIER LTD</v>
          </cell>
          <cell r="B1890">
            <v>530259</v>
          </cell>
          <cell r="C1890" t="str">
            <v>Not Listed</v>
          </cell>
        </row>
        <row r="1891">
          <cell r="A1891" t="str">
            <v>INTERACTIVE FINANCIAL SERVICES LTD</v>
          </cell>
          <cell r="B1891">
            <v>539692</v>
          </cell>
          <cell r="C1891" t="str">
            <v>Not Listed</v>
          </cell>
        </row>
        <row r="1892">
          <cell r="A1892" t="str">
            <v>INTERGLOBE AVIATION LTD</v>
          </cell>
          <cell r="B1892">
            <v>539448</v>
          </cell>
          <cell r="C1892" t="str">
            <v>INDIGO</v>
          </cell>
        </row>
        <row r="1893">
          <cell r="A1893" t="str">
            <v>INTERLINK PETROLEUM LTD</v>
          </cell>
          <cell r="B1893">
            <v>526512</v>
          </cell>
          <cell r="C1893" t="str">
            <v>Not Listed</v>
          </cell>
        </row>
        <row r="1894">
          <cell r="A1894" t="str">
            <v>INTERNATIONAL COMBUSTION (INDIA) LTD</v>
          </cell>
          <cell r="B1894">
            <v>505737</v>
          </cell>
          <cell r="C1894" t="str">
            <v>Not Listed</v>
          </cell>
        </row>
        <row r="1895">
          <cell r="A1895" t="str">
            <v>INTERNATIONAL COMBUSTION INDIA LTD</v>
          </cell>
          <cell r="B1895">
            <v>505737</v>
          </cell>
          <cell r="C1895" t="str">
            <v>Not Listed</v>
          </cell>
        </row>
        <row r="1896">
          <cell r="A1896" t="str">
            <v>INTERNATIONAL CONSTRUCTIONS LTD</v>
          </cell>
          <cell r="B1896" t="str">
            <v>Not Listed</v>
          </cell>
          <cell r="C1896" t="str">
            <v>SUBCAPCITY</v>
          </cell>
        </row>
        <row r="1897">
          <cell r="A1897" t="str">
            <v>INTERNATIONAL CONVEYORS LTD</v>
          </cell>
          <cell r="B1897">
            <v>509709</v>
          </cell>
          <cell r="C1897" t="str">
            <v>Not Listed</v>
          </cell>
        </row>
        <row r="1898">
          <cell r="A1898" t="str">
            <v>INTERNATIONAL DATA MANAGEMENT LTD</v>
          </cell>
          <cell r="B1898">
            <v>517044</v>
          </cell>
          <cell r="C1898" t="str">
            <v>Not Listed</v>
          </cell>
        </row>
        <row r="1899">
          <cell r="A1899" t="str">
            <v>INTERNATIONAL HOUSING FINANCE CORPORATION LTD</v>
          </cell>
          <cell r="B1899">
            <v>530781</v>
          </cell>
          <cell r="C1899" t="str">
            <v>Not Listed</v>
          </cell>
        </row>
        <row r="1900">
          <cell r="A1900" t="str">
            <v>INTERNATIONAL PAPER APPM LTD</v>
          </cell>
          <cell r="B1900">
            <v>502330</v>
          </cell>
          <cell r="C1900" t="str">
            <v>IPAPPM</v>
          </cell>
        </row>
        <row r="1901">
          <cell r="A1901" t="str">
            <v>INTERNATIONAL TRAVEL HOUSE LTD</v>
          </cell>
          <cell r="B1901">
            <v>500213</v>
          </cell>
          <cell r="C1901" t="str">
            <v>Not Listed</v>
          </cell>
        </row>
        <row r="1902">
          <cell r="A1902" t="str">
            <v>INTERWORLD DIGITAL LTD</v>
          </cell>
          <cell r="B1902">
            <v>532072</v>
          </cell>
          <cell r="C1902" t="str">
            <v>Not Listed</v>
          </cell>
        </row>
        <row r="1903">
          <cell r="A1903" t="str">
            <v>INTRASOFT TECHNOLOGIES LTD</v>
          </cell>
          <cell r="B1903">
            <v>533181</v>
          </cell>
          <cell r="C1903" t="str">
            <v>ISFT</v>
          </cell>
        </row>
        <row r="1904">
          <cell r="A1904" t="str">
            <v>INVENTURE GROWTH &amp; SECURITIES LTD</v>
          </cell>
          <cell r="B1904">
            <v>533506</v>
          </cell>
          <cell r="C1904" t="str">
            <v>INVENTURE</v>
          </cell>
        </row>
        <row r="1905">
          <cell r="A1905" t="str">
            <v>Invesco India Gold Exchange Traded Fund</v>
          </cell>
          <cell r="B1905">
            <v>533172</v>
          </cell>
          <cell r="C1905" t="str">
            <v>IVZINGOLD</v>
          </cell>
        </row>
        <row r="1906">
          <cell r="A1906" t="str">
            <v>INVESTMENT &amp; PRECISION CASTINGS LTD</v>
          </cell>
          <cell r="B1906">
            <v>504786</v>
          </cell>
          <cell r="C1906" t="str">
            <v>Not Listed</v>
          </cell>
        </row>
        <row r="1907">
          <cell r="A1907" t="str">
            <v>INVICTA MEDITEK LTD</v>
          </cell>
          <cell r="B1907">
            <v>523844</v>
          </cell>
          <cell r="C1907" t="str">
            <v>Not Listed</v>
          </cell>
        </row>
        <row r="1908">
          <cell r="A1908" t="str">
            <v>IO SYSTEM LTD</v>
          </cell>
          <cell r="B1908">
            <v>523752</v>
          </cell>
          <cell r="C1908" t="str">
            <v>Not Listed</v>
          </cell>
        </row>
        <row r="1909">
          <cell r="A1909" t="str">
            <v>IOL CHEMICALS AND PHARMACEUTICALS LTD</v>
          </cell>
          <cell r="B1909">
            <v>524164</v>
          </cell>
          <cell r="C1909" t="str">
            <v>IOLCP</v>
          </cell>
        </row>
        <row r="1910">
          <cell r="A1910" t="str">
            <v>ION EXCHANGE (INDIA) LTD</v>
          </cell>
          <cell r="B1910">
            <v>500214</v>
          </cell>
          <cell r="C1910" t="str">
            <v>Not Listed</v>
          </cell>
        </row>
        <row r="1911">
          <cell r="A1911" t="str">
            <v>ION EXCHANGE INDIA LTD</v>
          </cell>
          <cell r="B1911">
            <v>500214</v>
          </cell>
          <cell r="C1911" t="str">
            <v>Not Listed</v>
          </cell>
        </row>
        <row r="1912">
          <cell r="A1912" t="str">
            <v>IP RINGS LTD</v>
          </cell>
          <cell r="B1912">
            <v>523638</v>
          </cell>
          <cell r="C1912" t="str">
            <v>Not Listed</v>
          </cell>
        </row>
        <row r="1913">
          <cell r="A1913" t="str">
            <v>IPCA LABORATORIES LTD</v>
          </cell>
          <cell r="B1913">
            <v>524494</v>
          </cell>
          <cell r="C1913" t="str">
            <v>IPCALAB</v>
          </cell>
        </row>
        <row r="1914">
          <cell r="A1914" t="str">
            <v>I-POWER SOLUTIONS (INDIA) LTD</v>
          </cell>
          <cell r="B1914">
            <v>512405</v>
          </cell>
          <cell r="C1914" t="str">
            <v>Not Listed</v>
          </cell>
        </row>
        <row r="1915">
          <cell r="A1915" t="str">
            <v>I-POWER SOLUTIONS INDIA LTD</v>
          </cell>
          <cell r="B1915">
            <v>512405</v>
          </cell>
          <cell r="C1915" t="str">
            <v>Not Listed</v>
          </cell>
        </row>
        <row r="1916">
          <cell r="A1916" t="str">
            <v>IRB INFRASTRUCTURE DEVELOPERS LTD</v>
          </cell>
          <cell r="B1916">
            <v>532947</v>
          </cell>
          <cell r="C1916" t="str">
            <v>IRB</v>
          </cell>
        </row>
        <row r="1917">
          <cell r="A1917" t="str">
            <v>IRB InvIT Fund</v>
          </cell>
          <cell r="B1917">
            <v>540526</v>
          </cell>
          <cell r="C1917" t="str">
            <v>IRBINVIT</v>
          </cell>
        </row>
        <row r="1918">
          <cell r="A1918" t="str">
            <v>IRCON INTERNATIONAL LTD</v>
          </cell>
          <cell r="B1918">
            <v>541956</v>
          </cell>
          <cell r="C1918" t="str">
            <v>IRCON</v>
          </cell>
        </row>
        <row r="1919">
          <cell r="A1919" t="str">
            <v>IRIS BUSINESS SERVICES LTD</v>
          </cell>
          <cell r="B1919">
            <v>540735</v>
          </cell>
          <cell r="C1919" t="str">
            <v>Not Listed</v>
          </cell>
        </row>
        <row r="1920">
          <cell r="A1920" t="str">
            <v>IRIS CLOTHINGS LTD</v>
          </cell>
          <cell r="B1920" t="str">
            <v>Not Listed</v>
          </cell>
          <cell r="C1920" t="str">
            <v>IRISDOREME</v>
          </cell>
        </row>
        <row r="1921">
          <cell r="A1921" t="str">
            <v>IRIS MEDIAWORKS LTD</v>
          </cell>
          <cell r="B1921">
            <v>531337</v>
          </cell>
          <cell r="C1921" t="str">
            <v>Not Listed</v>
          </cell>
        </row>
        <row r="1922">
          <cell r="A1922" t="str">
            <v>ISF LTD</v>
          </cell>
          <cell r="B1922">
            <v>526859</v>
          </cell>
          <cell r="C1922" t="str">
            <v>Not Listed</v>
          </cell>
        </row>
        <row r="1923">
          <cell r="A1923" t="str">
            <v>ISGEC HEAVY ENGINEERING LTD</v>
          </cell>
          <cell r="B1923">
            <v>533033</v>
          </cell>
          <cell r="C1923" t="str">
            <v>Not Listed</v>
          </cell>
        </row>
        <row r="1924">
          <cell r="A1924" t="str">
            <v>ISHAAN INFRASTRUCTURES AND SHELTERS LTD</v>
          </cell>
          <cell r="B1924">
            <v>540134</v>
          </cell>
          <cell r="C1924" t="str">
            <v>Not Listed</v>
          </cell>
        </row>
        <row r="1925">
          <cell r="A1925" t="str">
            <v>ISHAN DYES &amp; CHEMICALS LTD</v>
          </cell>
          <cell r="B1925">
            <v>531109</v>
          </cell>
          <cell r="C1925" t="str">
            <v>Not Listed</v>
          </cell>
        </row>
        <row r="1926">
          <cell r="A1926" t="str">
            <v>ISHITA DRUGS &amp; INDUSTRIES LTD</v>
          </cell>
          <cell r="B1926">
            <v>524400</v>
          </cell>
          <cell r="C1926" t="str">
            <v>Not Listed</v>
          </cell>
        </row>
        <row r="1927">
          <cell r="A1927" t="str">
            <v>ISHWARSHAKTI HOLDINGS &amp; TRADERS LTD</v>
          </cell>
          <cell r="B1927">
            <v>506161</v>
          </cell>
          <cell r="C1927" t="str">
            <v>Not Listed</v>
          </cell>
        </row>
        <row r="1928">
          <cell r="A1928" t="str">
            <v>ISL CONSULTING LTD</v>
          </cell>
          <cell r="B1928">
            <v>511609</v>
          </cell>
          <cell r="C1928" t="str">
            <v>Not Listed</v>
          </cell>
        </row>
        <row r="1929">
          <cell r="A1929" t="str">
            <v>ISMT LTD</v>
          </cell>
          <cell r="B1929">
            <v>532479</v>
          </cell>
          <cell r="C1929" t="str">
            <v>ISMTLTD</v>
          </cell>
        </row>
        <row r="1930">
          <cell r="A1930" t="str">
            <v>IST LTD</v>
          </cell>
          <cell r="B1930">
            <v>508807</v>
          </cell>
          <cell r="C1930" t="str">
            <v>Not Listed</v>
          </cell>
        </row>
        <row r="1931">
          <cell r="A1931" t="str">
            <v>ISTREET NETWORK LTD</v>
          </cell>
          <cell r="B1931">
            <v>524622</v>
          </cell>
          <cell r="C1931" t="str">
            <v>Not Listed</v>
          </cell>
        </row>
        <row r="1932">
          <cell r="A1932" t="str">
            <v>ITC LTD</v>
          </cell>
          <cell r="B1932">
            <v>500875</v>
          </cell>
          <cell r="C1932" t="str">
            <v>ITC</v>
          </cell>
        </row>
        <row r="1933">
          <cell r="A1933" t="str">
            <v>ITD CEMENTATION (INDIA) LTD</v>
          </cell>
          <cell r="B1933">
            <v>509496</v>
          </cell>
          <cell r="C1933" t="str">
            <v>ITDCEM</v>
          </cell>
        </row>
        <row r="1934">
          <cell r="A1934" t="str">
            <v>ITD CEMENTATION INDIA LTD</v>
          </cell>
          <cell r="B1934">
            <v>509496</v>
          </cell>
          <cell r="C1934" t="str">
            <v>ITDCEM</v>
          </cell>
        </row>
        <row r="1935">
          <cell r="A1935" t="str">
            <v>ITI LTD</v>
          </cell>
          <cell r="B1935">
            <v>523610</v>
          </cell>
          <cell r="C1935" t="str">
            <v>ITI</v>
          </cell>
        </row>
        <row r="1936">
          <cell r="A1936" t="str">
            <v>ITL INDUSTRIES LTD</v>
          </cell>
          <cell r="B1936">
            <v>522183</v>
          </cell>
          <cell r="C1936" t="str">
            <v>Not Listed</v>
          </cell>
        </row>
        <row r="1937">
          <cell r="A1937" t="str">
            <v>IVP LTD</v>
          </cell>
          <cell r="B1937">
            <v>507580</v>
          </cell>
          <cell r="C1937" t="str">
            <v>IVP</v>
          </cell>
        </row>
        <row r="1938">
          <cell r="A1938" t="str">
            <v>IVRCL LTD</v>
          </cell>
          <cell r="B1938">
            <v>530773</v>
          </cell>
          <cell r="C1938" t="str">
            <v>IVRCLINFRA</v>
          </cell>
        </row>
        <row r="1939">
          <cell r="A1939" t="str">
            <v>IYKOT HITECH TOOLROOM LTD</v>
          </cell>
          <cell r="B1939">
            <v>522245</v>
          </cell>
          <cell r="C1939" t="str">
            <v>Not Listed</v>
          </cell>
        </row>
        <row r="1940">
          <cell r="A1940" t="str">
            <v>IZMO LTD</v>
          </cell>
          <cell r="B1940">
            <v>532341</v>
          </cell>
          <cell r="C1940" t="str">
            <v>IZMO</v>
          </cell>
        </row>
        <row r="1941">
          <cell r="A1941" t="str">
            <v>J  TAPARIA PROJECTS LTD</v>
          </cell>
          <cell r="B1941">
            <v>538539</v>
          </cell>
          <cell r="C1941" t="str">
            <v>Not Listed</v>
          </cell>
        </row>
        <row r="1942">
          <cell r="A1942" t="str">
            <v>J J EXPORTERS LTD</v>
          </cell>
          <cell r="B1942">
            <v>530049</v>
          </cell>
          <cell r="C1942" t="str">
            <v>Not Listed</v>
          </cell>
        </row>
        <row r="1943">
          <cell r="A1943" t="str">
            <v>J J FINANCE CORPORATION LTD</v>
          </cell>
          <cell r="B1943">
            <v>523062</v>
          </cell>
          <cell r="C1943" t="str">
            <v>Not Listed</v>
          </cell>
        </row>
        <row r="1944">
          <cell r="A1944" t="str">
            <v>J KUMAR INFRAPROJECTS LTD</v>
          </cell>
          <cell r="B1944">
            <v>532940</v>
          </cell>
          <cell r="C1944" t="str">
            <v>JKIL</v>
          </cell>
        </row>
        <row r="1945">
          <cell r="A1945" t="str">
            <v>J L MORISON (INDIA) LTD</v>
          </cell>
          <cell r="B1945">
            <v>506522</v>
          </cell>
          <cell r="C1945" t="str">
            <v>Not Listed</v>
          </cell>
        </row>
        <row r="1946">
          <cell r="A1946" t="str">
            <v>J L MORISON INDIA LTD</v>
          </cell>
          <cell r="B1946">
            <v>506522</v>
          </cell>
          <cell r="C1946" t="str">
            <v>Not Listed</v>
          </cell>
        </row>
        <row r="1947">
          <cell r="A1947" t="str">
            <v>J R FOODS LTD</v>
          </cell>
          <cell r="B1947">
            <v>530915</v>
          </cell>
          <cell r="C1947" t="str">
            <v>Not Listed</v>
          </cell>
        </row>
        <row r="1948">
          <cell r="A1948" t="str">
            <v>JACKSON INVESTMENTS LTD</v>
          </cell>
          <cell r="B1948">
            <v>538422</v>
          </cell>
          <cell r="C1948" t="str">
            <v>Not Listed</v>
          </cell>
        </row>
        <row r="1949">
          <cell r="A1949" t="str">
            <v>JAGAN LAMPS LTD</v>
          </cell>
          <cell r="B1949">
            <v>530711</v>
          </cell>
          <cell r="C1949" t="str">
            <v>Not Listed</v>
          </cell>
        </row>
        <row r="1950">
          <cell r="A1950" t="str">
            <v>JAGATJIT INDUSTRIES LTD</v>
          </cell>
          <cell r="B1950">
            <v>507155</v>
          </cell>
          <cell r="C1950" t="str">
            <v>Not Listed</v>
          </cell>
        </row>
        <row r="1951">
          <cell r="A1951" t="str">
            <v>JAGJANANI TEXTILES LTD</v>
          </cell>
          <cell r="B1951">
            <v>532825</v>
          </cell>
          <cell r="C1951" t="str">
            <v>Not Listed</v>
          </cell>
        </row>
        <row r="1952">
          <cell r="A1952" t="str">
            <v>JAGRAN PRAKASHAN LTD</v>
          </cell>
          <cell r="B1952">
            <v>532705</v>
          </cell>
          <cell r="C1952" t="str">
            <v>JAGRAN</v>
          </cell>
        </row>
        <row r="1953">
          <cell r="A1953" t="str">
            <v>JAGSON AIRLINES LTD</v>
          </cell>
          <cell r="B1953">
            <v>520139</v>
          </cell>
          <cell r="C1953" t="str">
            <v>Not Listed</v>
          </cell>
        </row>
        <row r="1954">
          <cell r="A1954" t="str">
            <v>JAGSONPAL FINANCE &amp; LEASING LTD</v>
          </cell>
          <cell r="B1954">
            <v>530601</v>
          </cell>
          <cell r="C1954" t="str">
            <v>Not Listed</v>
          </cell>
        </row>
        <row r="1955">
          <cell r="A1955" t="str">
            <v>JAGSONPAL PHARMACEUTICALS LTD</v>
          </cell>
          <cell r="B1955">
            <v>507789</v>
          </cell>
          <cell r="C1955" t="str">
            <v>JAGSNPHARM</v>
          </cell>
        </row>
        <row r="1956">
          <cell r="A1956" t="str">
            <v>JAI BALAJI INDUSTRIES LTD</v>
          </cell>
          <cell r="B1956">
            <v>532976</v>
          </cell>
          <cell r="C1956" t="str">
            <v>JAIBALAJI</v>
          </cell>
        </row>
        <row r="1957">
          <cell r="A1957" t="str">
            <v>JAI CORP LTD</v>
          </cell>
          <cell r="B1957">
            <v>512237</v>
          </cell>
          <cell r="C1957" t="str">
            <v>JAICORPLTD</v>
          </cell>
        </row>
        <row r="1958">
          <cell r="A1958" t="str">
            <v>JAI MATA GLASS LTD</v>
          </cell>
          <cell r="B1958">
            <v>523467</v>
          </cell>
          <cell r="C1958" t="str">
            <v>Not Listed</v>
          </cell>
        </row>
        <row r="1959">
          <cell r="A1959" t="str">
            <v>JAIHIND PROJECTS LTD</v>
          </cell>
          <cell r="B1959">
            <v>531339</v>
          </cell>
          <cell r="C1959" t="str">
            <v>JAIHINDPRO</v>
          </cell>
        </row>
        <row r="1960">
          <cell r="A1960" t="str">
            <v>JAIHIND SYNTHETICS LTD</v>
          </cell>
          <cell r="B1960">
            <v>514312</v>
          </cell>
          <cell r="C1960" t="str">
            <v>Not Listed</v>
          </cell>
        </row>
        <row r="1961">
          <cell r="A1961" t="str">
            <v>JAIN IRRIGATION SYSTEMS LTD</v>
          </cell>
          <cell r="B1961">
            <v>500219</v>
          </cell>
          <cell r="C1961" t="str">
            <v>JISLJALEQS</v>
          </cell>
        </row>
        <row r="1962">
          <cell r="A1962" t="str">
            <v>JAIN IRRIGATION SYSTEMS LTD</v>
          </cell>
          <cell r="B1962">
            <v>570004</v>
          </cell>
          <cell r="C1962" t="str">
            <v>JISLDVREQS</v>
          </cell>
        </row>
        <row r="1963">
          <cell r="A1963" t="str">
            <v>JAIN MARMO INDUSTRIES LTD</v>
          </cell>
          <cell r="B1963">
            <v>539119</v>
          </cell>
          <cell r="C1963" t="str">
            <v>Not Listed</v>
          </cell>
        </row>
        <row r="1964">
          <cell r="A1964" t="str">
            <v>JAIN STUDIOS LTD</v>
          </cell>
          <cell r="B1964">
            <v>532033</v>
          </cell>
          <cell r="C1964" t="str">
            <v>JAINSTUDIO</v>
          </cell>
        </row>
        <row r="1965">
          <cell r="A1965" t="str">
            <v>JAINCO PROJECTS (INDIA) LTD</v>
          </cell>
          <cell r="B1965">
            <v>526865</v>
          </cell>
          <cell r="C1965" t="str">
            <v>Not Listed</v>
          </cell>
        </row>
        <row r="1966">
          <cell r="A1966" t="str">
            <v>JAINCO PROJECTS INDIA LTD</v>
          </cell>
          <cell r="B1966">
            <v>526865</v>
          </cell>
          <cell r="C1966" t="str">
            <v>Not Listed</v>
          </cell>
        </row>
        <row r="1967">
          <cell r="A1967" t="str">
            <v>JAINEX AAMCOL LTD</v>
          </cell>
          <cell r="B1967">
            <v>505212</v>
          </cell>
          <cell r="C1967" t="str">
            <v>Not Listed</v>
          </cell>
        </row>
        <row r="1968">
          <cell r="A1968" t="str">
            <v>JAIPAN INDUSTRIES LTD</v>
          </cell>
          <cell r="B1968">
            <v>505840</v>
          </cell>
          <cell r="C1968" t="str">
            <v>Not Listed</v>
          </cell>
        </row>
        <row r="1969">
          <cell r="A1969" t="str">
            <v>JAIPRAKASH ASSOCIATES LTD</v>
          </cell>
          <cell r="B1969">
            <v>532532</v>
          </cell>
          <cell r="C1969" t="str">
            <v>JPASSOCIAT</v>
          </cell>
        </row>
        <row r="1970">
          <cell r="A1970" t="str">
            <v>JAIPRAKASH POWER VENTURES LTD</v>
          </cell>
          <cell r="B1970">
            <v>532627</v>
          </cell>
          <cell r="C1970" t="str">
            <v>JPPOWER</v>
          </cell>
        </row>
        <row r="1971">
          <cell r="A1971" t="str">
            <v>JAISUKH DEALERS LTD</v>
          </cell>
          <cell r="B1971">
            <v>780001</v>
          </cell>
          <cell r="C1971" t="str">
            <v>Not Listed</v>
          </cell>
        </row>
        <row r="1972">
          <cell r="A1972" t="str">
            <v>JAKHARIA FABRIC LTD</v>
          </cell>
          <cell r="B1972" t="str">
            <v>Not Listed</v>
          </cell>
          <cell r="C1972" t="str">
            <v>JAKHARIA</v>
          </cell>
        </row>
        <row r="1973">
          <cell r="A1973" t="str">
            <v>JALAN TRANSOLUTIONS (INDIA) LTD</v>
          </cell>
          <cell r="B1973" t="str">
            <v>Not Listed</v>
          </cell>
          <cell r="C1973" t="str">
            <v>JALAN</v>
          </cell>
        </row>
        <row r="1974">
          <cell r="A1974" t="str">
            <v>JALAN TRANSOLUTIONS INDIA LTD</v>
          </cell>
          <cell r="B1974" t="str">
            <v>Not Listed</v>
          </cell>
          <cell r="C1974" t="str">
            <v>JALAN</v>
          </cell>
        </row>
        <row r="1975">
          <cell r="A1975" t="str">
            <v>JAMES WARREN TEA LTD</v>
          </cell>
          <cell r="B1975">
            <v>538564</v>
          </cell>
          <cell r="C1975" t="str">
            <v>Not Listed</v>
          </cell>
        </row>
        <row r="1976">
          <cell r="A1976" t="str">
            <v>JAMNA AUTO INDUSTRIES LTD</v>
          </cell>
          <cell r="B1976">
            <v>520051</v>
          </cell>
          <cell r="C1976" t="str">
            <v>JAMNAAUTO</v>
          </cell>
        </row>
        <row r="1977">
          <cell r="A1977" t="str">
            <v>JAMSHRI RANJITSINGHJI SPG  &amp; WVG  MILLS CO LTD</v>
          </cell>
          <cell r="B1977">
            <v>502901</v>
          </cell>
          <cell r="C1977" t="str">
            <v>Not Listed</v>
          </cell>
        </row>
        <row r="1978">
          <cell r="A1978" t="str">
            <v>JASCH INDUSTRIES LTD</v>
          </cell>
          <cell r="B1978">
            <v>500220</v>
          </cell>
          <cell r="C1978" t="str">
            <v>Not Listed</v>
          </cell>
        </row>
        <row r="1979">
          <cell r="A1979" t="str">
            <v>JASH DEALMARK LTD</v>
          </cell>
          <cell r="B1979">
            <v>540394</v>
          </cell>
          <cell r="C1979" t="str">
            <v>Not Listed</v>
          </cell>
        </row>
        <row r="1980">
          <cell r="A1980" t="str">
            <v>JASH ENGINEERING LTD</v>
          </cell>
          <cell r="B1980" t="str">
            <v>Not Listed</v>
          </cell>
          <cell r="C1980" t="str">
            <v>JASH</v>
          </cell>
        </row>
        <row r="1981">
          <cell r="A1981" t="str">
            <v>JATTASHANKAR INDUSTIES LTD</v>
          </cell>
          <cell r="B1981">
            <v>514318</v>
          </cell>
          <cell r="C1981" t="str">
            <v>Not Listed</v>
          </cell>
        </row>
        <row r="1982">
          <cell r="A1982" t="str">
            <v>JAUSS POLYMERS LTD</v>
          </cell>
          <cell r="B1982">
            <v>526001</v>
          </cell>
          <cell r="C1982" t="str">
            <v>Not Listed</v>
          </cell>
        </row>
        <row r="1983">
          <cell r="A1983" t="str">
            <v>JAY BHARAT MARUTI LTD</v>
          </cell>
          <cell r="B1983">
            <v>520066</v>
          </cell>
          <cell r="C1983" t="str">
            <v>JAYBARMARU</v>
          </cell>
        </row>
        <row r="1984">
          <cell r="A1984" t="str">
            <v>JAY SHREE TEA &amp; INDUSTRIES LTD</v>
          </cell>
          <cell r="B1984">
            <v>509715</v>
          </cell>
          <cell r="C1984" t="str">
            <v>Not Listed</v>
          </cell>
        </row>
        <row r="1985">
          <cell r="A1985" t="str">
            <v>JAY USHIN LTD</v>
          </cell>
          <cell r="B1985">
            <v>513252</v>
          </cell>
          <cell r="C1985" t="str">
            <v>Not Listed</v>
          </cell>
        </row>
        <row r="1986">
          <cell r="A1986" t="str">
            <v>JAYANT AGRO ORGANICS LTD</v>
          </cell>
          <cell r="B1986">
            <v>524330</v>
          </cell>
          <cell r="C1986" t="str">
            <v>JAYAGROGN</v>
          </cell>
        </row>
        <row r="1987">
          <cell r="A1987" t="str">
            <v>JAYASWAL NECO INDUSTRIES LTD</v>
          </cell>
          <cell r="B1987">
            <v>522285</v>
          </cell>
          <cell r="C1987" t="str">
            <v>JAYNECOIND</v>
          </cell>
        </row>
        <row r="1988">
          <cell r="A1988" t="str">
            <v>JAYATMA ENTERPRISES LTD</v>
          </cell>
          <cell r="B1988">
            <v>539005</v>
          </cell>
          <cell r="C1988" t="str">
            <v>Not Listed</v>
          </cell>
        </row>
        <row r="1989">
          <cell r="A1989" t="str">
            <v>JAYATMA INDUSTRIES LTD</v>
          </cell>
          <cell r="B1989">
            <v>531323</v>
          </cell>
          <cell r="C1989" t="str">
            <v>Not Listed</v>
          </cell>
        </row>
        <row r="1990">
          <cell r="A1990" t="str">
            <v>JAYBHARAT TEXTILES &amp; REAL ESTATE LTD</v>
          </cell>
          <cell r="B1990">
            <v>512233</v>
          </cell>
          <cell r="C1990" t="str">
            <v>Not Listed</v>
          </cell>
        </row>
        <row r="1991">
          <cell r="A1991" t="str">
            <v>JAYKAY ENTERPRISES LTD</v>
          </cell>
          <cell r="B1991">
            <v>500306</v>
          </cell>
          <cell r="C1991" t="str">
            <v>Not Listed</v>
          </cell>
        </row>
        <row r="1992">
          <cell r="A1992" t="str">
            <v>JAYPEE INFRATECH LTD</v>
          </cell>
          <cell r="B1992">
            <v>533207</v>
          </cell>
          <cell r="C1992" t="str">
            <v>JPINFRATEC</v>
          </cell>
        </row>
        <row r="1993">
          <cell r="A1993" t="str">
            <v>JAYSHREE CHEMICALS LTD</v>
          </cell>
          <cell r="B1993">
            <v>506520</v>
          </cell>
          <cell r="C1993" t="str">
            <v>Not Listed</v>
          </cell>
        </row>
        <row r="1994">
          <cell r="A1994" t="str">
            <v>JAYSHREE TEA &amp; INDUSTRIES LTD</v>
          </cell>
          <cell r="B1994" t="str">
            <v>Not Listed</v>
          </cell>
          <cell r="C1994" t="str">
            <v>JAYSREETEA</v>
          </cell>
        </row>
        <row r="1995">
          <cell r="A1995" t="str">
            <v>JAYSYNTH DYESTUFF (INDIA) LTD</v>
          </cell>
          <cell r="B1995">
            <v>506910</v>
          </cell>
          <cell r="C1995" t="str">
            <v>Not Listed</v>
          </cell>
        </row>
        <row r="1996">
          <cell r="A1996" t="str">
            <v>JAYSYNTH DYESTUFF INDIA LTD</v>
          </cell>
          <cell r="B1996">
            <v>506910</v>
          </cell>
          <cell r="C1996" t="str">
            <v>Not Listed</v>
          </cell>
        </row>
        <row r="1997">
          <cell r="A1997" t="str">
            <v>JB CHEMICALS &amp; PHARMACEUTICALS LTD</v>
          </cell>
          <cell r="B1997">
            <v>506943</v>
          </cell>
          <cell r="C1997" t="str">
            <v>JBCHEPHARM</v>
          </cell>
        </row>
        <row r="1998">
          <cell r="A1998" t="str">
            <v>JBF INDUSTRIES LTD</v>
          </cell>
          <cell r="B1998">
            <v>514034</v>
          </cell>
          <cell r="C1998" t="str">
            <v>JBFIND</v>
          </cell>
        </row>
        <row r="1999">
          <cell r="A1999" t="str">
            <v>JBM AUTO LTD</v>
          </cell>
          <cell r="B1999">
            <v>532605</v>
          </cell>
          <cell r="C1999" t="str">
            <v>JBMA</v>
          </cell>
        </row>
        <row r="2000">
          <cell r="A2000" t="str">
            <v>JCT LTD</v>
          </cell>
          <cell r="B2000">
            <v>500223</v>
          </cell>
          <cell r="C2000" t="str">
            <v>Not Listed</v>
          </cell>
        </row>
        <row r="2001">
          <cell r="A2001" t="str">
            <v>JD ORGOCHEM LTD</v>
          </cell>
          <cell r="B2001">
            <v>524592</v>
          </cell>
          <cell r="C2001" t="str">
            <v>Not Listed</v>
          </cell>
        </row>
        <row r="2002">
          <cell r="A2002" t="str">
            <v>JEEVAN SCIENTIFIC TECHNOLOGY LTD</v>
          </cell>
          <cell r="B2002">
            <v>538837</v>
          </cell>
          <cell r="C2002" t="str">
            <v>Not Listed</v>
          </cell>
        </row>
        <row r="2003">
          <cell r="A2003" t="str">
            <v>JENBURKT PHARMACEUTICALS LTD</v>
          </cell>
          <cell r="B2003">
            <v>524731</v>
          </cell>
          <cell r="C2003" t="str">
            <v>Not Listed</v>
          </cell>
        </row>
        <row r="2004">
          <cell r="A2004" t="str">
            <v>JET AIRWAYS (INDIA) LTD</v>
          </cell>
          <cell r="B2004">
            <v>532617</v>
          </cell>
          <cell r="C2004" t="str">
            <v>JETAIRWAYS</v>
          </cell>
        </row>
        <row r="2005">
          <cell r="A2005" t="str">
            <v>JET AIRWAYS INDIA LTD</v>
          </cell>
          <cell r="B2005">
            <v>532617</v>
          </cell>
          <cell r="C2005" t="str">
            <v>JETAIRWAYS</v>
          </cell>
        </row>
        <row r="2006">
          <cell r="A2006" t="str">
            <v>JET FREIGHT LOGISTICS LTD</v>
          </cell>
          <cell r="B2006" t="str">
            <v>Not Listed</v>
          </cell>
          <cell r="C2006" t="str">
            <v>JETFREIGHT</v>
          </cell>
        </row>
        <row r="2007">
          <cell r="A2007" t="str">
            <v>JET INFRAVENTURE LTD</v>
          </cell>
          <cell r="B2007">
            <v>538794</v>
          </cell>
          <cell r="C2007" t="str">
            <v>Not Listed</v>
          </cell>
        </row>
        <row r="2008">
          <cell r="A2008" t="str">
            <v>JET KNITWEARS LTD</v>
          </cell>
          <cell r="B2008" t="str">
            <v>Not Listed</v>
          </cell>
          <cell r="C2008" t="str">
            <v>JETKNIT</v>
          </cell>
        </row>
        <row r="2009">
          <cell r="A2009" t="str">
            <v>JETKING INFOTRAIN LTD</v>
          </cell>
          <cell r="B2009">
            <v>517063</v>
          </cell>
          <cell r="C2009" t="str">
            <v>Not Listed</v>
          </cell>
        </row>
        <row r="2010">
          <cell r="A2010" t="str">
            <v>JHANDEWALAS FOODS LTD</v>
          </cell>
          <cell r="B2010">
            <v>540850</v>
          </cell>
          <cell r="C2010" t="str">
            <v>Not Listed</v>
          </cell>
        </row>
        <row r="2011">
          <cell r="A2011" t="str">
            <v>JHAVERI CREDITS &amp; CAPITAL LTD</v>
          </cell>
          <cell r="B2011">
            <v>531550</v>
          </cell>
          <cell r="C2011" t="str">
            <v>Not Listed</v>
          </cell>
        </row>
        <row r="2012">
          <cell r="A2012" t="str">
            <v>JHS SVENDGAARD LABORATORIES LTD</v>
          </cell>
          <cell r="B2012">
            <v>532771</v>
          </cell>
          <cell r="C2012" t="str">
            <v>JHS</v>
          </cell>
        </row>
        <row r="2013">
          <cell r="A2013" t="str">
            <v>JIGAR CABLES LTD</v>
          </cell>
          <cell r="B2013">
            <v>540651</v>
          </cell>
          <cell r="C2013" t="str">
            <v>Not Listed</v>
          </cell>
        </row>
        <row r="2014">
          <cell r="A2014" t="str">
            <v>JIGYASA INFRASTRUCTURE LTD</v>
          </cell>
          <cell r="B2014">
            <v>780019</v>
          </cell>
          <cell r="C2014" t="str">
            <v>Not Listed</v>
          </cell>
        </row>
        <row r="2015">
          <cell r="A2015" t="str">
            <v>JIK INDUSTRIES LTD</v>
          </cell>
          <cell r="B2015">
            <v>511618</v>
          </cell>
          <cell r="C2015" t="str">
            <v>JIKIND</v>
          </cell>
        </row>
        <row r="2016">
          <cell r="A2016" t="str">
            <v>Jinaams Dress Ltd</v>
          </cell>
          <cell r="B2016">
            <v>542653</v>
          </cell>
          <cell r="C2016" t="str">
            <v>JINAAM</v>
          </cell>
        </row>
        <row r="2017">
          <cell r="A2017" t="str">
            <v>JINDAL CAPITAL LTD</v>
          </cell>
          <cell r="B2017">
            <v>530405</v>
          </cell>
          <cell r="C2017" t="str">
            <v>Not Listed</v>
          </cell>
        </row>
        <row r="2018">
          <cell r="A2018" t="str">
            <v>JINDAL COTEX LTD</v>
          </cell>
          <cell r="B2018">
            <v>533103</v>
          </cell>
          <cell r="C2018" t="str">
            <v>JINDCOT</v>
          </cell>
        </row>
        <row r="2019">
          <cell r="A2019" t="str">
            <v>JINDAL DRILLING AND INDUSTRIES LTD</v>
          </cell>
          <cell r="B2019">
            <v>511034</v>
          </cell>
          <cell r="C2019" t="str">
            <v>JINDRILL</v>
          </cell>
        </row>
        <row r="2020">
          <cell r="A2020" t="str">
            <v>JINDAL HOTELS LTD</v>
          </cell>
          <cell r="B2020">
            <v>507981</v>
          </cell>
          <cell r="C2020" t="str">
            <v>Not Listed</v>
          </cell>
        </row>
        <row r="2021">
          <cell r="A2021" t="str">
            <v>JINDAL LEASEFIN LTD</v>
          </cell>
          <cell r="B2021">
            <v>539947</v>
          </cell>
          <cell r="C2021" t="str">
            <v>Not Listed</v>
          </cell>
        </row>
        <row r="2022">
          <cell r="A2022" t="str">
            <v>JINDAL PHOTO LTD</v>
          </cell>
          <cell r="B2022">
            <v>532624</v>
          </cell>
          <cell r="C2022" t="str">
            <v>JINDALPHOT</v>
          </cell>
        </row>
        <row r="2023">
          <cell r="A2023" t="str">
            <v>JINDAL POLY FILMS LTD</v>
          </cell>
          <cell r="B2023">
            <v>500227</v>
          </cell>
          <cell r="C2023" t="str">
            <v>JINDALPOLY</v>
          </cell>
        </row>
        <row r="2024">
          <cell r="A2024" t="str">
            <v>JINDAL POLY INVESTMENT AND FINANCE COMPANY LTD</v>
          </cell>
          <cell r="B2024">
            <v>536773</v>
          </cell>
          <cell r="C2024" t="str">
            <v>JPOLYINVST</v>
          </cell>
        </row>
        <row r="2025">
          <cell r="A2025" t="str">
            <v>JINDAL SAW LTD</v>
          </cell>
          <cell r="B2025">
            <v>500378</v>
          </cell>
          <cell r="C2025" t="str">
            <v>JINDALSAW</v>
          </cell>
        </row>
        <row r="2026">
          <cell r="A2026" t="str">
            <v>JINDAL STAINLESS HISAR LTD</v>
          </cell>
          <cell r="B2026">
            <v>539597</v>
          </cell>
          <cell r="C2026" t="str">
            <v>JSLHISAR</v>
          </cell>
        </row>
        <row r="2027">
          <cell r="A2027" t="str">
            <v>JINDAL STAINLESS LTD</v>
          </cell>
          <cell r="B2027">
            <v>532508</v>
          </cell>
          <cell r="C2027" t="str">
            <v>JSL</v>
          </cell>
        </row>
        <row r="2028">
          <cell r="A2028" t="str">
            <v>JINDAL STEEL &amp; POWER LTD</v>
          </cell>
          <cell r="B2028">
            <v>532286</v>
          </cell>
          <cell r="C2028" t="str">
            <v>JINDALSTEL</v>
          </cell>
        </row>
        <row r="2029">
          <cell r="A2029" t="str">
            <v>JINDAL WORLDWIDE LTD</v>
          </cell>
          <cell r="B2029">
            <v>531543</v>
          </cell>
          <cell r="C2029" t="str">
            <v>JINDWORLD</v>
          </cell>
        </row>
        <row r="2030">
          <cell r="A2030" t="str">
            <v>JITF INFRALOGISTICS LTD</v>
          </cell>
          <cell r="B2030">
            <v>540311</v>
          </cell>
          <cell r="C2030" t="str">
            <v>JITFINFRA</v>
          </cell>
        </row>
        <row r="2031">
          <cell r="A2031" t="str">
            <v>JIYA ECO-PRODUCTS LTD</v>
          </cell>
          <cell r="B2031">
            <v>539225</v>
          </cell>
          <cell r="C2031" t="str">
            <v>Not Listed</v>
          </cell>
        </row>
        <row r="2032">
          <cell r="A2032" t="str">
            <v>JK AGRI GENETICS LTD</v>
          </cell>
          <cell r="B2032">
            <v>536493</v>
          </cell>
          <cell r="C2032" t="str">
            <v>Not Listed</v>
          </cell>
        </row>
        <row r="2033">
          <cell r="A2033" t="str">
            <v>JK CEMENT LTD</v>
          </cell>
          <cell r="B2033">
            <v>532644</v>
          </cell>
          <cell r="C2033" t="str">
            <v>JKCEMENT</v>
          </cell>
        </row>
        <row r="2034">
          <cell r="A2034" t="str">
            <v>JK LAKSHMI CEMENT LTD</v>
          </cell>
          <cell r="B2034">
            <v>500380</v>
          </cell>
          <cell r="C2034" t="str">
            <v>JKLAKSHMI</v>
          </cell>
        </row>
        <row r="2035">
          <cell r="A2035" t="str">
            <v>JK PAPER LTD</v>
          </cell>
          <cell r="B2035">
            <v>532162</v>
          </cell>
          <cell r="C2035" t="str">
            <v>JKPAPER</v>
          </cell>
        </row>
        <row r="2036">
          <cell r="A2036" t="str">
            <v>JK TYRE &amp; INDUSTRIES LTD</v>
          </cell>
          <cell r="B2036">
            <v>530007</v>
          </cell>
          <cell r="C2036" t="str">
            <v>JKTYRE</v>
          </cell>
        </row>
        <row r="2037">
          <cell r="A2037" t="str">
            <v>JLA INFRAVILLE SHOPPERS LTD</v>
          </cell>
          <cell r="B2037">
            <v>538765</v>
          </cell>
          <cell r="C2037" t="str">
            <v>Not Listed</v>
          </cell>
        </row>
        <row r="2038">
          <cell r="A2038" t="str">
            <v>JM FINANCIAL LTD</v>
          </cell>
          <cell r="B2038">
            <v>523405</v>
          </cell>
          <cell r="C2038" t="str">
            <v>JMFINANCIL</v>
          </cell>
        </row>
        <row r="2039">
          <cell r="A2039" t="str">
            <v>JMC PROJECTS (INDIA) LTD</v>
          </cell>
          <cell r="B2039">
            <v>522263</v>
          </cell>
          <cell r="C2039" t="str">
            <v>JMCPROJECT</v>
          </cell>
        </row>
        <row r="2040">
          <cell r="A2040" t="str">
            <v>JMC PROJECTS INDIA LTD</v>
          </cell>
          <cell r="B2040">
            <v>522263</v>
          </cell>
          <cell r="C2040" t="str">
            <v>JMCPROJECT</v>
          </cell>
        </row>
        <row r="2041">
          <cell r="A2041" t="str">
            <v>JMD VENTURES LTD</v>
          </cell>
          <cell r="B2041">
            <v>511092</v>
          </cell>
          <cell r="C2041" t="str">
            <v>Not Listed</v>
          </cell>
        </row>
        <row r="2042">
          <cell r="A2042" t="str">
            <v>JMG CORPORATION LTD</v>
          </cell>
          <cell r="B2042">
            <v>523712</v>
          </cell>
          <cell r="C2042" t="str">
            <v>Not Listed</v>
          </cell>
        </row>
        <row r="2043">
          <cell r="A2043" t="str">
            <v>JMT AUTO LTD</v>
          </cell>
          <cell r="B2043">
            <v>513691</v>
          </cell>
          <cell r="C2043" t="str">
            <v>JMTAUTOLTD</v>
          </cell>
        </row>
        <row r="2044">
          <cell r="A2044" t="str">
            <v>JOCIL LTD</v>
          </cell>
          <cell r="B2044" t="str">
            <v>Not Listed</v>
          </cell>
          <cell r="C2044" t="str">
            <v>JOCIL</v>
          </cell>
        </row>
        <row r="2045">
          <cell r="A2045" t="str">
            <v>JOHNSON CONTROLS – HITACHI AIR CONDITIONING (INDIA) LTD</v>
          </cell>
          <cell r="B2045">
            <v>523398</v>
          </cell>
          <cell r="C2045" t="str">
            <v>JCHAC</v>
          </cell>
        </row>
        <row r="2046">
          <cell r="A2046" t="str">
            <v>JOHNSON CONTROLS – HITACHI AIR CONDITIONING INDIA LTD</v>
          </cell>
          <cell r="B2046">
            <v>523398</v>
          </cell>
          <cell r="C2046" t="str">
            <v>JCHAC</v>
          </cell>
        </row>
        <row r="2047">
          <cell r="A2047" t="str">
            <v>JOINDRE CAPITAL SERVICES LTD</v>
          </cell>
          <cell r="B2047">
            <v>531861</v>
          </cell>
          <cell r="C2047" t="str">
            <v>Not Listed</v>
          </cell>
        </row>
        <row r="2048">
          <cell r="A2048" t="str">
            <v>JOINTECA EDUCATION SOLUTIONS LTD</v>
          </cell>
          <cell r="B2048">
            <v>534659</v>
          </cell>
          <cell r="C2048" t="str">
            <v>Not Listed</v>
          </cell>
        </row>
        <row r="2049">
          <cell r="A2049" t="str">
            <v>Jonjua Overseas Ltd</v>
          </cell>
          <cell r="B2049">
            <v>542446</v>
          </cell>
          <cell r="C2049" t="str">
            <v>JONJUA</v>
          </cell>
        </row>
        <row r="2050">
          <cell r="A2050" t="str">
            <v>JOONKTOLLEE TEA &amp; INDUSTRIES LTD</v>
          </cell>
          <cell r="B2050">
            <v>538092</v>
          </cell>
          <cell r="C2050" t="str">
            <v>Not Listed</v>
          </cell>
        </row>
        <row r="2051">
          <cell r="A2051" t="str">
            <v>JOST'S ENGINEERING CO LTD</v>
          </cell>
          <cell r="B2051">
            <v>505750</v>
          </cell>
          <cell r="C2051" t="str">
            <v>Not Listed</v>
          </cell>
        </row>
        <row r="2052">
          <cell r="A2052" t="str">
            <v>JOY REALTY LTD</v>
          </cell>
          <cell r="B2052">
            <v>508929</v>
          </cell>
          <cell r="C2052" t="str">
            <v>Not Listed</v>
          </cell>
        </row>
        <row r="2053">
          <cell r="A2053" t="str">
            <v>JPT SECURITIES LTD</v>
          </cell>
          <cell r="B2053">
            <v>530985</v>
          </cell>
          <cell r="C2053" t="str">
            <v>Not Listed</v>
          </cell>
        </row>
        <row r="2054">
          <cell r="A2054" t="str">
            <v>JRI INDUSTRIES &amp; INFRASTRUCTURE LTD</v>
          </cell>
          <cell r="B2054">
            <v>506016</v>
          </cell>
          <cell r="C2054" t="str">
            <v>Not Listed</v>
          </cell>
        </row>
        <row r="2055">
          <cell r="A2055" t="str">
            <v>JSL INDUSTRIES LTD</v>
          </cell>
          <cell r="B2055">
            <v>504080</v>
          </cell>
          <cell r="C2055" t="str">
            <v>Not Listed</v>
          </cell>
        </row>
        <row r="2056">
          <cell r="A2056" t="str">
            <v>JSW ENERGY LTD</v>
          </cell>
          <cell r="B2056">
            <v>533148</v>
          </cell>
          <cell r="C2056" t="str">
            <v>JSWENERGY</v>
          </cell>
        </row>
        <row r="2057">
          <cell r="A2057" t="str">
            <v>JSW HOLDINGS LTD</v>
          </cell>
          <cell r="B2057">
            <v>532642</v>
          </cell>
          <cell r="C2057" t="str">
            <v>JSWHL</v>
          </cell>
        </row>
        <row r="2058">
          <cell r="A2058" t="str">
            <v>JSW STEEL LTD</v>
          </cell>
          <cell r="B2058">
            <v>500228</v>
          </cell>
          <cell r="C2058" t="str">
            <v>JSWSTEEL</v>
          </cell>
        </row>
        <row r="2059">
          <cell r="A2059" t="str">
            <v>JTEKT (INDIA) LTD</v>
          </cell>
          <cell r="B2059">
            <v>520057</v>
          </cell>
          <cell r="C2059" t="str">
            <v>JTEKT(INDIA)</v>
          </cell>
        </row>
        <row r="2060">
          <cell r="A2060" t="str">
            <v>JTEKT INDIA LTD</v>
          </cell>
          <cell r="B2060">
            <v>520057</v>
          </cell>
          <cell r="C2060" t="str">
            <v>JTEKTINDIA</v>
          </cell>
        </row>
        <row r="2061">
          <cell r="A2061" t="str">
            <v>JTL INFRA LTD</v>
          </cell>
          <cell r="B2061">
            <v>534600</v>
          </cell>
          <cell r="C2061" t="str">
            <v>Not Listed</v>
          </cell>
        </row>
        <row r="2062">
          <cell r="A2062" t="str">
            <v>JUBILANT FOODWORKS LTD</v>
          </cell>
          <cell r="B2062">
            <v>533155</v>
          </cell>
          <cell r="C2062" t="str">
            <v>JUBLFOOD</v>
          </cell>
        </row>
        <row r="2063">
          <cell r="A2063" t="str">
            <v>JUBILANT INDUSTRIES LTD</v>
          </cell>
          <cell r="B2063">
            <v>533320</v>
          </cell>
          <cell r="C2063" t="str">
            <v>JUBLINDS</v>
          </cell>
        </row>
        <row r="2064">
          <cell r="A2064" t="str">
            <v>JUBILANT LIFE SCIENCES LTD</v>
          </cell>
          <cell r="B2064">
            <v>530019</v>
          </cell>
          <cell r="C2064" t="str">
            <v>JUBILANT</v>
          </cell>
        </row>
        <row r="2065">
          <cell r="A2065" t="str">
            <v>JULLUNDUR MOTOR AGENCY DELHI LTD</v>
          </cell>
          <cell r="B2065" t="str">
            <v>Not Listed</v>
          </cell>
          <cell r="C2065" t="str">
            <v>JMA</v>
          </cell>
        </row>
        <row r="2066">
          <cell r="A2066" t="str">
            <v>JUMBO BAG LTD</v>
          </cell>
          <cell r="B2066">
            <v>516078</v>
          </cell>
          <cell r="C2066" t="str">
            <v>Not Listed</v>
          </cell>
        </row>
        <row r="2067">
          <cell r="A2067" t="str">
            <v>JUMBO FINANCE LTD</v>
          </cell>
          <cell r="B2067">
            <v>511060</v>
          </cell>
          <cell r="C2067" t="str">
            <v>Not Listed</v>
          </cell>
        </row>
        <row r="2068">
          <cell r="A2068" t="str">
            <v>JUNCTION FABRICS AND APPARELS LTD</v>
          </cell>
          <cell r="B2068">
            <v>539216</v>
          </cell>
          <cell r="C2068" t="str">
            <v>Not Listed</v>
          </cell>
        </row>
        <row r="2069">
          <cell r="A2069" t="str">
            <v>JUPITER INDUSTRIES &amp; LEASING LTD</v>
          </cell>
          <cell r="B2069">
            <v>507987</v>
          </cell>
          <cell r="C2069" t="str">
            <v>Not Listed</v>
          </cell>
        </row>
        <row r="2070">
          <cell r="A2070" t="str">
            <v>JUPITER INFOMEDIA LTD</v>
          </cell>
          <cell r="B2070">
            <v>534623</v>
          </cell>
          <cell r="C2070" t="str">
            <v>Not Listed</v>
          </cell>
        </row>
        <row r="2071">
          <cell r="A2071" t="str">
            <v>JUST DIAL LTD</v>
          </cell>
          <cell r="B2071">
            <v>535648</v>
          </cell>
          <cell r="C2071" t="str">
            <v>JUSTDIAL</v>
          </cell>
        </row>
        <row r="2072">
          <cell r="A2072" t="str">
            <v>JUSTRIDE ENTERPRISES LTD</v>
          </cell>
          <cell r="B2072">
            <v>531035</v>
          </cell>
          <cell r="C2072" t="str">
            <v>Not Listed</v>
          </cell>
        </row>
        <row r="2073">
          <cell r="A2073" t="str">
            <v>JVL AGRO INDUSTRIES LTD</v>
          </cell>
          <cell r="B2073">
            <v>519248</v>
          </cell>
          <cell r="C2073" t="str">
            <v>JVLAGRO</v>
          </cell>
        </row>
        <row r="2074">
          <cell r="A2074" t="str">
            <v>Jyot International Marketing Ltd</v>
          </cell>
          <cell r="B2074">
            <v>542544</v>
          </cell>
          <cell r="C2074" t="str">
            <v>JYOTIN</v>
          </cell>
        </row>
        <row r="2075">
          <cell r="A2075" t="str">
            <v>JYOTHY LABORATORIES LTD</v>
          </cell>
          <cell r="B2075">
            <v>532926</v>
          </cell>
          <cell r="C2075" t="str">
            <v>JYOTHYLAB</v>
          </cell>
        </row>
        <row r="2076">
          <cell r="A2076" t="str">
            <v>JYOTI LTD</v>
          </cell>
          <cell r="B2076">
            <v>504076</v>
          </cell>
          <cell r="C2076" t="str">
            <v>Not Listed</v>
          </cell>
        </row>
        <row r="2077">
          <cell r="A2077" t="str">
            <v>JYOTI RESINS &amp; ADHESIVES LTD</v>
          </cell>
          <cell r="B2077">
            <v>514448</v>
          </cell>
          <cell r="C2077" t="str">
            <v>Not Listed</v>
          </cell>
        </row>
        <row r="2078">
          <cell r="A2078" t="str">
            <v>JYOTI STRUCTURES LTD</v>
          </cell>
          <cell r="B2078">
            <v>513250</v>
          </cell>
          <cell r="C2078" t="str">
            <v>JYOTISTRUC</v>
          </cell>
        </row>
        <row r="2079">
          <cell r="A2079" t="str">
            <v>JYOTIRGAMYA ENTERPRISES LTD</v>
          </cell>
          <cell r="B2079">
            <v>539246</v>
          </cell>
          <cell r="C2079" t="str">
            <v>Not Listed</v>
          </cell>
        </row>
        <row r="2080">
          <cell r="A2080" t="str">
            <v>K M SUGAR MILLS LTD</v>
          </cell>
          <cell r="B2080">
            <v>532673</v>
          </cell>
          <cell r="C2080" t="str">
            <v>KMSUGAR</v>
          </cell>
        </row>
        <row r="2081">
          <cell r="A2081" t="str">
            <v>K P  ENERGY LTD</v>
          </cell>
          <cell r="B2081">
            <v>539686</v>
          </cell>
          <cell r="C2081" t="str">
            <v>Not Listed</v>
          </cell>
        </row>
        <row r="2082">
          <cell r="A2082" t="str">
            <v>K P R MILL LTD</v>
          </cell>
          <cell r="B2082">
            <v>532889</v>
          </cell>
          <cell r="C2082" t="str">
            <v>KPRMILL</v>
          </cell>
        </row>
        <row r="2083">
          <cell r="A2083" t="str">
            <v>K Z LEASING &amp; FINANCE LTD</v>
          </cell>
          <cell r="B2083">
            <v>511728</v>
          </cell>
          <cell r="C2083" t="str">
            <v>Not Listed</v>
          </cell>
        </row>
        <row r="2084">
          <cell r="A2084" t="str">
            <v>K&amp;R RAIL ENGINEERING LTD</v>
          </cell>
          <cell r="B2084">
            <v>514360</v>
          </cell>
          <cell r="C2084" t="str">
            <v>Not Listed</v>
          </cell>
        </row>
        <row r="2085">
          <cell r="A2085" t="str">
            <v>K.P.I. Global Infrastructure Ltd</v>
          </cell>
          <cell r="B2085">
            <v>542323</v>
          </cell>
          <cell r="C2085" t="str">
            <v>KPIGLOBAL</v>
          </cell>
        </row>
        <row r="2086">
          <cell r="A2086" t="str">
            <v>KAARYA FACILITIES AND SERVICES LTD</v>
          </cell>
          <cell r="B2086">
            <v>540756</v>
          </cell>
          <cell r="C2086" t="str">
            <v>Not Listed</v>
          </cell>
        </row>
        <row r="2087">
          <cell r="A2087" t="str">
            <v>KABRA COMMERCIAL LTD</v>
          </cell>
          <cell r="B2087">
            <v>539393</v>
          </cell>
          <cell r="C2087" t="str">
            <v>Not Listed</v>
          </cell>
        </row>
        <row r="2088">
          <cell r="A2088" t="str">
            <v>KABRA DRUGS LTD</v>
          </cell>
          <cell r="B2088">
            <v>524322</v>
          </cell>
          <cell r="C2088" t="str">
            <v>Not Listed</v>
          </cell>
        </row>
        <row r="2089">
          <cell r="A2089" t="str">
            <v>KABRA EXTRUSION TECHNIK LTD</v>
          </cell>
          <cell r="B2089">
            <v>524109</v>
          </cell>
          <cell r="C2089" t="str">
            <v>KABRAEXTRU</v>
          </cell>
        </row>
        <row r="2090">
          <cell r="A2090" t="str">
            <v>KABSONS INDUSTRIES LTD</v>
          </cell>
          <cell r="B2090">
            <v>524675</v>
          </cell>
          <cell r="C2090" t="str">
            <v>Not Listed</v>
          </cell>
        </row>
        <row r="2091">
          <cell r="A2091" t="str">
            <v>KACHCHH MINERALS LTD</v>
          </cell>
          <cell r="B2091">
            <v>531778</v>
          </cell>
          <cell r="C2091" t="str">
            <v>Not Listed</v>
          </cell>
        </row>
        <row r="2092">
          <cell r="A2092" t="str">
            <v>KAIRA CAN CO LTD</v>
          </cell>
          <cell r="B2092">
            <v>504840</v>
          </cell>
          <cell r="C2092" t="str">
            <v>Not Listed</v>
          </cell>
        </row>
        <row r="2093">
          <cell r="A2093" t="str">
            <v>KAISER CORPORATION LTD</v>
          </cell>
          <cell r="B2093">
            <v>531780</v>
          </cell>
          <cell r="C2093" t="str">
            <v>Not Listed</v>
          </cell>
        </row>
        <row r="2094">
          <cell r="A2094" t="str">
            <v>KAJARIA CERAMICS LTD</v>
          </cell>
          <cell r="B2094">
            <v>500233</v>
          </cell>
          <cell r="C2094" t="str">
            <v>KAJARIACER</v>
          </cell>
        </row>
        <row r="2095">
          <cell r="A2095" t="str">
            <v>KAKATIYA CEMENT SUGAR &amp; INDUSTRIES LTD</v>
          </cell>
          <cell r="B2095">
            <v>500234</v>
          </cell>
          <cell r="C2095" t="str">
            <v>KAKATCEM</v>
          </cell>
        </row>
        <row r="2096">
          <cell r="A2096" t="str">
            <v>KAKATIYA TEXTILES LTD</v>
          </cell>
          <cell r="B2096">
            <v>521054</v>
          </cell>
          <cell r="C2096" t="str">
            <v>Not Listed</v>
          </cell>
        </row>
        <row r="2097">
          <cell r="A2097" t="str">
            <v>KALLAM TEXTILES LTD</v>
          </cell>
          <cell r="B2097">
            <v>530201</v>
          </cell>
          <cell r="C2097" t="str">
            <v>Not Listed</v>
          </cell>
        </row>
        <row r="2098">
          <cell r="A2098" t="str">
            <v>KALPA COMMERCIAL LTD</v>
          </cell>
          <cell r="B2098">
            <v>539014</v>
          </cell>
          <cell r="C2098" t="str">
            <v>Not Listed</v>
          </cell>
        </row>
        <row r="2099">
          <cell r="A2099" t="str">
            <v>KALPATARU POWER TRANSMISSION LTD</v>
          </cell>
          <cell r="B2099">
            <v>522287</v>
          </cell>
          <cell r="C2099" t="str">
            <v>KALPATPOWR</v>
          </cell>
        </row>
        <row r="2100">
          <cell r="A2100" t="str">
            <v>KALYANI COMMERCIALS LTD</v>
          </cell>
          <cell r="B2100" t="str">
            <v>Not Listed</v>
          </cell>
          <cell r="C2100" t="str">
            <v>KALYANI</v>
          </cell>
        </row>
        <row r="2101">
          <cell r="A2101" t="str">
            <v>KALYANI FORGE LTD</v>
          </cell>
          <cell r="B2101">
            <v>513509</v>
          </cell>
          <cell r="C2101" t="str">
            <v>KALYANIFRG</v>
          </cell>
        </row>
        <row r="2102">
          <cell r="A2102" t="str">
            <v>KALYANI INVESTMENT COMPANY LTD</v>
          </cell>
          <cell r="B2102">
            <v>533302</v>
          </cell>
          <cell r="C2102" t="str">
            <v>KICL</v>
          </cell>
        </row>
        <row r="2103">
          <cell r="A2103" t="str">
            <v>KALYANI STEELS LTD</v>
          </cell>
          <cell r="B2103">
            <v>500235</v>
          </cell>
          <cell r="C2103" t="str">
            <v>KSL</v>
          </cell>
        </row>
        <row r="2104">
          <cell r="A2104" t="str">
            <v>KAMA HOLDINGS LTD</v>
          </cell>
          <cell r="B2104">
            <v>532468</v>
          </cell>
          <cell r="C2104" t="str">
            <v>Not Listed</v>
          </cell>
        </row>
        <row r="2105">
          <cell r="A2105" t="str">
            <v>KAMADGIRI FASHION LTD</v>
          </cell>
          <cell r="B2105">
            <v>514322</v>
          </cell>
          <cell r="C2105" t="str">
            <v>Not Listed</v>
          </cell>
        </row>
        <row r="2106">
          <cell r="A2106" t="str">
            <v>KAMANWALA HOUSING CONSTRUCTION LTD</v>
          </cell>
          <cell r="B2106">
            <v>511131</v>
          </cell>
          <cell r="C2106" t="str">
            <v>Not Listed</v>
          </cell>
        </row>
        <row r="2107">
          <cell r="A2107" t="str">
            <v>KAMAT HOTELS I LTD</v>
          </cell>
          <cell r="B2107">
            <v>526668</v>
          </cell>
          <cell r="C2107" t="str">
            <v>KAMATHOTEL</v>
          </cell>
        </row>
        <row r="2108">
          <cell r="A2108" t="str">
            <v>KAMDHENU LTD</v>
          </cell>
          <cell r="B2108">
            <v>532741</v>
          </cell>
          <cell r="C2108" t="str">
            <v>KAMDHENU</v>
          </cell>
        </row>
        <row r="2109">
          <cell r="A2109" t="str">
            <v>KAMRON LABORATORIES LTD</v>
          </cell>
          <cell r="B2109">
            <v>524604</v>
          </cell>
          <cell r="C2109" t="str">
            <v>Not Listed</v>
          </cell>
        </row>
        <row r="2110">
          <cell r="A2110" t="str">
            <v>KANAK KRISHI IMPLEMENTS LTD</v>
          </cell>
          <cell r="B2110">
            <v>780003</v>
          </cell>
          <cell r="C2110" t="str">
            <v>Not Listed</v>
          </cell>
        </row>
        <row r="2111">
          <cell r="A2111" t="str">
            <v>KANANI INDUSTRIES LTD</v>
          </cell>
          <cell r="B2111">
            <v>506184</v>
          </cell>
          <cell r="C2111" t="str">
            <v>KANANIIND</v>
          </cell>
        </row>
        <row r="2112">
          <cell r="A2112" t="str">
            <v>KANCHI KARPOORAM LTD</v>
          </cell>
          <cell r="B2112">
            <v>538896</v>
          </cell>
          <cell r="C2112" t="str">
            <v>Not Listed</v>
          </cell>
        </row>
        <row r="2113">
          <cell r="A2113" t="str">
            <v>KANCO TEA &amp; INDUSTRIES LTD</v>
          </cell>
          <cell r="B2113">
            <v>541005</v>
          </cell>
          <cell r="C2113" t="str">
            <v>Not Listed</v>
          </cell>
        </row>
        <row r="2114">
          <cell r="A2114" t="str">
            <v>KANDAGIRI SPINNING MILLS LTD</v>
          </cell>
          <cell r="B2114">
            <v>521242</v>
          </cell>
          <cell r="C2114" t="str">
            <v>Not Listed</v>
          </cell>
        </row>
        <row r="2115">
          <cell r="A2115" t="str">
            <v>Kanel Industries LTD</v>
          </cell>
          <cell r="B2115">
            <v>500236</v>
          </cell>
          <cell r="C2115" t="str">
            <v>KANELIND</v>
          </cell>
        </row>
        <row r="2116">
          <cell r="A2116" t="str">
            <v>KANISHK STEEL INDUSTRIES LTD</v>
          </cell>
          <cell r="B2116">
            <v>513456</v>
          </cell>
          <cell r="C2116" t="str">
            <v>Not Listed</v>
          </cell>
        </row>
        <row r="2117">
          <cell r="A2117" t="str">
            <v>KANORIA CHEMICALS &amp; INDUSTRIES LTD</v>
          </cell>
          <cell r="B2117">
            <v>506525</v>
          </cell>
          <cell r="C2117" t="str">
            <v>KANORICHEM</v>
          </cell>
        </row>
        <row r="2118">
          <cell r="A2118" t="str">
            <v>KANPUR PLASTIPACK LTD</v>
          </cell>
          <cell r="B2118">
            <v>507779</v>
          </cell>
          <cell r="C2118" t="str">
            <v>Not Listed</v>
          </cell>
        </row>
        <row r="2119">
          <cell r="A2119" t="str">
            <v>KANSAI NEROLAC PAINTS LTD</v>
          </cell>
          <cell r="B2119">
            <v>500165</v>
          </cell>
          <cell r="C2119" t="str">
            <v>KANSAINER</v>
          </cell>
        </row>
        <row r="2120">
          <cell r="A2120" t="str">
            <v>KANUNGO FINANCIERS LTD</v>
          </cell>
          <cell r="B2120">
            <v>540515</v>
          </cell>
          <cell r="C2120" t="str">
            <v>Not Listed</v>
          </cell>
        </row>
        <row r="2121">
          <cell r="A2121" t="str">
            <v>KAPASHI COMMERCIALS LTD</v>
          </cell>
          <cell r="B2121">
            <v>512399</v>
          </cell>
          <cell r="C2121" t="str">
            <v>Not Listed</v>
          </cell>
        </row>
        <row r="2122">
          <cell r="A2122" t="str">
            <v>KAPIL COTEX LTD</v>
          </cell>
          <cell r="B2122">
            <v>512036</v>
          </cell>
          <cell r="C2122" t="str">
            <v>Not Listed</v>
          </cell>
        </row>
        <row r="2123">
          <cell r="A2123" t="str">
            <v>KAPIL RAJ FINANCE LTD</v>
          </cell>
          <cell r="B2123">
            <v>539679</v>
          </cell>
          <cell r="C2123" t="str">
            <v>Not Listed</v>
          </cell>
        </row>
        <row r="2124">
          <cell r="A2124" t="str">
            <v>KAPSTON FACILITIES MANAGEMENT LTD</v>
          </cell>
          <cell r="B2124" t="str">
            <v>Not Listed</v>
          </cell>
          <cell r="C2124" t="str">
            <v>KAPSTON</v>
          </cell>
        </row>
        <row r="2125">
          <cell r="A2125" t="str">
            <v>KARAN WOO-SIN LTD</v>
          </cell>
          <cell r="B2125">
            <v>526115</v>
          </cell>
          <cell r="C2125" t="str">
            <v>Not Listed</v>
          </cell>
        </row>
        <row r="2126">
          <cell r="A2126" t="str">
            <v>KARDA CONSTRUCTIONS LTD</v>
          </cell>
          <cell r="B2126">
            <v>541161</v>
          </cell>
          <cell r="C2126" t="str">
            <v>KARDA</v>
          </cell>
        </row>
        <row r="2127">
          <cell r="A2127" t="str">
            <v>KARMA ENERGY LTD</v>
          </cell>
          <cell r="B2127">
            <v>533451</v>
          </cell>
          <cell r="C2127" t="str">
            <v>KARMAENG</v>
          </cell>
        </row>
        <row r="2128">
          <cell r="A2128" t="str">
            <v>KARNAVATI FINANCE LTD</v>
          </cell>
          <cell r="B2128">
            <v>538928</v>
          </cell>
          <cell r="C2128" t="str">
            <v>Not Listed</v>
          </cell>
        </row>
        <row r="2129">
          <cell r="A2129" t="str">
            <v>KARNIMATA COLD STORAGE LTD</v>
          </cell>
          <cell r="B2129">
            <v>537784</v>
          </cell>
          <cell r="C2129" t="str">
            <v>Not Listed</v>
          </cell>
        </row>
        <row r="2130">
          <cell r="A2130" t="str">
            <v>KARUR VYSYA BANK LTD</v>
          </cell>
          <cell r="B2130">
            <v>590003</v>
          </cell>
          <cell r="C2130" t="str">
            <v>KARURVYSYA</v>
          </cell>
        </row>
        <row r="2131">
          <cell r="A2131" t="str">
            <v>KARUTURI GLOBAL LTD</v>
          </cell>
          <cell r="B2131">
            <v>531687</v>
          </cell>
          <cell r="C2131" t="str">
            <v>KGL</v>
          </cell>
        </row>
        <row r="2132">
          <cell r="A2132" t="str">
            <v>KASHIRAM JAIN AND COMPANY LTD</v>
          </cell>
          <cell r="B2132">
            <v>539533</v>
          </cell>
          <cell r="C2132" t="str">
            <v>Not Listed</v>
          </cell>
        </row>
        <row r="2133">
          <cell r="A2133" t="str">
            <v>KATARE SPINNING MILLS LTD</v>
          </cell>
          <cell r="B2133">
            <v>502933</v>
          </cell>
          <cell r="C2133" t="str">
            <v>Not Listed</v>
          </cell>
        </row>
        <row r="2134">
          <cell r="A2134" t="str">
            <v>KAUSHALYA INFRASTRUCTURE DEVELOPMENT CORPORATION LTD</v>
          </cell>
          <cell r="B2134">
            <v>532925</v>
          </cell>
          <cell r="C2134" t="str">
            <v>KAUSHALYA</v>
          </cell>
        </row>
        <row r="2135">
          <cell r="A2135" t="str">
            <v>KAVERI SEED COMPANY LTD</v>
          </cell>
          <cell r="B2135">
            <v>532899</v>
          </cell>
          <cell r="C2135" t="str">
            <v>KSCL</v>
          </cell>
        </row>
        <row r="2136">
          <cell r="A2136" t="str">
            <v>KAVIT INDUSTRIES LTD</v>
          </cell>
          <cell r="B2136">
            <v>524444</v>
          </cell>
          <cell r="C2136" t="str">
            <v>Not Listed</v>
          </cell>
        </row>
        <row r="2137">
          <cell r="A2137" t="str">
            <v>KAVITA FABRICS LTD</v>
          </cell>
          <cell r="B2137">
            <v>535136</v>
          </cell>
          <cell r="C2137" t="str">
            <v>Not Listed</v>
          </cell>
        </row>
        <row r="2138">
          <cell r="A2138" t="str">
            <v>KAVVERI TELECOM PRODUCTS LTD</v>
          </cell>
          <cell r="B2138">
            <v>590041</v>
          </cell>
          <cell r="C2138" t="str">
            <v>KAVVERITEL</v>
          </cell>
        </row>
        <row r="2139">
          <cell r="A2139" t="str">
            <v>KAY POWER AND PAPER LTD</v>
          </cell>
          <cell r="B2139">
            <v>530255</v>
          </cell>
          <cell r="C2139" t="str">
            <v>Not Listed</v>
          </cell>
        </row>
        <row r="2140">
          <cell r="A2140" t="str">
            <v>KAYA LTD</v>
          </cell>
          <cell r="B2140">
            <v>539276</v>
          </cell>
          <cell r="C2140" t="str">
            <v>KAYA</v>
          </cell>
        </row>
        <row r="2141">
          <cell r="A2141" t="str">
            <v>KAYCEE INDUSTRIES LTD</v>
          </cell>
          <cell r="B2141">
            <v>504084</v>
          </cell>
          <cell r="C2141" t="str">
            <v>Not Listed</v>
          </cell>
        </row>
        <row r="2142">
          <cell r="A2142" t="str">
            <v>KAYEL SECURITIES LTD</v>
          </cell>
          <cell r="B2142">
            <v>539562</v>
          </cell>
          <cell r="C2142" t="str">
            <v>Not Listed</v>
          </cell>
        </row>
        <row r="2143">
          <cell r="A2143" t="str">
            <v>KBS (INDIA) LTD</v>
          </cell>
          <cell r="B2143">
            <v>530357</v>
          </cell>
          <cell r="C2143" t="str">
            <v>Not Listed</v>
          </cell>
        </row>
        <row r="2144">
          <cell r="A2144" t="str">
            <v>KBS INDIA LTD</v>
          </cell>
          <cell r="B2144">
            <v>530357</v>
          </cell>
          <cell r="C2144" t="str">
            <v>Not Listed</v>
          </cell>
        </row>
        <row r="2145">
          <cell r="A2145" t="str">
            <v>KCCL PLASTIC LTD</v>
          </cell>
          <cell r="B2145">
            <v>526067</v>
          </cell>
          <cell r="C2145" t="str">
            <v>Not Listed</v>
          </cell>
        </row>
        <row r="2146">
          <cell r="A2146" t="str">
            <v>KCL INFRA PROJECTS LTD</v>
          </cell>
          <cell r="B2146">
            <v>531784</v>
          </cell>
          <cell r="C2146" t="str">
            <v>Not Listed</v>
          </cell>
        </row>
        <row r="2147">
          <cell r="A2147" t="str">
            <v>KCP LTD</v>
          </cell>
          <cell r="B2147">
            <v>590066</v>
          </cell>
          <cell r="C2147" t="str">
            <v>KCP</v>
          </cell>
        </row>
        <row r="2148">
          <cell r="A2148" t="str">
            <v>KCP SUGAR AND INDUSTRIES CORPORATION LTD</v>
          </cell>
          <cell r="B2148">
            <v>533192</v>
          </cell>
          <cell r="C2148" t="str">
            <v>KCPSUGIND</v>
          </cell>
        </row>
        <row r="2149">
          <cell r="A2149" t="str">
            <v>KD LEISURES LTD</v>
          </cell>
          <cell r="B2149">
            <v>540385</v>
          </cell>
          <cell r="C2149" t="str">
            <v>Not Listed</v>
          </cell>
        </row>
        <row r="2150">
          <cell r="A2150" t="str">
            <v>KDDL LTD</v>
          </cell>
          <cell r="B2150">
            <v>532054</v>
          </cell>
          <cell r="C2150" t="str">
            <v>KDDL</v>
          </cell>
        </row>
        <row r="2151">
          <cell r="A2151" t="str">
            <v>KEC INTERNATIONAL LTD</v>
          </cell>
          <cell r="B2151">
            <v>532714</v>
          </cell>
          <cell r="C2151" t="str">
            <v>KEC</v>
          </cell>
        </row>
        <row r="2152">
          <cell r="A2152" t="str">
            <v>KEDIA CONSTRUCTION CO LTD</v>
          </cell>
          <cell r="B2152">
            <v>508993</v>
          </cell>
          <cell r="C2152" t="str">
            <v>Not Listed</v>
          </cell>
        </row>
        <row r="2153">
          <cell r="A2153" t="str">
            <v>KEERTHI INDUSTRIES LTD</v>
          </cell>
          <cell r="B2153">
            <v>518011</v>
          </cell>
          <cell r="C2153" t="str">
            <v>Not Listed</v>
          </cell>
        </row>
        <row r="2154">
          <cell r="A2154" t="str">
            <v>KEERTI KNOWLEDGE AND SKILLS LTD</v>
          </cell>
          <cell r="B2154" t="str">
            <v>Not Listed</v>
          </cell>
          <cell r="C2154" t="str">
            <v>KEERTI</v>
          </cell>
        </row>
        <row r="2155">
          <cell r="A2155" t="str">
            <v>KEI INDUSTRIES LTD</v>
          </cell>
          <cell r="B2155">
            <v>517569</v>
          </cell>
          <cell r="C2155" t="str">
            <v>KEI</v>
          </cell>
        </row>
        <row r="2156">
          <cell r="A2156" t="str">
            <v>KELLTON TECH SOLUTIONS LTD</v>
          </cell>
          <cell r="B2156">
            <v>519602</v>
          </cell>
          <cell r="C2156" t="str">
            <v>KELLTONTEC</v>
          </cell>
        </row>
        <row r="2157">
          <cell r="A2157" t="str">
            <v>KELTECH ENERGIES LTD</v>
          </cell>
          <cell r="B2157">
            <v>506528</v>
          </cell>
          <cell r="C2157" t="str">
            <v>Not Listed</v>
          </cell>
        </row>
        <row r="2158">
          <cell r="A2158" t="str">
            <v>Kemistar Corporation LTD</v>
          </cell>
          <cell r="B2158">
            <v>531163</v>
          </cell>
          <cell r="C2158" t="str">
            <v>KEMISTAR</v>
          </cell>
        </row>
        <row r="2159">
          <cell r="A2159" t="str">
            <v>KEMP &amp; COMPANY LTD</v>
          </cell>
          <cell r="B2159">
            <v>506530</v>
          </cell>
          <cell r="C2159" t="str">
            <v>Not Listed</v>
          </cell>
        </row>
        <row r="2160">
          <cell r="A2160" t="str">
            <v>KENNAMETAL (INDIA) LTD</v>
          </cell>
          <cell r="B2160">
            <v>505890</v>
          </cell>
          <cell r="C2160" t="str">
            <v>Not Listed</v>
          </cell>
        </row>
        <row r="2161">
          <cell r="A2161" t="str">
            <v>KENNAMETAL INDIA LTD</v>
          </cell>
          <cell r="B2161">
            <v>505890</v>
          </cell>
          <cell r="C2161" t="str">
            <v>Not Listed</v>
          </cell>
        </row>
        <row r="2162">
          <cell r="A2162" t="str">
            <v>KENVI JEWELS LTD</v>
          </cell>
          <cell r="B2162">
            <v>540953</v>
          </cell>
          <cell r="C2162" t="str">
            <v>Not Listed</v>
          </cell>
        </row>
        <row r="2163">
          <cell r="A2163" t="str">
            <v>KERALA AYURVEDA LTD</v>
          </cell>
          <cell r="B2163">
            <v>530163</v>
          </cell>
          <cell r="C2163" t="str">
            <v>Not Listed</v>
          </cell>
        </row>
        <row r="2164">
          <cell r="A2164" t="str">
            <v>KERNEX MICROSYSTEMS (INDIA) LTD</v>
          </cell>
          <cell r="B2164">
            <v>532686</v>
          </cell>
          <cell r="C2164" t="str">
            <v>KERNEX</v>
          </cell>
        </row>
        <row r="2165">
          <cell r="A2165" t="str">
            <v>KERNEX MICROSYSTEMS INDIA LTD</v>
          </cell>
          <cell r="B2165">
            <v>532686</v>
          </cell>
          <cell r="C2165" t="str">
            <v>KERNEX</v>
          </cell>
        </row>
        <row r="2166">
          <cell r="A2166" t="str">
            <v>KESAR ENTERPRISES LTD</v>
          </cell>
          <cell r="B2166">
            <v>507180</v>
          </cell>
          <cell r="C2166" t="str">
            <v>KESARENT</v>
          </cell>
        </row>
        <row r="2167">
          <cell r="A2167" t="str">
            <v>KESAR PETROPRODUCTS LTD</v>
          </cell>
          <cell r="B2167">
            <v>524174</v>
          </cell>
          <cell r="C2167" t="str">
            <v>Not Listed</v>
          </cell>
        </row>
        <row r="2168">
          <cell r="A2168" t="str">
            <v>KESAR TERMINALS &amp; INFRASTRUCTURE LTD</v>
          </cell>
          <cell r="B2168">
            <v>533289</v>
          </cell>
          <cell r="C2168" t="str">
            <v>KTIL</v>
          </cell>
        </row>
        <row r="2169">
          <cell r="A2169" t="str">
            <v>KESORAM INDUSTRIES LTD</v>
          </cell>
          <cell r="B2169">
            <v>502937</v>
          </cell>
          <cell r="C2169" t="str">
            <v>KESORAMIND</v>
          </cell>
        </row>
        <row r="2170">
          <cell r="A2170" t="str">
            <v>KEWAL KIRAN CLOTHING LTD</v>
          </cell>
          <cell r="B2170">
            <v>532732</v>
          </cell>
          <cell r="C2170" t="str">
            <v>KKCL</v>
          </cell>
        </row>
        <row r="2171">
          <cell r="A2171" t="str">
            <v>KEY CORP LTD</v>
          </cell>
          <cell r="B2171">
            <v>507948</v>
          </cell>
          <cell r="C2171" t="str">
            <v>Not Listed</v>
          </cell>
        </row>
        <row r="2172">
          <cell r="A2172" t="str">
            <v>KEYNOTE CORPORATE SERVICES LTD</v>
          </cell>
          <cell r="B2172">
            <v>512597</v>
          </cell>
          <cell r="C2172" t="str">
            <v>KEYCORPSER</v>
          </cell>
        </row>
        <row r="2173">
          <cell r="A2173" t="str">
            <v>Keynote Financial Services LTD</v>
          </cell>
          <cell r="B2173" t="str">
            <v>Not Listed</v>
          </cell>
          <cell r="C2173" t="str">
            <v>KEYFINSERV</v>
          </cell>
        </row>
        <row r="2174">
          <cell r="A2174" t="str">
            <v>KG DENIM LTD</v>
          </cell>
          <cell r="B2174">
            <v>500239</v>
          </cell>
          <cell r="C2174" t="str">
            <v>Not Listed</v>
          </cell>
        </row>
        <row r="2175">
          <cell r="A2175" t="str">
            <v>KG PETROCHEM LTD</v>
          </cell>
          <cell r="B2175">
            <v>531609</v>
          </cell>
          <cell r="C2175" t="str">
            <v>Not Listed</v>
          </cell>
        </row>
        <row r="2176">
          <cell r="A2176" t="str">
            <v>KHADIM (INDIA) LTD</v>
          </cell>
          <cell r="B2176">
            <v>540775</v>
          </cell>
          <cell r="C2176" t="str">
            <v>KHADIM</v>
          </cell>
        </row>
        <row r="2177">
          <cell r="A2177" t="str">
            <v>KHADIM INDIA LTD</v>
          </cell>
          <cell r="B2177">
            <v>540775</v>
          </cell>
          <cell r="C2177" t="str">
            <v>KHADIM</v>
          </cell>
        </row>
        <row r="2178">
          <cell r="A2178" t="str">
            <v>KHAITAN (INDIA) LTD</v>
          </cell>
          <cell r="B2178">
            <v>590068</v>
          </cell>
          <cell r="C2178" t="str">
            <v>KHAITANLTD</v>
          </cell>
        </row>
        <row r="2179">
          <cell r="A2179" t="str">
            <v>KHAITAN CHEMICALS &amp; FERTILIZERS LTD</v>
          </cell>
          <cell r="B2179">
            <v>507794</v>
          </cell>
          <cell r="C2179" t="str">
            <v>Not Listed</v>
          </cell>
        </row>
        <row r="2180">
          <cell r="A2180" t="str">
            <v>KHAITAN ELECTRICALS LTD.</v>
          </cell>
          <cell r="B2180">
            <v>504269</v>
          </cell>
          <cell r="C2180" t="str">
            <v>KHAITANELE</v>
          </cell>
        </row>
        <row r="2181">
          <cell r="A2181" t="str">
            <v>KHAITAN INDIA LTD</v>
          </cell>
          <cell r="B2181">
            <v>590068</v>
          </cell>
          <cell r="C2181" t="str">
            <v>KHAITANLTD</v>
          </cell>
        </row>
        <row r="2182">
          <cell r="A2182" t="str">
            <v>KHANDELWAL EXTRACTION LTD</v>
          </cell>
          <cell r="B2182">
            <v>519064</v>
          </cell>
          <cell r="C2182" t="str">
            <v>Not Listed</v>
          </cell>
        </row>
        <row r="2183">
          <cell r="A2183" t="str">
            <v>KHANDWALA SECURITIES LTD</v>
          </cell>
          <cell r="B2183">
            <v>531892</v>
          </cell>
          <cell r="C2183" t="str">
            <v>KHANDSE</v>
          </cell>
        </row>
        <row r="2184">
          <cell r="A2184" t="str">
            <v>KHATAU EXIM LTD</v>
          </cell>
          <cell r="B2184">
            <v>506178</v>
          </cell>
          <cell r="C2184" t="str">
            <v>Not Listed</v>
          </cell>
        </row>
        <row r="2185">
          <cell r="A2185" t="str">
            <v>KHATOR FIBRE &amp; FABRICS LTD</v>
          </cell>
          <cell r="B2185">
            <v>521127</v>
          </cell>
          <cell r="C2185" t="str">
            <v>Not Listed</v>
          </cell>
        </row>
        <row r="2186">
          <cell r="A2186" t="str">
            <v>KHEMANI DISTRIBUTORS &amp; MARKETING LTD</v>
          </cell>
          <cell r="B2186">
            <v>539788</v>
          </cell>
          <cell r="C2186" t="str">
            <v>Not Listed</v>
          </cell>
        </row>
        <row r="2187">
          <cell r="A2187" t="str">
            <v>KHODAY (INDIA) LTD</v>
          </cell>
          <cell r="B2187">
            <v>507435</v>
          </cell>
          <cell r="C2187" t="str">
            <v>Not Listed</v>
          </cell>
        </row>
        <row r="2188">
          <cell r="A2188" t="str">
            <v>KHODAY INDIA LTD</v>
          </cell>
          <cell r="B2188">
            <v>507435</v>
          </cell>
          <cell r="C2188" t="str">
            <v>Not Listed</v>
          </cell>
        </row>
        <row r="2189">
          <cell r="A2189" t="str">
            <v>KHOOBSURAT LTD</v>
          </cell>
          <cell r="B2189">
            <v>535730</v>
          </cell>
          <cell r="C2189" t="str">
            <v>Not Listed</v>
          </cell>
        </row>
        <row r="2190">
          <cell r="A2190" t="str">
            <v>KHYATI MULTIMEDIA-ENTERTAINMENT LTD</v>
          </cell>
          <cell r="B2190">
            <v>531692</v>
          </cell>
          <cell r="C2190" t="str">
            <v>Not Listed</v>
          </cell>
        </row>
        <row r="2191">
          <cell r="A2191" t="str">
            <v>KIC METALIKS LTD</v>
          </cell>
          <cell r="B2191">
            <v>513693</v>
          </cell>
          <cell r="C2191" t="str">
            <v>Not Listed</v>
          </cell>
        </row>
        <row r="2192">
          <cell r="A2192" t="str">
            <v>KIDS MEDICAL SYSTEMS LTD</v>
          </cell>
          <cell r="B2192">
            <v>540812</v>
          </cell>
          <cell r="C2192" t="str">
            <v>Not Listed</v>
          </cell>
        </row>
        <row r="2193">
          <cell r="A2193" t="str">
            <v>KIDUJA (INDIA) LTD</v>
          </cell>
          <cell r="B2193">
            <v>507946</v>
          </cell>
          <cell r="C2193" t="str">
            <v>Not Listed</v>
          </cell>
        </row>
        <row r="2194">
          <cell r="A2194" t="str">
            <v>KIDUJA INDIA LTD</v>
          </cell>
          <cell r="B2194">
            <v>507946</v>
          </cell>
          <cell r="C2194" t="str">
            <v>Not Listed</v>
          </cell>
        </row>
        <row r="2195">
          <cell r="A2195" t="str">
            <v>KIFS FINANCIAL SERVICES LTD</v>
          </cell>
          <cell r="B2195">
            <v>535566</v>
          </cell>
          <cell r="C2195" t="str">
            <v>Not Listed</v>
          </cell>
        </row>
        <row r="2196">
          <cell r="A2196" t="str">
            <v>KILBURN CHEMICALS LTD</v>
          </cell>
          <cell r="B2196">
            <v>524699</v>
          </cell>
          <cell r="C2196" t="str">
            <v>Not Listed</v>
          </cell>
        </row>
        <row r="2197">
          <cell r="A2197" t="str">
            <v>KILBURN ENGINEERING LTD</v>
          </cell>
          <cell r="B2197">
            <v>522101</v>
          </cell>
          <cell r="C2197" t="str">
            <v>Not Listed</v>
          </cell>
        </row>
        <row r="2198">
          <cell r="A2198" t="str">
            <v>KILBURN OFFICE AUTOMATION LTD.</v>
          </cell>
          <cell r="B2198">
            <v>523218</v>
          </cell>
          <cell r="C2198" t="str">
            <v>KILBURN</v>
          </cell>
        </row>
        <row r="2199">
          <cell r="A2199" t="str">
            <v>KILITCH DRUGS (INDIA) LTD</v>
          </cell>
          <cell r="B2199">
            <v>524500</v>
          </cell>
          <cell r="C2199" t="str">
            <v>KILITCH</v>
          </cell>
        </row>
        <row r="2200">
          <cell r="A2200" t="str">
            <v>KILITCH DRUGS INDIA LTD</v>
          </cell>
          <cell r="B2200">
            <v>524500</v>
          </cell>
          <cell r="C2200" t="str">
            <v>KILITCH</v>
          </cell>
        </row>
        <row r="2201">
          <cell r="A2201" t="str">
            <v>KILPEST (INDIA) LTD</v>
          </cell>
          <cell r="B2201">
            <v>532067</v>
          </cell>
          <cell r="C2201" t="str">
            <v>Not Listed</v>
          </cell>
        </row>
        <row r="2202">
          <cell r="A2202" t="str">
            <v>KILPEST INDIA LTD</v>
          </cell>
          <cell r="B2202">
            <v>532067</v>
          </cell>
          <cell r="C2202" t="str">
            <v>Not Listed</v>
          </cell>
        </row>
        <row r="2203">
          <cell r="A2203" t="str">
            <v>Kimia Biosciences Ltd</v>
          </cell>
          <cell r="B2203">
            <v>530313</v>
          </cell>
          <cell r="C2203" t="str">
            <v>KIMIABL</v>
          </cell>
        </row>
        <row r="2204">
          <cell r="A2204" t="str">
            <v>KINETIC ENGINEERING LTD</v>
          </cell>
          <cell r="B2204">
            <v>500240</v>
          </cell>
          <cell r="C2204" t="str">
            <v>Not Listed</v>
          </cell>
        </row>
        <row r="2205">
          <cell r="A2205" t="str">
            <v>KINETIC TRUST LTD</v>
          </cell>
          <cell r="B2205">
            <v>531274</v>
          </cell>
          <cell r="C2205" t="str">
            <v>Not Listed</v>
          </cell>
        </row>
        <row r="2206">
          <cell r="A2206" t="str">
            <v>KINGFA SCIENCE &amp; TECHNOLOGY (INDIA) LTD</v>
          </cell>
          <cell r="B2206">
            <v>524019</v>
          </cell>
          <cell r="C2206" t="str">
            <v>KINGFA</v>
          </cell>
        </row>
        <row r="2207">
          <cell r="A2207" t="str">
            <v>KINGFA SCIENCE &amp; TECHNOLOGY INDIA LTD</v>
          </cell>
          <cell r="B2207">
            <v>524019</v>
          </cell>
          <cell r="C2207" t="str">
            <v>KINGFA</v>
          </cell>
        </row>
        <row r="2208">
          <cell r="A2208" t="str">
            <v>KINGS INFRA VENTURES LTD</v>
          </cell>
          <cell r="B2208">
            <v>530215</v>
          </cell>
          <cell r="C2208" t="str">
            <v>Not Listed</v>
          </cell>
        </row>
        <row r="2209">
          <cell r="A2209" t="str">
            <v>KINTECH RENEWABLES LTD</v>
          </cell>
          <cell r="B2209">
            <v>512329</v>
          </cell>
          <cell r="C2209" t="str">
            <v>Not Listed</v>
          </cell>
        </row>
        <row r="2210">
          <cell r="A2210" t="str">
            <v>KIOCL LTD</v>
          </cell>
          <cell r="B2210">
            <v>540680</v>
          </cell>
          <cell r="C2210" t="str">
            <v>KIOCL</v>
          </cell>
        </row>
        <row r="2211">
          <cell r="A2211" t="str">
            <v>KIRAN PRINT-PACK LTD</v>
          </cell>
          <cell r="B2211">
            <v>531413</v>
          </cell>
          <cell r="C2211" t="str">
            <v>Not Listed</v>
          </cell>
        </row>
        <row r="2212">
          <cell r="A2212" t="str">
            <v>KIRAN VYAPAR LTD</v>
          </cell>
          <cell r="B2212">
            <v>537750</v>
          </cell>
          <cell r="C2212" t="str">
            <v>Not Listed</v>
          </cell>
        </row>
        <row r="2213">
          <cell r="A2213" t="str">
            <v>KIRI INDUSTRIES LTD</v>
          </cell>
          <cell r="B2213">
            <v>532967</v>
          </cell>
          <cell r="C2213" t="str">
            <v>KIRIINDUS</v>
          </cell>
        </row>
        <row r="2214">
          <cell r="A2214" t="str">
            <v>KIRLOSKAR BROTHERS LTD</v>
          </cell>
          <cell r="B2214">
            <v>500241</v>
          </cell>
          <cell r="C2214" t="str">
            <v>KIRLOSBROS</v>
          </cell>
        </row>
        <row r="2215">
          <cell r="A2215" t="str">
            <v>KIRLOSKAR ELECTRIC COMPANY LTD</v>
          </cell>
          <cell r="B2215">
            <v>533193</v>
          </cell>
          <cell r="C2215" t="str">
            <v>KECL</v>
          </cell>
        </row>
        <row r="2216">
          <cell r="A2216" t="str">
            <v>KIRLOSKAR FERROUS INDUSTRIES LTD</v>
          </cell>
          <cell r="B2216">
            <v>500245</v>
          </cell>
          <cell r="C2216" t="str">
            <v>Not Listed</v>
          </cell>
        </row>
        <row r="2217">
          <cell r="A2217" t="str">
            <v>KIRLOSKAR INDUSTRIES LTD</v>
          </cell>
          <cell r="B2217">
            <v>500243</v>
          </cell>
          <cell r="C2217" t="str">
            <v>KIRLOSIND</v>
          </cell>
        </row>
        <row r="2218">
          <cell r="A2218" t="str">
            <v>KIRLOSKAR OIL ENGINES LTD</v>
          </cell>
          <cell r="B2218">
            <v>533293</v>
          </cell>
          <cell r="C2218" t="str">
            <v>KIRLOSENG</v>
          </cell>
        </row>
        <row r="2219">
          <cell r="A2219" t="str">
            <v>KIRLOSKAR PNEUMATIC CO LTD</v>
          </cell>
          <cell r="B2219">
            <v>505283</v>
          </cell>
          <cell r="C2219" t="str">
            <v>Not Listed</v>
          </cell>
        </row>
        <row r="2220">
          <cell r="A2220" t="str">
            <v>KISAN MOULDINGS LTD</v>
          </cell>
          <cell r="B2220">
            <v>530145</v>
          </cell>
          <cell r="C2220" t="str">
            <v>Not Listed</v>
          </cell>
        </row>
        <row r="2221">
          <cell r="A2221" t="str">
            <v>KITEX GARMENTS LTD</v>
          </cell>
          <cell r="B2221">
            <v>521248</v>
          </cell>
          <cell r="C2221" t="str">
            <v>KITEX</v>
          </cell>
        </row>
        <row r="2222">
          <cell r="A2222" t="str">
            <v>KJMC CORPORATE ADVISORS (INDIA) LTD</v>
          </cell>
          <cell r="B2222">
            <v>532304</v>
          </cell>
          <cell r="C2222" t="str">
            <v>Not Listed</v>
          </cell>
        </row>
        <row r="2223">
          <cell r="A2223" t="str">
            <v>KJMC CORPORATE ADVISORS INDIA LTD</v>
          </cell>
          <cell r="B2223">
            <v>532304</v>
          </cell>
          <cell r="C2223" t="str">
            <v>Not Listed</v>
          </cell>
        </row>
        <row r="2224">
          <cell r="A2224" t="str">
            <v>KJMC FINANCIAL SERVICES LTD</v>
          </cell>
          <cell r="B2224">
            <v>530235</v>
          </cell>
          <cell r="C2224" t="str">
            <v>Not Listed</v>
          </cell>
        </row>
        <row r="2225">
          <cell r="A2225" t="str">
            <v>KKALPANA INDUSTRIES (INDIA) LTD</v>
          </cell>
          <cell r="B2225">
            <v>526409</v>
          </cell>
          <cell r="C2225" t="str">
            <v>Not Listed</v>
          </cell>
        </row>
        <row r="2226">
          <cell r="A2226" t="str">
            <v>KKALPANA INDUSTRIES INDIA LTD</v>
          </cell>
          <cell r="B2226">
            <v>526409</v>
          </cell>
          <cell r="C2226" t="str">
            <v>Not Listed</v>
          </cell>
        </row>
        <row r="2227">
          <cell r="A2227" t="str">
            <v>KKALPANA PLASTICK LTD</v>
          </cell>
          <cell r="B2227">
            <v>523652</v>
          </cell>
          <cell r="C2227" t="str">
            <v>Not Listed</v>
          </cell>
        </row>
        <row r="2228">
          <cell r="A2228" t="str">
            <v>KKRRAFTON DEVELOPERS LTD</v>
          </cell>
          <cell r="B2228">
            <v>521238</v>
          </cell>
          <cell r="C2228" t="str">
            <v>Not Listed</v>
          </cell>
        </row>
        <row r="2229">
          <cell r="A2229" t="str">
            <v>KKV AGRO POWERS LTD</v>
          </cell>
          <cell r="B2229" t="str">
            <v>Not Listed</v>
          </cell>
          <cell r="C2229" t="str">
            <v>KKVAPOW</v>
          </cell>
        </row>
        <row r="2230">
          <cell r="A2230" t="str">
            <v>KLG CAPITAL SERVICES LTD</v>
          </cell>
          <cell r="B2230">
            <v>530771</v>
          </cell>
          <cell r="C2230" t="str">
            <v>Not Listed</v>
          </cell>
        </row>
        <row r="2231">
          <cell r="A2231" t="str">
            <v>K-LIFESTYLE &amp; INDUSTRIES LTD</v>
          </cell>
          <cell r="B2231">
            <v>514221</v>
          </cell>
          <cell r="C2231" t="str">
            <v>Not Listed</v>
          </cell>
        </row>
        <row r="2232">
          <cell r="A2232" t="str">
            <v>KLK Electrical Ltd</v>
          </cell>
          <cell r="B2232">
            <v>517170</v>
          </cell>
          <cell r="C2232" t="str">
            <v>KLKELEC</v>
          </cell>
        </row>
        <row r="2233">
          <cell r="A2233" t="str">
            <v>KMC SPECIALITY HOSPITALS (INDIA) LTD</v>
          </cell>
          <cell r="B2233">
            <v>524520</v>
          </cell>
          <cell r="C2233" t="str">
            <v>Not Listed</v>
          </cell>
        </row>
        <row r="2234">
          <cell r="A2234" t="str">
            <v>KMC SPECIALITY HOSPITALS INDIA LTD</v>
          </cell>
          <cell r="B2234">
            <v>524520</v>
          </cell>
          <cell r="C2234" t="str">
            <v>Not Listed</v>
          </cell>
        </row>
        <row r="2235">
          <cell r="A2235" t="str">
            <v>KMF BUILDERS &amp; DEVELOPERS LTD</v>
          </cell>
          <cell r="B2235">
            <v>531578</v>
          </cell>
          <cell r="C2235" t="str">
            <v>Not Listed</v>
          </cell>
        </row>
        <row r="2236">
          <cell r="A2236" t="str">
            <v>KMG MILK FOOD LTD</v>
          </cell>
          <cell r="B2236">
            <v>519415</v>
          </cell>
          <cell r="C2236" t="str">
            <v>Not Listed</v>
          </cell>
        </row>
        <row r="2237">
          <cell r="A2237" t="str">
            <v>KMS MEDISURGI LTD</v>
          </cell>
          <cell r="B2237">
            <v>540468</v>
          </cell>
          <cell r="C2237" t="str">
            <v>Not Listed</v>
          </cell>
        </row>
        <row r="2238">
          <cell r="A2238" t="str">
            <v>KNR CONSTRUCTIONS LTD</v>
          </cell>
          <cell r="B2238">
            <v>532942</v>
          </cell>
          <cell r="C2238" t="str">
            <v>KNRCON</v>
          </cell>
        </row>
        <row r="2239">
          <cell r="A2239" t="str">
            <v>KOHINOOR FOODS LTD</v>
          </cell>
          <cell r="B2239">
            <v>512559</v>
          </cell>
          <cell r="C2239" t="str">
            <v>KOHINOOR</v>
          </cell>
        </row>
        <row r="2240">
          <cell r="A2240" t="str">
            <v>KOKUYO CAMLIN LTD</v>
          </cell>
          <cell r="B2240">
            <v>523207</v>
          </cell>
          <cell r="C2240" t="str">
            <v>KOKUYOCMLN</v>
          </cell>
        </row>
        <row r="2241">
          <cell r="A2241" t="str">
            <v>KOLTE - PATIL DEVELOPERS LTD</v>
          </cell>
          <cell r="B2241">
            <v>532924</v>
          </cell>
          <cell r="C2241" t="str">
            <v>KOLTEPATIL</v>
          </cell>
        </row>
        <row r="2242">
          <cell r="A2242" t="str">
            <v>KOME-ON COMMUNICATION LTD</v>
          </cell>
          <cell r="B2242">
            <v>539910</v>
          </cell>
          <cell r="C2242" t="str">
            <v>Not Listed</v>
          </cell>
        </row>
        <row r="2243">
          <cell r="A2243" t="str">
            <v>KONARK SYNTHETIC LTD</v>
          </cell>
          <cell r="B2243">
            <v>514128</v>
          </cell>
          <cell r="C2243" t="str">
            <v>Not Listed</v>
          </cell>
        </row>
        <row r="2244">
          <cell r="A2244" t="str">
            <v>KOPRAN LTD</v>
          </cell>
          <cell r="B2244">
            <v>524280</v>
          </cell>
          <cell r="C2244" t="str">
            <v>KOPRAN</v>
          </cell>
        </row>
        <row r="2245">
          <cell r="A2245" t="str">
            <v>KOTAK MAHINDRA BANK LTD</v>
          </cell>
          <cell r="B2245">
            <v>500247</v>
          </cell>
          <cell r="C2245" t="str">
            <v>KOTAKBANK</v>
          </cell>
        </row>
        <row r="2246">
          <cell r="A2246" t="str">
            <v>KOTAK MAHINDRA MUTUAL FUND - KOTAK GOLD EXCHANGE TRADED FUND</v>
          </cell>
          <cell r="B2246">
            <v>590097</v>
          </cell>
          <cell r="C2246" t="str">
            <v>KOTAKGOLD</v>
          </cell>
        </row>
        <row r="2247">
          <cell r="A2247" t="str">
            <v>KOTAK MAHINDRA MUTUAL FUND - KOTAK PSU BANK ETF</v>
          </cell>
          <cell r="B2247">
            <v>590107</v>
          </cell>
          <cell r="C2247" t="str">
            <v>KOTAKPSUBK</v>
          </cell>
        </row>
        <row r="2248">
          <cell r="A2248" t="str">
            <v>KOTAK SENSEX ETF</v>
          </cell>
          <cell r="B2248">
            <v>532985</v>
          </cell>
          <cell r="C2248" t="str">
            <v>KTKSENSEX</v>
          </cell>
        </row>
        <row r="2249">
          <cell r="A2249" t="str">
            <v>KOTHARI FERMENTATION &amp; BIOCHEM LTD</v>
          </cell>
          <cell r="B2249">
            <v>507474</v>
          </cell>
          <cell r="C2249" t="str">
            <v>Not Listed</v>
          </cell>
        </row>
        <row r="2250">
          <cell r="A2250" t="str">
            <v>KOTHARI PETROCHEMICALS LTD</v>
          </cell>
          <cell r="B2250" t="str">
            <v>Not Listed</v>
          </cell>
          <cell r="C2250" t="str">
            <v>KOTHARIPET</v>
          </cell>
        </row>
        <row r="2251">
          <cell r="A2251" t="str">
            <v>KOTHARI PRODUCTS LTD</v>
          </cell>
          <cell r="B2251">
            <v>530299</v>
          </cell>
          <cell r="C2251" t="str">
            <v>KOTHARIPRO</v>
          </cell>
        </row>
        <row r="2252">
          <cell r="A2252" t="str">
            <v>KOTHARI SUGARS AND CHEMICALS LTD</v>
          </cell>
          <cell r="B2252" t="str">
            <v>Not Listed</v>
          </cell>
          <cell r="C2252" t="str">
            <v>KOTARISUG</v>
          </cell>
        </row>
        <row r="2253">
          <cell r="A2253" t="str">
            <v>KOTHARI WORLD FINANCE LTD</v>
          </cell>
          <cell r="B2253">
            <v>511138</v>
          </cell>
          <cell r="C2253" t="str">
            <v>Not Listed</v>
          </cell>
        </row>
        <row r="2254">
          <cell r="A2254" t="str">
            <v>KOTIA ENTERPRISES LTD</v>
          </cell>
          <cell r="B2254">
            <v>539599</v>
          </cell>
          <cell r="C2254" t="str">
            <v>Not Listed</v>
          </cell>
        </row>
        <row r="2255">
          <cell r="A2255" t="str">
            <v>KOVAI MEDICAL CENTER &amp; HOSPITAL LTD</v>
          </cell>
          <cell r="B2255">
            <v>523323</v>
          </cell>
          <cell r="C2255" t="str">
            <v>Not Listed</v>
          </cell>
        </row>
        <row r="2256">
          <cell r="A2256" t="str">
            <v>KOVALAM INVESTMENT &amp; TRADING CO LTD</v>
          </cell>
          <cell r="B2256">
            <v>505585</v>
          </cell>
          <cell r="C2256" t="str">
            <v>Not Listed</v>
          </cell>
        </row>
        <row r="2257">
          <cell r="A2257" t="str">
            <v>KOVILPATTI LAKSHMI ROLLER FLOUR MILLS LTD</v>
          </cell>
          <cell r="B2257">
            <v>507598</v>
          </cell>
          <cell r="C2257" t="str">
            <v>Not Listed</v>
          </cell>
        </row>
        <row r="2258">
          <cell r="A2258" t="str">
            <v>KPIT TECHNOLOGIES LTD</v>
          </cell>
          <cell r="B2258">
            <v>532400</v>
          </cell>
          <cell r="C2258" t="str">
            <v>KPIT</v>
          </cell>
        </row>
        <row r="2259">
          <cell r="A2259" t="str">
            <v>KPIT Technologies Ltd</v>
          </cell>
          <cell r="B2259">
            <v>542651</v>
          </cell>
          <cell r="C2259" t="str">
            <v>KPITTECH</v>
          </cell>
        </row>
        <row r="2260">
          <cell r="A2260" t="str">
            <v>Kranti Industries Ltd</v>
          </cell>
          <cell r="B2260">
            <v>542459</v>
          </cell>
          <cell r="C2260" t="str">
            <v>KRANTI</v>
          </cell>
        </row>
        <row r="2261">
          <cell r="A2261" t="str">
            <v>KRATOS ENERGY &amp; INFRASTRUCTURE LTD</v>
          </cell>
          <cell r="B2261">
            <v>501261</v>
          </cell>
          <cell r="C2261" t="str">
            <v>Not Listed</v>
          </cell>
        </row>
        <row r="2262">
          <cell r="A2262" t="str">
            <v>KRBL LTD</v>
          </cell>
          <cell r="B2262">
            <v>530813</v>
          </cell>
          <cell r="C2262" t="str">
            <v>KRBL</v>
          </cell>
        </row>
        <row r="2263">
          <cell r="A2263" t="str">
            <v>KREBS BIOCHEMICALS AND INDUSTRIES LTD</v>
          </cell>
          <cell r="B2263">
            <v>524518</v>
          </cell>
          <cell r="C2263" t="str">
            <v>KREBSBIO</v>
          </cell>
        </row>
        <row r="2264">
          <cell r="A2264" t="str">
            <v>KREON FINNANCIAL SERVICES LTD</v>
          </cell>
          <cell r="B2264">
            <v>530139</v>
          </cell>
          <cell r="C2264" t="str">
            <v>Not Listed</v>
          </cell>
        </row>
        <row r="2265">
          <cell r="A2265" t="str">
            <v>KRETTO SYSCON LTD</v>
          </cell>
          <cell r="B2265">
            <v>531328</v>
          </cell>
          <cell r="C2265" t="str">
            <v>Not Listed</v>
          </cell>
        </row>
        <row r="2266">
          <cell r="A2266" t="str">
            <v>KRIDHAN INFRA LTD</v>
          </cell>
          <cell r="B2266">
            <v>533482</v>
          </cell>
          <cell r="C2266" t="str">
            <v>KRIDHANINF</v>
          </cell>
        </row>
        <row r="2267">
          <cell r="A2267" t="str">
            <v>KRISHANA PHOSCHEM LTD</v>
          </cell>
          <cell r="B2267" t="str">
            <v>Not Listed</v>
          </cell>
          <cell r="C2267" t="str">
            <v>KRISHANA</v>
          </cell>
        </row>
        <row r="2268">
          <cell r="A2268" t="str">
            <v>KRISHNA CAPITAL AND SECURITIES LTD</v>
          </cell>
          <cell r="B2268">
            <v>539384</v>
          </cell>
          <cell r="C2268" t="str">
            <v>Not Listed</v>
          </cell>
        </row>
        <row r="2269">
          <cell r="A2269" t="str">
            <v>KRISHNA VENTURES LTD</v>
          </cell>
          <cell r="B2269">
            <v>504392</v>
          </cell>
          <cell r="C2269" t="str">
            <v>Not Listed</v>
          </cell>
        </row>
        <row r="2270">
          <cell r="A2270" t="str">
            <v>KRITI INDUSTRIES (INDIA) LTD</v>
          </cell>
          <cell r="B2270">
            <v>526423</v>
          </cell>
          <cell r="C2270" t="str">
            <v>Not Listed</v>
          </cell>
        </row>
        <row r="2271">
          <cell r="A2271" t="str">
            <v>KRITI INDUSTRIES INDIA LTD</v>
          </cell>
          <cell r="B2271">
            <v>526423</v>
          </cell>
          <cell r="C2271" t="str">
            <v>Not Listed</v>
          </cell>
        </row>
        <row r="2272">
          <cell r="A2272" t="str">
            <v>KRITI NUTRIENTS LTD</v>
          </cell>
          <cell r="B2272">
            <v>533210</v>
          </cell>
          <cell r="C2272" t="str">
            <v>Not Listed</v>
          </cell>
        </row>
        <row r="2273">
          <cell r="A2273" t="str">
            <v>KRITIKA WIRES LTD</v>
          </cell>
          <cell r="B2273" t="str">
            <v>Not Listed</v>
          </cell>
          <cell r="C2273" t="str">
            <v>KRITIKA</v>
          </cell>
        </row>
        <row r="2274">
          <cell r="A2274" t="str">
            <v>KRYPTON INDUSTRIES LTD</v>
          </cell>
          <cell r="B2274">
            <v>523550</v>
          </cell>
          <cell r="C2274" t="str">
            <v>Not Listed</v>
          </cell>
        </row>
        <row r="2275">
          <cell r="A2275" t="str">
            <v>KSB LTD</v>
          </cell>
          <cell r="B2275">
            <v>500249</v>
          </cell>
          <cell r="C2275" t="str">
            <v>KSB</v>
          </cell>
        </row>
        <row r="2276">
          <cell r="A2276" t="str">
            <v>KSE LTD</v>
          </cell>
          <cell r="B2276">
            <v>519421</v>
          </cell>
          <cell r="C2276" t="str">
            <v>Not Listed</v>
          </cell>
        </row>
        <row r="2277">
          <cell r="A2277" t="str">
            <v>KSHITIJ POLYLINE LTD</v>
          </cell>
          <cell r="B2277" t="str">
            <v>Not Listed</v>
          </cell>
          <cell r="C2277" t="str">
            <v>KSHITIJPOL</v>
          </cell>
        </row>
        <row r="2278">
          <cell r="A2278" t="str">
            <v>KSHITIZ INVESTMENT LTD</v>
          </cell>
          <cell r="B2278">
            <v>503626</v>
          </cell>
          <cell r="C2278" t="str">
            <v>Not Listed</v>
          </cell>
        </row>
        <row r="2279">
          <cell r="A2279" t="str">
            <v>KSK ENERGY VENTURES LTD</v>
          </cell>
          <cell r="B2279">
            <v>532997</v>
          </cell>
          <cell r="C2279" t="str">
            <v>KSK</v>
          </cell>
        </row>
        <row r="2280">
          <cell r="A2280" t="str">
            <v>KSL AND INDUSTRIES LTD</v>
          </cell>
          <cell r="B2280">
            <v>530149</v>
          </cell>
          <cell r="C2280" t="str">
            <v>Not Listed</v>
          </cell>
        </row>
        <row r="2281">
          <cell r="A2281" t="str">
            <v>KSS LTD</v>
          </cell>
          <cell r="B2281">
            <v>532081</v>
          </cell>
          <cell r="C2281" t="str">
            <v>KSERASERA</v>
          </cell>
        </row>
        <row r="2282">
          <cell r="A2282" t="str">
            <v>KUANTUM PAPERS LTD</v>
          </cell>
          <cell r="B2282">
            <v>532937</v>
          </cell>
          <cell r="C2282" t="str">
            <v>Not Listed</v>
          </cell>
        </row>
        <row r="2283">
          <cell r="A2283" t="str">
            <v>KUBER UDYOG LTD</v>
          </cell>
          <cell r="B2283">
            <v>539408</v>
          </cell>
          <cell r="C2283" t="str">
            <v>Not Listed</v>
          </cell>
        </row>
        <row r="2284">
          <cell r="A2284" t="str">
            <v>KULKARNI POWER &amp; TOOLS LTD</v>
          </cell>
          <cell r="B2284">
            <v>505299</v>
          </cell>
          <cell r="C2284" t="str">
            <v>Not Listed</v>
          </cell>
        </row>
        <row r="2285">
          <cell r="A2285" t="str">
            <v>KUMAR WIRE CLOTH MANUFACTURING COMPANY LTD</v>
          </cell>
          <cell r="B2285">
            <v>513703</v>
          </cell>
          <cell r="C2285" t="str">
            <v>Not Listed</v>
          </cell>
        </row>
        <row r="2286">
          <cell r="A2286" t="str">
            <v>KUNSTSTOFFE INDUSTRIES LTD</v>
          </cell>
          <cell r="B2286">
            <v>523594</v>
          </cell>
          <cell r="C2286" t="str">
            <v>Not Listed</v>
          </cell>
        </row>
        <row r="2287">
          <cell r="A2287" t="str">
            <v>KUSAM ELECTRICAL INDUSTRIES LTD</v>
          </cell>
          <cell r="B2287">
            <v>511048</v>
          </cell>
          <cell r="C2287" t="str">
            <v>Not Listed</v>
          </cell>
        </row>
        <row r="2288">
          <cell r="A2288" t="str">
            <v>KUSH INDUSTRIES LTD</v>
          </cell>
          <cell r="B2288">
            <v>514240</v>
          </cell>
          <cell r="C2288" t="str">
            <v>Not Listed</v>
          </cell>
        </row>
        <row r="2289">
          <cell r="A2289" t="str">
            <v>KUSHAL LTD</v>
          </cell>
          <cell r="B2289">
            <v>536170</v>
          </cell>
          <cell r="C2289" t="str">
            <v>Not Listed</v>
          </cell>
        </row>
        <row r="2290">
          <cell r="A2290" t="str">
            <v>KUWER INDUSTRIES LTD</v>
          </cell>
          <cell r="B2290">
            <v>530421</v>
          </cell>
          <cell r="C2290" t="str">
            <v>Not Listed</v>
          </cell>
        </row>
        <row r="2291">
          <cell r="A2291" t="str">
            <v>KWALITY CREDIT &amp; LEASING LTD</v>
          </cell>
          <cell r="B2291">
            <v>531206</v>
          </cell>
          <cell r="C2291" t="str">
            <v>Not Listed</v>
          </cell>
        </row>
        <row r="2292">
          <cell r="A2292" t="str">
            <v>KWALITY LTD</v>
          </cell>
          <cell r="B2292">
            <v>531882</v>
          </cell>
          <cell r="C2292" t="str">
            <v>KWALITY</v>
          </cell>
        </row>
        <row r="2293">
          <cell r="A2293" t="str">
            <v>KWALITY PHARMACEUTICALS LTD</v>
          </cell>
          <cell r="B2293">
            <v>539997</v>
          </cell>
          <cell r="C2293" t="str">
            <v>Not Listed</v>
          </cell>
        </row>
        <row r="2294">
          <cell r="A2294" t="str">
            <v>L  P  NAVAL AND ENGINEERING LTD</v>
          </cell>
          <cell r="B2294">
            <v>537669</v>
          </cell>
          <cell r="C2294" t="str">
            <v>Not Listed</v>
          </cell>
        </row>
        <row r="2295">
          <cell r="A2295" t="str">
            <v>L&amp;T FINANCE HOLDINGS LTD</v>
          </cell>
          <cell r="B2295">
            <v>533519</v>
          </cell>
          <cell r="C2295" t="str">
            <v>L&amp;TFH</v>
          </cell>
        </row>
        <row r="2296">
          <cell r="A2296" t="str">
            <v>L&amp;T TECHNOLOGY SERVICES LTD</v>
          </cell>
          <cell r="B2296">
            <v>540115</v>
          </cell>
          <cell r="C2296" t="str">
            <v>LTTS</v>
          </cell>
        </row>
        <row r="2297">
          <cell r="A2297" t="str">
            <v>LA OPALA RG LTD</v>
          </cell>
          <cell r="B2297">
            <v>526947</v>
          </cell>
          <cell r="C2297" t="str">
            <v>LAOPALA</v>
          </cell>
        </row>
        <row r="2298">
          <cell r="A2298" t="str">
            <v>La Tim Metal &amp;amp; Industries Ltd</v>
          </cell>
          <cell r="B2298">
            <v>505693</v>
          </cell>
          <cell r="C2298" t="str">
            <v>LATIMMETAL</v>
          </cell>
        </row>
        <row r="2299">
          <cell r="A2299" t="str">
            <v>LACTOSE (INDIA) LTD</v>
          </cell>
          <cell r="B2299">
            <v>524202</v>
          </cell>
          <cell r="C2299" t="str">
            <v>Not Listed</v>
          </cell>
        </row>
        <row r="2300">
          <cell r="A2300" t="str">
            <v>LACTOSE INDIA LTD</v>
          </cell>
          <cell r="B2300">
            <v>524202</v>
          </cell>
          <cell r="C2300" t="str">
            <v>Not Listed</v>
          </cell>
        </row>
        <row r="2301">
          <cell r="A2301" t="str">
            <v>LADAM AFFORDABLE HOUSING LTD</v>
          </cell>
          <cell r="B2301">
            <v>540026</v>
          </cell>
          <cell r="C2301" t="str">
            <v>Not Listed</v>
          </cell>
        </row>
        <row r="2302">
          <cell r="A2302" t="str">
            <v>LADDERUP FINANCE LTD</v>
          </cell>
          <cell r="B2302">
            <v>530577</v>
          </cell>
          <cell r="C2302" t="str">
            <v>Not Listed</v>
          </cell>
        </row>
        <row r="2303">
          <cell r="A2303" t="str">
            <v>LAFFANS PETROCHEMICALS LTD</v>
          </cell>
          <cell r="B2303">
            <v>524522</v>
          </cell>
          <cell r="C2303" t="str">
            <v>Not Listed</v>
          </cell>
        </row>
        <row r="2304">
          <cell r="A2304" t="str">
            <v>LAGNAM SPINTEX LTD</v>
          </cell>
          <cell r="B2304" t="str">
            <v>Not Listed</v>
          </cell>
          <cell r="C2304" t="str">
            <v>LAGNAM</v>
          </cell>
        </row>
        <row r="2305">
          <cell r="A2305" t="str">
            <v>LAHOTI OVERSEAS LTD</v>
          </cell>
          <cell r="B2305">
            <v>531842</v>
          </cell>
          <cell r="C2305" t="str">
            <v>Not Listed</v>
          </cell>
        </row>
        <row r="2306">
          <cell r="A2306" t="str">
            <v>LAKHOTIA POLYESTERS (INDIA) LTD</v>
          </cell>
          <cell r="B2306">
            <v>535387</v>
          </cell>
          <cell r="C2306" t="str">
            <v>Not Listed</v>
          </cell>
        </row>
        <row r="2307">
          <cell r="A2307" t="str">
            <v>LAKHOTIA POLYESTERS INDIA LTD</v>
          </cell>
          <cell r="B2307">
            <v>535387</v>
          </cell>
          <cell r="C2307" t="str">
            <v>Not Listed</v>
          </cell>
        </row>
        <row r="2308">
          <cell r="A2308" t="str">
            <v>LAKSHMI AUTOMATIC LOOM WORKS LTD</v>
          </cell>
          <cell r="B2308">
            <v>505302</v>
          </cell>
          <cell r="C2308" t="str">
            <v>Not Listed</v>
          </cell>
        </row>
        <row r="2309">
          <cell r="A2309" t="str">
            <v>LAKSHMI ELECTRICAL CONTROL SYSTEMS LTD</v>
          </cell>
          <cell r="B2309">
            <v>504258</v>
          </cell>
          <cell r="C2309" t="str">
            <v>Not Listed</v>
          </cell>
        </row>
        <row r="2310">
          <cell r="A2310" t="str">
            <v>LAKSHMI FINANCE &amp; INDUSTRIAL CORPORATION LTD</v>
          </cell>
          <cell r="B2310" t="str">
            <v>Not Listed</v>
          </cell>
          <cell r="C2310" t="str">
            <v>LFIC</v>
          </cell>
        </row>
        <row r="2311">
          <cell r="A2311" t="str">
            <v>LAKSHMI MACHINE WORKS LTD</v>
          </cell>
          <cell r="B2311">
            <v>500252</v>
          </cell>
          <cell r="C2311" t="str">
            <v>LAXMIMACH</v>
          </cell>
        </row>
        <row r="2312">
          <cell r="A2312" t="str">
            <v>LAKSHMI MILLS COMPANY LTD</v>
          </cell>
          <cell r="B2312">
            <v>502958</v>
          </cell>
          <cell r="C2312" t="str">
            <v>Not Listed</v>
          </cell>
        </row>
        <row r="2313">
          <cell r="A2313" t="str">
            <v>LAKSHMI PRECISION SCREWS LTD</v>
          </cell>
          <cell r="B2313">
            <v>506079</v>
          </cell>
          <cell r="C2313" t="str">
            <v>LAKPRE</v>
          </cell>
        </row>
        <row r="2314">
          <cell r="A2314" t="str">
            <v>LAKSHMI VILAS BANK LTD</v>
          </cell>
          <cell r="B2314">
            <v>534690</v>
          </cell>
          <cell r="C2314" t="str">
            <v>LAKSHVILAS</v>
          </cell>
        </row>
        <row r="2315">
          <cell r="A2315" t="str">
            <v>LAMBODHARA TEXTILES LTD</v>
          </cell>
          <cell r="B2315">
            <v>590075</v>
          </cell>
          <cell r="C2315" t="str">
            <v>LAMBODHARA</v>
          </cell>
        </row>
        <row r="2316">
          <cell r="A2316" t="str">
            <v>LANCER CONTAINER LINES LTD</v>
          </cell>
          <cell r="B2316">
            <v>539841</v>
          </cell>
          <cell r="C2316" t="str">
            <v>Not Listed</v>
          </cell>
        </row>
        <row r="2317">
          <cell r="A2317" t="str">
            <v>LANCOR HOLDINGS LTD</v>
          </cell>
          <cell r="B2317">
            <v>509048</v>
          </cell>
          <cell r="C2317" t="str">
            <v>Not Listed</v>
          </cell>
        </row>
        <row r="2318">
          <cell r="A2318" t="str">
            <v>LANDMARC LEISURE CORPORATION LTD</v>
          </cell>
          <cell r="B2318">
            <v>532275</v>
          </cell>
          <cell r="C2318" t="str">
            <v>Not Listed</v>
          </cell>
        </row>
        <row r="2319">
          <cell r="A2319" t="str">
            <v>LANDMARK PROPERTY DEVELOPMENT COMPANY LTD</v>
          </cell>
          <cell r="B2319">
            <v>533012</v>
          </cell>
          <cell r="C2319" t="str">
            <v>LPDC</v>
          </cell>
        </row>
        <row r="2320">
          <cell r="A2320" t="str">
            <v>LARSEN &amp; TOUBRO INFOTECH LTD</v>
          </cell>
          <cell r="B2320">
            <v>540005</v>
          </cell>
          <cell r="C2320" t="str">
            <v>LTI</v>
          </cell>
        </row>
        <row r="2321">
          <cell r="A2321" t="str">
            <v>LARSEN &amp; TOUBRO LTD</v>
          </cell>
          <cell r="B2321">
            <v>500510</v>
          </cell>
          <cell r="C2321" t="str">
            <v>LT</v>
          </cell>
        </row>
        <row r="2322">
          <cell r="A2322" t="str">
            <v>LASA SUPERGENERICS LTD</v>
          </cell>
          <cell r="B2322">
            <v>540702</v>
          </cell>
          <cell r="C2322" t="str">
            <v>LASA</v>
          </cell>
        </row>
        <row r="2323">
          <cell r="A2323" t="str">
            <v>LASER DIAMONDS LTD</v>
          </cell>
          <cell r="B2323">
            <v>531164</v>
          </cell>
          <cell r="C2323" t="str">
            <v>Not Listed</v>
          </cell>
        </row>
        <row r="2324">
          <cell r="A2324" t="str">
            <v>LATENT LIGHT FINANCE LTD</v>
          </cell>
          <cell r="B2324">
            <v>539909</v>
          </cell>
          <cell r="C2324" t="str">
            <v>Not Listed</v>
          </cell>
        </row>
        <row r="2325">
          <cell r="A2325" t="str">
            <v>LATTEYS INDUSTRIES LTD</v>
          </cell>
          <cell r="B2325" t="str">
            <v>Not Listed</v>
          </cell>
          <cell r="C2325" t="str">
            <v>LATTEYS</v>
          </cell>
        </row>
        <row r="2326">
          <cell r="A2326" t="str">
            <v>LAURUS LABS LTD</v>
          </cell>
          <cell r="B2326">
            <v>540222</v>
          </cell>
          <cell r="C2326" t="str">
            <v>LAURUSLABS</v>
          </cell>
        </row>
        <row r="2327">
          <cell r="A2327" t="str">
            <v>LAWRESHWAR POLYMERS LTD</v>
          </cell>
          <cell r="B2327">
            <v>532829</v>
          </cell>
          <cell r="C2327" t="str">
            <v>Not Listed</v>
          </cell>
        </row>
        <row r="2328">
          <cell r="A2328" t="str">
            <v>LAXMI COTSPIN LTD</v>
          </cell>
          <cell r="B2328" t="str">
            <v>Not Listed</v>
          </cell>
          <cell r="C2328" t="str">
            <v>LAXMICOT</v>
          </cell>
        </row>
        <row r="2329">
          <cell r="A2329" t="str">
            <v>LEAD FINANCIAL SERVICES LTD</v>
          </cell>
          <cell r="B2329">
            <v>531288</v>
          </cell>
          <cell r="C2329" t="str">
            <v>Not Listed</v>
          </cell>
        </row>
        <row r="2330">
          <cell r="A2330" t="str">
            <v>LEADING LEASING FINANCE AND INVESTMENT COMPANY LTD</v>
          </cell>
          <cell r="B2330">
            <v>540360</v>
          </cell>
          <cell r="C2330" t="str">
            <v>Not Listed</v>
          </cell>
        </row>
        <row r="2331">
          <cell r="A2331" t="str">
            <v>LEDO TEA CO LTD</v>
          </cell>
          <cell r="B2331">
            <v>508306</v>
          </cell>
          <cell r="C2331" t="str">
            <v>Not Listed</v>
          </cell>
        </row>
        <row r="2332">
          <cell r="A2332" t="str">
            <v>LEE &amp; NEE SOFTWARES EXPORTS LTD</v>
          </cell>
          <cell r="B2332">
            <v>517415</v>
          </cell>
          <cell r="C2332" t="str">
            <v>Not Listed</v>
          </cell>
        </row>
        <row r="2333">
          <cell r="A2333" t="str">
            <v>LEEL ELECTRICALS LTD</v>
          </cell>
          <cell r="B2333">
            <v>517518</v>
          </cell>
          <cell r="C2333" t="str">
            <v>LEEL</v>
          </cell>
        </row>
        <row r="2334">
          <cell r="A2334" t="str">
            <v>LEENA CONSULTANCY LTD</v>
          </cell>
          <cell r="B2334">
            <v>509046</v>
          </cell>
          <cell r="C2334" t="str">
            <v>Not Listed</v>
          </cell>
        </row>
        <row r="2335">
          <cell r="A2335" t="str">
            <v>LEGACY MERCANTILE LTD</v>
          </cell>
          <cell r="B2335">
            <v>780021</v>
          </cell>
          <cell r="C2335" t="str">
            <v>Not Listed</v>
          </cell>
        </row>
        <row r="2336">
          <cell r="A2336" t="str">
            <v>LEMON TREE HOTELS LTD</v>
          </cell>
          <cell r="B2336">
            <v>541233</v>
          </cell>
          <cell r="C2336" t="str">
            <v>LEMONTREE</v>
          </cell>
        </row>
        <row r="2337">
          <cell r="A2337" t="str">
            <v>LESHA INDUSTRIES LTD</v>
          </cell>
          <cell r="B2337">
            <v>533602</v>
          </cell>
          <cell r="C2337" t="str">
            <v>Not Listed</v>
          </cell>
        </row>
        <row r="2338">
          <cell r="A2338" t="str">
            <v>LEX NIMBLE SOLUTIONS LTD</v>
          </cell>
          <cell r="B2338">
            <v>541196</v>
          </cell>
          <cell r="C2338" t="str">
            <v>Not Listed</v>
          </cell>
        </row>
        <row r="2339">
          <cell r="A2339" t="str">
            <v>LEXUS GRANITO (INDIA) LTD</v>
          </cell>
          <cell r="B2339" t="str">
            <v>Not Listed</v>
          </cell>
          <cell r="C2339" t="str">
            <v>LEXUS</v>
          </cell>
        </row>
        <row r="2340">
          <cell r="A2340" t="str">
            <v>LEXUS GRANITO INDIA LTD</v>
          </cell>
          <cell r="B2340" t="str">
            <v>Not Listed</v>
          </cell>
          <cell r="C2340" t="str">
            <v>LEXUS</v>
          </cell>
        </row>
        <row r="2341">
          <cell r="A2341" t="str">
            <v>LG BALAKRISHNAN &amp; BROS LTD</v>
          </cell>
          <cell r="B2341">
            <v>500250</v>
          </cell>
          <cell r="C2341" t="str">
            <v>LGBBROSLTD</v>
          </cell>
        </row>
        <row r="2342">
          <cell r="A2342" t="str">
            <v>LGB FORGE LTD.</v>
          </cell>
          <cell r="B2342">
            <v>533007</v>
          </cell>
          <cell r="C2342" t="str">
            <v>LGBFORGE</v>
          </cell>
        </row>
        <row r="2343">
          <cell r="A2343" t="str">
            <v>LIBAS DESIGNS LTD</v>
          </cell>
          <cell r="B2343" t="str">
            <v>Not Listed</v>
          </cell>
          <cell r="C2343" t="str">
            <v>LIBAS</v>
          </cell>
        </row>
        <row r="2344">
          <cell r="A2344" t="str">
            <v>LIBERTY SHOES LTD</v>
          </cell>
          <cell r="B2344">
            <v>526596</v>
          </cell>
          <cell r="C2344" t="str">
            <v>LIBERTSHOE</v>
          </cell>
        </row>
        <row r="2345">
          <cell r="A2345" t="str">
            <v>LIBORD FINANCE LTD</v>
          </cell>
          <cell r="B2345">
            <v>511593</v>
          </cell>
          <cell r="C2345" t="str">
            <v>Not Listed</v>
          </cell>
        </row>
        <row r="2346">
          <cell r="A2346" t="str">
            <v>LIBORD SECURITIES LTD</v>
          </cell>
          <cell r="B2346">
            <v>531027</v>
          </cell>
          <cell r="C2346" t="str">
            <v>Not Listed</v>
          </cell>
        </row>
        <row r="2347">
          <cell r="A2347" t="str">
            <v>LIC HOUSING FINANCE LTD</v>
          </cell>
          <cell r="B2347">
            <v>500253</v>
          </cell>
          <cell r="C2347" t="str">
            <v>LICHSGFIN</v>
          </cell>
        </row>
        <row r="2348">
          <cell r="A2348" t="str">
            <v>LIKHAMI CONSULTING LTD</v>
          </cell>
          <cell r="B2348">
            <v>539927</v>
          </cell>
          <cell r="C2348" t="str">
            <v>Not Listed</v>
          </cell>
        </row>
        <row r="2349">
          <cell r="A2349" t="str">
            <v>LIME CHEMICALS LTD</v>
          </cell>
          <cell r="B2349">
            <v>507759</v>
          </cell>
          <cell r="C2349" t="str">
            <v>Not Listed</v>
          </cell>
        </row>
        <row r="2350">
          <cell r="A2350" t="str">
            <v>LINAKS MICROELECTRONICS LTD.</v>
          </cell>
          <cell r="B2350">
            <v>517463</v>
          </cell>
          <cell r="C2350" t="str">
            <v>LINAKS</v>
          </cell>
        </row>
        <row r="2351">
          <cell r="A2351" t="str">
            <v>LINC PEN &amp; PLASTICS LTD</v>
          </cell>
          <cell r="B2351">
            <v>531241</v>
          </cell>
          <cell r="C2351" t="str">
            <v>LINCPEN</v>
          </cell>
        </row>
        <row r="2352">
          <cell r="A2352" t="str">
            <v>LINCOLN PHARMACEUTICALS LTD</v>
          </cell>
          <cell r="B2352">
            <v>531633</v>
          </cell>
          <cell r="C2352" t="str">
            <v>LINCOLN</v>
          </cell>
        </row>
        <row r="2353">
          <cell r="A2353" t="str">
            <v>LINDE (INDIA) LTD</v>
          </cell>
          <cell r="B2353">
            <v>523457</v>
          </cell>
          <cell r="C2353" t="str">
            <v>LINDE(INDIA)</v>
          </cell>
        </row>
        <row r="2354">
          <cell r="A2354" t="str">
            <v>LINDE INDIA LTD</v>
          </cell>
          <cell r="B2354">
            <v>523457</v>
          </cell>
          <cell r="C2354" t="str">
            <v>LINDEINDIA</v>
          </cell>
        </row>
        <row r="2355">
          <cell r="A2355" t="str">
            <v>LINK PHARMA CHEM LTD</v>
          </cell>
          <cell r="B2355">
            <v>524748</v>
          </cell>
          <cell r="C2355" t="str">
            <v>Not Listed</v>
          </cell>
        </row>
        <row r="2356">
          <cell r="A2356" t="str">
            <v>LIPPI SYSTEMS LTD</v>
          </cell>
          <cell r="B2356">
            <v>526604</v>
          </cell>
          <cell r="C2356" t="str">
            <v>Not Listed</v>
          </cell>
        </row>
        <row r="2357">
          <cell r="A2357" t="str">
            <v>LKP FINANCE LTD</v>
          </cell>
          <cell r="B2357">
            <v>507912</v>
          </cell>
          <cell r="C2357" t="str">
            <v>Not Listed</v>
          </cell>
        </row>
        <row r="2358">
          <cell r="A2358" t="str">
            <v>LKP SECURITIES LTD</v>
          </cell>
          <cell r="B2358">
            <v>540192</v>
          </cell>
          <cell r="C2358" t="str">
            <v>Not Listed</v>
          </cell>
        </row>
        <row r="2359">
          <cell r="A2359" t="str">
            <v>LLOYDS METALS AND ENERGY LTD</v>
          </cell>
          <cell r="B2359">
            <v>512455</v>
          </cell>
          <cell r="C2359" t="str">
            <v>Not Listed</v>
          </cell>
        </row>
        <row r="2360">
          <cell r="A2360" t="str">
            <v>LLOYDS STEELS INDUSTRIES LTD</v>
          </cell>
          <cell r="B2360">
            <v>539992</v>
          </cell>
          <cell r="C2360" t="str">
            <v>LSIL</v>
          </cell>
        </row>
        <row r="2361">
          <cell r="A2361" t="str">
            <v>LOHIA SECURITIES LTD</v>
          </cell>
          <cell r="B2361">
            <v>590082</v>
          </cell>
          <cell r="C2361" t="str">
            <v>Not Listed</v>
          </cell>
        </row>
        <row r="2362">
          <cell r="A2362" t="str">
            <v>LOKESH MACHINES LTD</v>
          </cell>
          <cell r="B2362">
            <v>532740</v>
          </cell>
          <cell r="C2362" t="str">
            <v>LOKESHMACH</v>
          </cell>
        </row>
        <row r="2363">
          <cell r="A2363" t="str">
            <v>LONGVIEW TEA COMPANY LTD</v>
          </cell>
          <cell r="B2363">
            <v>526568</v>
          </cell>
          <cell r="C2363" t="str">
            <v>Not Listed</v>
          </cell>
        </row>
        <row r="2364">
          <cell r="A2364" t="str">
            <v>LOOKS HEALTH SERVICES LTD</v>
          </cell>
          <cell r="B2364">
            <v>534422</v>
          </cell>
          <cell r="C2364" t="str">
            <v>Not Listed</v>
          </cell>
        </row>
        <row r="2365">
          <cell r="A2365" t="str">
            <v>LORDS CHLORO ALKALI LTD</v>
          </cell>
          <cell r="B2365">
            <v>500284</v>
          </cell>
          <cell r="C2365" t="str">
            <v>Not Listed</v>
          </cell>
        </row>
        <row r="2366">
          <cell r="A2366" t="str">
            <v>LORDS ISHWAR HOTELS LTD</v>
          </cell>
          <cell r="B2366">
            <v>530065</v>
          </cell>
          <cell r="C2366" t="str">
            <v>Not Listed</v>
          </cell>
        </row>
        <row r="2367">
          <cell r="A2367" t="str">
            <v>LORENZINI APPARELS LTD</v>
          </cell>
          <cell r="B2367">
            <v>540952</v>
          </cell>
          <cell r="C2367" t="str">
            <v>Not Listed</v>
          </cell>
        </row>
        <row r="2368">
          <cell r="A2368" t="str">
            <v>LOTUS CHOCOLATE CO LTD</v>
          </cell>
          <cell r="B2368">
            <v>523475</v>
          </cell>
          <cell r="C2368" t="str">
            <v>Not Listed</v>
          </cell>
        </row>
        <row r="2369">
          <cell r="A2369" t="str">
            <v>LOTUS EYE HOSPITAL AND INSTITUTE LTD</v>
          </cell>
          <cell r="B2369">
            <v>532998</v>
          </cell>
          <cell r="C2369" t="str">
            <v>LOTUSEYE</v>
          </cell>
        </row>
        <row r="2370">
          <cell r="A2370" t="str">
            <v>LOVABLE LINGERIE LTD</v>
          </cell>
          <cell r="B2370">
            <v>533343</v>
          </cell>
          <cell r="C2370" t="str">
            <v>LOVABLE</v>
          </cell>
        </row>
        <row r="2371">
          <cell r="A2371" t="str">
            <v>LOYAL EQUIPMENTS LTD</v>
          </cell>
          <cell r="B2371">
            <v>539227</v>
          </cell>
          <cell r="C2371" t="str">
            <v>Not Listed</v>
          </cell>
        </row>
        <row r="2372">
          <cell r="A2372" t="str">
            <v>LOYAL TEXTILE MILLS LTD</v>
          </cell>
          <cell r="B2372">
            <v>514036</v>
          </cell>
          <cell r="C2372" t="str">
            <v>Not Listed</v>
          </cell>
        </row>
        <row r="2373">
          <cell r="A2373" t="str">
            <v>LT FOODS LTD</v>
          </cell>
          <cell r="B2373">
            <v>532783</v>
          </cell>
          <cell r="C2373" t="str">
            <v>DAAWAT</v>
          </cell>
        </row>
        <row r="2374">
          <cell r="A2374" t="str">
            <v>LUDLOW JUTE &amp; SPECIALITIES LTD</v>
          </cell>
          <cell r="B2374">
            <v>526179</v>
          </cell>
          <cell r="C2374" t="str">
            <v>Not Listed</v>
          </cell>
        </row>
        <row r="2375">
          <cell r="A2375" t="str">
            <v>LUHARUKA MEDIA &amp; INFRA LTD</v>
          </cell>
          <cell r="B2375">
            <v>512048</v>
          </cell>
          <cell r="C2375" t="str">
            <v>Not Listed</v>
          </cell>
        </row>
        <row r="2376">
          <cell r="A2376" t="str">
            <v>LUMAX AUTO TECHNOLOGIES LTD</v>
          </cell>
          <cell r="B2376">
            <v>532796</v>
          </cell>
          <cell r="C2376" t="str">
            <v>LUMAXTECH</v>
          </cell>
        </row>
        <row r="2377">
          <cell r="A2377" t="str">
            <v>LUMAX INDUSTRIES LTD</v>
          </cell>
          <cell r="B2377">
            <v>517206</v>
          </cell>
          <cell r="C2377" t="str">
            <v>LUMAXIND</v>
          </cell>
        </row>
        <row r="2378">
          <cell r="A2378" t="str">
            <v>LUPIN LTD</v>
          </cell>
          <cell r="B2378">
            <v>500257</v>
          </cell>
          <cell r="C2378" t="str">
            <v>LUPIN</v>
          </cell>
        </row>
        <row r="2379">
          <cell r="A2379" t="str">
            <v>LUX INDUSTRIES LTD</v>
          </cell>
          <cell r="B2379">
            <v>539542</v>
          </cell>
          <cell r="C2379" t="str">
            <v>LUXIND</v>
          </cell>
        </row>
        <row r="2380">
          <cell r="A2380" t="str">
            <v>LWS KNITWEAR LTD</v>
          </cell>
          <cell r="B2380">
            <v>531402</v>
          </cell>
          <cell r="C2380" t="str">
            <v>Not Listed</v>
          </cell>
        </row>
        <row r="2381">
          <cell r="A2381" t="str">
            <v>LYKA LABS LTD</v>
          </cell>
          <cell r="B2381">
            <v>500259</v>
          </cell>
          <cell r="C2381" t="str">
            <v>LYKALABS</v>
          </cell>
        </row>
        <row r="2382">
          <cell r="A2382" t="str">
            <v>LYKIS LTD</v>
          </cell>
          <cell r="B2382">
            <v>530689</v>
          </cell>
          <cell r="C2382" t="str">
            <v>Not Listed</v>
          </cell>
        </row>
        <row r="2383">
          <cell r="A2383" t="str">
            <v>LYNX MACHINERY &amp; COMMERCIALS LTD</v>
          </cell>
          <cell r="B2383">
            <v>505320</v>
          </cell>
          <cell r="C2383" t="str">
            <v>Not Listed</v>
          </cell>
        </row>
        <row r="2384">
          <cell r="A2384" t="str">
            <v>LYPSA GEMS &amp; JEWELLERY LTD</v>
          </cell>
          <cell r="B2384">
            <v>534532</v>
          </cell>
          <cell r="C2384" t="str">
            <v>LYPSAGEMS</v>
          </cell>
        </row>
        <row r="2385">
          <cell r="A2385" t="str">
            <v>M B PARIKH FINSTOCKS LTD</v>
          </cell>
          <cell r="B2385">
            <v>526935</v>
          </cell>
          <cell r="C2385" t="str">
            <v>Not Listed</v>
          </cell>
        </row>
        <row r="2386">
          <cell r="A2386" t="str">
            <v>M K  EXIM (INDIA) LTD</v>
          </cell>
          <cell r="B2386">
            <v>538890</v>
          </cell>
          <cell r="C2386" t="str">
            <v>Not Listed</v>
          </cell>
        </row>
        <row r="2387">
          <cell r="A2387" t="str">
            <v>M K  EXIM INDIA LTD</v>
          </cell>
          <cell r="B2387">
            <v>538890</v>
          </cell>
          <cell r="C2387" t="str">
            <v>Not Listed</v>
          </cell>
        </row>
        <row r="2388">
          <cell r="A2388" t="str">
            <v>M K PROTEINS LTD</v>
          </cell>
          <cell r="B2388" t="str">
            <v>Not Listed</v>
          </cell>
          <cell r="C2388" t="str">
            <v>MKPL</v>
          </cell>
        </row>
        <row r="2389">
          <cell r="A2389" t="str">
            <v>M P AGRO INDUSTRIES LTD</v>
          </cell>
          <cell r="B2389">
            <v>506543</v>
          </cell>
          <cell r="C2389" t="str">
            <v>Not Listed</v>
          </cell>
        </row>
        <row r="2390">
          <cell r="A2390" t="str">
            <v>MAAN ALUMINIUM LTD</v>
          </cell>
          <cell r="B2390">
            <v>532906</v>
          </cell>
          <cell r="C2390" t="str">
            <v>MAANALU</v>
          </cell>
        </row>
        <row r="2391">
          <cell r="A2391" t="str">
            <v>MAC CHARLES (INDIA) LTD</v>
          </cell>
          <cell r="B2391">
            <v>507836</v>
          </cell>
          <cell r="C2391" t="str">
            <v>Not Listed</v>
          </cell>
        </row>
        <row r="2392">
          <cell r="A2392" t="str">
            <v>MAC CHARLES INDIA LTD</v>
          </cell>
          <cell r="B2392">
            <v>507836</v>
          </cell>
          <cell r="C2392" t="str">
            <v>Not Listed</v>
          </cell>
        </row>
        <row r="2393">
          <cell r="A2393" t="str">
            <v>MAC HOTELS LTD</v>
          </cell>
          <cell r="B2393">
            <v>541973</v>
          </cell>
          <cell r="C2393" t="str">
            <v>Not Listed</v>
          </cell>
        </row>
        <row r="2394">
          <cell r="A2394" t="str">
            <v>MACHINO PLASTICS LTD</v>
          </cell>
          <cell r="B2394">
            <v>523248</v>
          </cell>
          <cell r="C2394" t="str">
            <v>Not Listed</v>
          </cell>
        </row>
        <row r="2395">
          <cell r="A2395" t="str">
            <v>MACK TRADING CO LTD</v>
          </cell>
          <cell r="B2395">
            <v>501471</v>
          </cell>
          <cell r="C2395" t="str">
            <v>Not Listed</v>
          </cell>
        </row>
        <row r="2396">
          <cell r="A2396" t="str">
            <v>MACPOWER CNC MACHINES LTD</v>
          </cell>
          <cell r="B2396" t="str">
            <v>Not Listed</v>
          </cell>
          <cell r="C2396" t="str">
            <v>MACPOWER</v>
          </cell>
        </row>
        <row r="2397">
          <cell r="A2397" t="str">
            <v>MACRO INTERNATIONAL EXPORTS LTD</v>
          </cell>
          <cell r="B2397">
            <v>512600</v>
          </cell>
          <cell r="C2397" t="str">
            <v>Not Listed</v>
          </cell>
        </row>
        <row r="2398">
          <cell r="A2398" t="str">
            <v>MADHAV COPPER LTD</v>
          </cell>
          <cell r="B2398" t="str">
            <v>Not Listed</v>
          </cell>
          <cell r="C2398" t="str">
            <v>MCL</v>
          </cell>
        </row>
        <row r="2399">
          <cell r="A2399" t="str">
            <v>MADHAV INFRA PROJECTS LTD</v>
          </cell>
          <cell r="B2399">
            <v>539894</v>
          </cell>
          <cell r="C2399" t="str">
            <v>Not Listed</v>
          </cell>
        </row>
        <row r="2400">
          <cell r="A2400" t="str">
            <v>MADHAV MARBLES AND GRANITES LTD</v>
          </cell>
          <cell r="B2400">
            <v>515093</v>
          </cell>
          <cell r="C2400" t="str">
            <v>MADHAV</v>
          </cell>
        </row>
        <row r="2401">
          <cell r="A2401" t="str">
            <v>MADHUBAN CONSTRUCTIONS LTD</v>
          </cell>
          <cell r="B2401">
            <v>780009</v>
          </cell>
          <cell r="C2401" t="str">
            <v>Not Listed</v>
          </cell>
        </row>
        <row r="2402">
          <cell r="A2402" t="str">
            <v>MADHUCON PROJECTS LTD</v>
          </cell>
          <cell r="B2402">
            <v>531497</v>
          </cell>
          <cell r="C2402" t="str">
            <v>MADHUCON</v>
          </cell>
        </row>
        <row r="2403">
          <cell r="A2403" t="str">
            <v>MADHUR INDUSTRIES LTD</v>
          </cell>
          <cell r="B2403">
            <v>519279</v>
          </cell>
          <cell r="C2403" t="str">
            <v>Not Listed</v>
          </cell>
        </row>
        <row r="2404">
          <cell r="A2404" t="str">
            <v>MADHUSUDAN INDUSTRIES LTD</v>
          </cell>
          <cell r="B2404">
            <v>515059</v>
          </cell>
          <cell r="C2404" t="str">
            <v>Not Listed</v>
          </cell>
        </row>
        <row r="2405">
          <cell r="A2405" t="str">
            <v>MADHUSUDAN SECURITIES LTD</v>
          </cell>
          <cell r="B2405">
            <v>511000</v>
          </cell>
          <cell r="C2405" t="str">
            <v>Not Listed</v>
          </cell>
        </row>
        <row r="2406">
          <cell r="A2406" t="str">
            <v>MADHUVEER COM 18 NETWORK LTD</v>
          </cell>
          <cell r="B2406">
            <v>531910</v>
          </cell>
          <cell r="C2406" t="str">
            <v>Not Listed</v>
          </cell>
        </row>
        <row r="2407">
          <cell r="A2407" t="str">
            <v>MADHYA BHARAT AGRO PRODUCTS LTD</v>
          </cell>
          <cell r="B2407" t="str">
            <v>Not Listed</v>
          </cell>
          <cell r="C2407" t="str">
            <v>MBAPL</v>
          </cell>
        </row>
        <row r="2408">
          <cell r="A2408" t="str">
            <v>MADHYA PRADESH TODAY MEDIA LTD</v>
          </cell>
          <cell r="B2408" t="str">
            <v>Not Listed</v>
          </cell>
          <cell r="C2408" t="str">
            <v>MPTODAY</v>
          </cell>
        </row>
        <row r="2409">
          <cell r="A2409" t="str">
            <v>MADRAS FERTILIZERS LTD</v>
          </cell>
          <cell r="B2409">
            <v>590134</v>
          </cell>
          <cell r="C2409" t="str">
            <v>MADRASFERT</v>
          </cell>
        </row>
        <row r="2410">
          <cell r="A2410" t="str">
            <v>MAESTROS ELECTRONICS &amp; TELECOMMUNICATIONS SYSTEMS LTD</v>
          </cell>
          <cell r="B2410">
            <v>538401</v>
          </cell>
          <cell r="C2410" t="str">
            <v>Not Listed</v>
          </cell>
        </row>
        <row r="2411">
          <cell r="A2411" t="str">
            <v>MAFATLAL INDUSTRIES LTD</v>
          </cell>
          <cell r="B2411">
            <v>500264</v>
          </cell>
          <cell r="C2411" t="str">
            <v>Not Listed</v>
          </cell>
        </row>
        <row r="2412">
          <cell r="A2412" t="str">
            <v>MAGADH SUGAR &amp; ENERGY LTD</v>
          </cell>
          <cell r="B2412">
            <v>540650</v>
          </cell>
          <cell r="C2412" t="str">
            <v>MAGADSUGAR</v>
          </cell>
        </row>
        <row r="2413">
          <cell r="A2413" t="str">
            <v>MAGMA FINCORP LTD</v>
          </cell>
          <cell r="B2413">
            <v>524000</v>
          </cell>
          <cell r="C2413" t="str">
            <v>MAGMA</v>
          </cell>
        </row>
        <row r="2414">
          <cell r="A2414" t="str">
            <v>MAGNA ELECTRO CASTINGS LTD</v>
          </cell>
          <cell r="B2414">
            <v>517449</v>
          </cell>
          <cell r="C2414" t="str">
            <v>Not Listed</v>
          </cell>
        </row>
        <row r="2415">
          <cell r="A2415" t="str">
            <v>MAGNANIMOUS TRADE &amp; FINANCE LTD</v>
          </cell>
          <cell r="B2415">
            <v>512377</v>
          </cell>
          <cell r="C2415" t="str">
            <v>Not Listed</v>
          </cell>
        </row>
        <row r="2416">
          <cell r="A2416" t="str">
            <v>MAGNUM VENTURES LTD</v>
          </cell>
          <cell r="B2416">
            <v>532896</v>
          </cell>
          <cell r="C2416" t="str">
            <v>MAGNUM</v>
          </cell>
        </row>
        <row r="2417">
          <cell r="A2417" t="str">
            <v>MAHA RASHTRA APEX CORPORATION LTD</v>
          </cell>
          <cell r="B2417">
            <v>523384</v>
          </cell>
          <cell r="C2417" t="str">
            <v>MAHAPEXLTD</v>
          </cell>
        </row>
        <row r="2418">
          <cell r="A2418" t="str">
            <v>MAHAAN FOODS LTD</v>
          </cell>
          <cell r="B2418">
            <v>519612</v>
          </cell>
          <cell r="C2418" t="str">
            <v>Not Listed</v>
          </cell>
        </row>
        <row r="2419">
          <cell r="A2419" t="str">
            <v>MAHALAXMI RUBTECH LTD</v>
          </cell>
          <cell r="B2419">
            <v>514450</v>
          </cell>
          <cell r="C2419" t="str">
            <v>Not Listed</v>
          </cell>
        </row>
        <row r="2420">
          <cell r="A2420" t="str">
            <v>MAHALAXMI SEAMLESS LTD</v>
          </cell>
          <cell r="B2420">
            <v>513460</v>
          </cell>
          <cell r="C2420" t="str">
            <v>Not Listed</v>
          </cell>
        </row>
        <row r="2421">
          <cell r="A2421" t="str">
            <v>MAHAMAYA STEEL INDUSTRIES LTD</v>
          </cell>
          <cell r="B2421">
            <v>513554</v>
          </cell>
          <cell r="C2421" t="str">
            <v>MAHASTEEL</v>
          </cell>
        </row>
        <row r="2422">
          <cell r="A2422" t="str">
            <v>MAHAN INDUSTRIES LTD</v>
          </cell>
          <cell r="B2422">
            <v>531515</v>
          </cell>
          <cell r="C2422" t="str">
            <v>Not Listed</v>
          </cell>
        </row>
        <row r="2423">
          <cell r="A2423" t="str">
            <v>MAHANAGAR GAS LTD</v>
          </cell>
          <cell r="B2423">
            <v>539957</v>
          </cell>
          <cell r="C2423" t="str">
            <v>MGL</v>
          </cell>
        </row>
        <row r="2424">
          <cell r="A2424" t="str">
            <v>MAHANAGAR TELEPHONE NIGAM LTD</v>
          </cell>
          <cell r="B2424">
            <v>500108</v>
          </cell>
          <cell r="C2424" t="str">
            <v>MTNL</v>
          </cell>
        </row>
        <row r="2425">
          <cell r="A2425" t="str">
            <v>MAHANIVESH (INDIA) LTD</v>
          </cell>
          <cell r="B2425">
            <v>530441</v>
          </cell>
          <cell r="C2425" t="str">
            <v>Not Listed</v>
          </cell>
        </row>
        <row r="2426">
          <cell r="A2426" t="str">
            <v>MAHANIVESH INDIA LTD</v>
          </cell>
          <cell r="B2426">
            <v>530441</v>
          </cell>
          <cell r="C2426" t="str">
            <v>Not Listed</v>
          </cell>
        </row>
        <row r="2427">
          <cell r="A2427" t="str">
            <v>MAHARASHTRA CORPORATION LTD</v>
          </cell>
          <cell r="B2427">
            <v>505523</v>
          </cell>
          <cell r="C2427" t="str">
            <v>Not Listed</v>
          </cell>
        </row>
        <row r="2428">
          <cell r="A2428" t="str">
            <v>MAHARASHTRA SCOOTERS LTD</v>
          </cell>
          <cell r="B2428">
            <v>500266</v>
          </cell>
          <cell r="C2428" t="str">
            <v>MAHSCOOTER</v>
          </cell>
        </row>
        <row r="2429">
          <cell r="A2429" t="str">
            <v>MAHARASHTRA SEAMLESS LTD</v>
          </cell>
          <cell r="B2429">
            <v>500265</v>
          </cell>
          <cell r="C2429" t="str">
            <v>MAHSEAMLES</v>
          </cell>
        </row>
        <row r="2430">
          <cell r="A2430" t="str">
            <v>MAHASAGAR TRAVELS LTD</v>
          </cell>
          <cell r="B2430">
            <v>526795</v>
          </cell>
          <cell r="C2430" t="str">
            <v>Not Listed</v>
          </cell>
        </row>
        <row r="2431">
          <cell r="A2431" t="str">
            <v>MAHASHREE TRADING LTD</v>
          </cell>
          <cell r="B2431">
            <v>512337</v>
          </cell>
          <cell r="C2431" t="str">
            <v>Not Listed</v>
          </cell>
        </row>
        <row r="2432">
          <cell r="A2432" t="str">
            <v>MAHAVEER INFOWAY LTD</v>
          </cell>
          <cell r="B2432">
            <v>539383</v>
          </cell>
          <cell r="C2432" t="str">
            <v>Not Listed</v>
          </cell>
        </row>
        <row r="2433">
          <cell r="A2433" t="str">
            <v>MAHAVIR INDUSTRIES LTD</v>
          </cell>
          <cell r="B2433">
            <v>531648</v>
          </cell>
          <cell r="C2433" t="str">
            <v>Not Listed</v>
          </cell>
        </row>
        <row r="2434">
          <cell r="A2434" t="str">
            <v>Mahesh Developers Ltd</v>
          </cell>
          <cell r="B2434">
            <v>542677</v>
          </cell>
          <cell r="C2434" t="str">
            <v>MAHESH</v>
          </cell>
        </row>
        <row r="2435">
          <cell r="A2435" t="str">
            <v>MAHESHWARI LOGISTICS LTD</v>
          </cell>
          <cell r="B2435" t="str">
            <v>Not Listed</v>
          </cell>
          <cell r="C2435" t="str">
            <v>MAHESHWARI</v>
          </cell>
        </row>
        <row r="2436">
          <cell r="A2436" t="str">
            <v>MAHICKRA CHEMICALS LTD</v>
          </cell>
          <cell r="B2436" t="str">
            <v>Not Listed</v>
          </cell>
          <cell r="C2436" t="str">
            <v>MAHICKRA</v>
          </cell>
        </row>
        <row r="2437">
          <cell r="A2437" t="str">
            <v>MAHINDRA &amp; MAHINDRA FINANCIAL SERVICES LTD</v>
          </cell>
          <cell r="B2437">
            <v>532720</v>
          </cell>
          <cell r="C2437" t="str">
            <v>M&amp;MFIN</v>
          </cell>
        </row>
        <row r="2438">
          <cell r="A2438" t="str">
            <v>MAHINDRA &amp; MAHINDRA LTD</v>
          </cell>
          <cell r="B2438">
            <v>500520</v>
          </cell>
          <cell r="C2438" t="str">
            <v>M&amp;M</v>
          </cell>
        </row>
        <row r="2439">
          <cell r="A2439" t="str">
            <v>MAHINDRA CIE AUTOMOTIVE LTD</v>
          </cell>
          <cell r="B2439">
            <v>532756</v>
          </cell>
          <cell r="C2439" t="str">
            <v>MAHINDCIE</v>
          </cell>
        </row>
        <row r="2440">
          <cell r="A2440" t="str">
            <v>MAHINDRA HOLIDAYS &amp; RESORTS (INDIA) LTD</v>
          </cell>
          <cell r="B2440">
            <v>533088</v>
          </cell>
          <cell r="C2440" t="str">
            <v>MHRIL</v>
          </cell>
        </row>
        <row r="2441">
          <cell r="A2441" t="str">
            <v>MAHINDRA HOLIDAYS &amp; RESORTS INDIA LTD</v>
          </cell>
          <cell r="B2441">
            <v>533088</v>
          </cell>
          <cell r="C2441" t="str">
            <v>MHRIL</v>
          </cell>
        </row>
        <row r="2442">
          <cell r="A2442" t="str">
            <v>MAHINDRA LIFESPACE DEVELOPERS LTD</v>
          </cell>
          <cell r="B2442">
            <v>532313</v>
          </cell>
          <cell r="C2442" t="str">
            <v>MAHLIFE</v>
          </cell>
        </row>
        <row r="2443">
          <cell r="A2443" t="str">
            <v>MAHINDRA LOGISTICS LTD</v>
          </cell>
          <cell r="B2443">
            <v>540768</v>
          </cell>
          <cell r="C2443" t="str">
            <v>MAHLOG</v>
          </cell>
        </row>
        <row r="2444">
          <cell r="A2444" t="str">
            <v>Mahip Industries Ltd</v>
          </cell>
          <cell r="B2444">
            <v>542503</v>
          </cell>
          <cell r="C2444" t="str">
            <v>MAHIP</v>
          </cell>
        </row>
        <row r="2445">
          <cell r="A2445" t="str">
            <v>MAITHAN ALLOYS LTD</v>
          </cell>
          <cell r="B2445">
            <v>590078</v>
          </cell>
          <cell r="C2445" t="str">
            <v>MAITHANALL</v>
          </cell>
        </row>
        <row r="2446">
          <cell r="A2446" t="str">
            <v>MAITRI ENTERPRISES LTD</v>
          </cell>
          <cell r="B2446">
            <v>513430</v>
          </cell>
          <cell r="C2446" t="str">
            <v>Not Listed</v>
          </cell>
        </row>
        <row r="2447">
          <cell r="A2447" t="str">
            <v>MAJESCO LTD</v>
          </cell>
          <cell r="B2447">
            <v>539289</v>
          </cell>
          <cell r="C2447" t="str">
            <v>MAJESCO</v>
          </cell>
        </row>
        <row r="2448">
          <cell r="A2448" t="str">
            <v>MAJESTIC AUTO LTD</v>
          </cell>
          <cell r="B2448">
            <v>500267</v>
          </cell>
          <cell r="C2448" t="str">
            <v>Not Listed</v>
          </cell>
        </row>
        <row r="2449">
          <cell r="A2449" t="str">
            <v>MAJESTIC RESEARCH SERVICES AND SOLUTIONS LTD</v>
          </cell>
          <cell r="B2449">
            <v>539229</v>
          </cell>
          <cell r="C2449" t="str">
            <v>Not Listed</v>
          </cell>
        </row>
        <row r="2450">
          <cell r="A2450" t="str">
            <v>MAKERS LABORATORIES LTD</v>
          </cell>
          <cell r="B2450">
            <v>506919</v>
          </cell>
          <cell r="C2450" t="str">
            <v>Not Listed</v>
          </cell>
        </row>
        <row r="2451">
          <cell r="A2451" t="str">
            <v>MALLCOM (INDIA) LTD</v>
          </cell>
          <cell r="B2451">
            <v>539400</v>
          </cell>
          <cell r="C2451" t="str">
            <v>Not Listed</v>
          </cell>
        </row>
        <row r="2452">
          <cell r="A2452" t="str">
            <v>MALLCOM INDIA LTD</v>
          </cell>
          <cell r="B2452">
            <v>539400</v>
          </cell>
          <cell r="C2452" t="str">
            <v>Not Listed</v>
          </cell>
        </row>
        <row r="2453">
          <cell r="A2453" t="str">
            <v>MALU PAPER MILLS LTD</v>
          </cell>
          <cell r="B2453">
            <v>532728</v>
          </cell>
          <cell r="C2453" t="str">
            <v>MALUPAPER</v>
          </cell>
        </row>
        <row r="2454">
          <cell r="A2454" t="str">
            <v>MAN INDUSTRIES (INDIA) LTD</v>
          </cell>
          <cell r="B2454">
            <v>513269</v>
          </cell>
          <cell r="C2454" t="str">
            <v>MANINDS</v>
          </cell>
        </row>
        <row r="2455">
          <cell r="A2455" t="str">
            <v>MAN INDUSTRIES INDIA LTD</v>
          </cell>
          <cell r="B2455">
            <v>513269</v>
          </cell>
          <cell r="C2455" t="str">
            <v>MANINDS</v>
          </cell>
        </row>
        <row r="2456">
          <cell r="A2456" t="str">
            <v>MAN INFRACONSTRUCTION LTD</v>
          </cell>
          <cell r="B2456">
            <v>533169</v>
          </cell>
          <cell r="C2456" t="str">
            <v>MANINFRA</v>
          </cell>
        </row>
        <row r="2457">
          <cell r="A2457" t="str">
            <v>MANAKSIA ALUMINIUM COMPANY LTD</v>
          </cell>
          <cell r="B2457">
            <v>539045</v>
          </cell>
          <cell r="C2457" t="str">
            <v>MANAKALUCO</v>
          </cell>
        </row>
        <row r="2458">
          <cell r="A2458" t="str">
            <v>MANAKSIA COATED METALS &amp; INDUSTRIES LTD</v>
          </cell>
          <cell r="B2458">
            <v>539046</v>
          </cell>
          <cell r="C2458" t="str">
            <v>MANAKCOAT</v>
          </cell>
        </row>
        <row r="2459">
          <cell r="A2459" t="str">
            <v>MANAKSIA LTD</v>
          </cell>
          <cell r="B2459">
            <v>532932</v>
          </cell>
          <cell r="C2459" t="str">
            <v>MANAKSIA</v>
          </cell>
        </row>
        <row r="2460">
          <cell r="A2460" t="str">
            <v>MANAKSIA STEELS LTD</v>
          </cell>
          <cell r="B2460">
            <v>539044</v>
          </cell>
          <cell r="C2460" t="str">
            <v>MANAKSTEEL</v>
          </cell>
        </row>
        <row r="2461">
          <cell r="A2461" t="str">
            <v>MANALI PETROCHEMICALS LTD</v>
          </cell>
          <cell r="B2461">
            <v>500268</v>
          </cell>
          <cell r="C2461" t="str">
            <v>MANALIPETC</v>
          </cell>
        </row>
        <row r="2462">
          <cell r="A2462" t="str">
            <v>MANAPPURAM FINANCE LTD</v>
          </cell>
          <cell r="B2462">
            <v>531213</v>
          </cell>
          <cell r="C2462" t="str">
            <v>MANAPPURAM</v>
          </cell>
        </row>
        <row r="2463">
          <cell r="A2463" t="str">
            <v>MANAS PROPERTIES LTD</v>
          </cell>
          <cell r="B2463">
            <v>540402</v>
          </cell>
          <cell r="C2463" t="str">
            <v>Not Listed</v>
          </cell>
        </row>
        <row r="2464">
          <cell r="A2464" t="str">
            <v>MANAV INFRA PROJECTS LTD</v>
          </cell>
          <cell r="B2464" t="str">
            <v>Not Listed</v>
          </cell>
          <cell r="C2464" t="str">
            <v>MANAV</v>
          </cell>
        </row>
        <row r="2465">
          <cell r="A2465" t="str">
            <v>MANDHANA INDUSTRIES LTD</v>
          </cell>
          <cell r="B2465">
            <v>533204</v>
          </cell>
          <cell r="C2465" t="str">
            <v>MANDHANA</v>
          </cell>
        </row>
        <row r="2466">
          <cell r="A2466" t="str">
            <v>MANGAL CREDIT AND FINCORP LTD.</v>
          </cell>
          <cell r="B2466">
            <v>505850</v>
          </cell>
          <cell r="C2466" t="str">
            <v>MANCREDIT</v>
          </cell>
        </row>
        <row r="2467">
          <cell r="A2467" t="str">
            <v>MANGALAM CEMENT LTD</v>
          </cell>
          <cell r="B2467">
            <v>502157</v>
          </cell>
          <cell r="C2467" t="str">
            <v>MANGLMCEM</v>
          </cell>
        </row>
        <row r="2468">
          <cell r="A2468" t="str">
            <v>MANGALAM DRUGS AND ORGANICS LTD</v>
          </cell>
          <cell r="B2468">
            <v>532637</v>
          </cell>
          <cell r="C2468" t="str">
            <v>MANGALAM</v>
          </cell>
        </row>
        <row r="2469">
          <cell r="A2469" t="str">
            <v>MANGALAM INDUSTRIAL FINANCE LTD</v>
          </cell>
          <cell r="B2469">
            <v>537800</v>
          </cell>
          <cell r="C2469" t="str">
            <v>Not Listed</v>
          </cell>
        </row>
        <row r="2470">
          <cell r="A2470" t="str">
            <v>MANGALAM ORGANICS LTD</v>
          </cell>
          <cell r="B2470">
            <v>514418</v>
          </cell>
          <cell r="C2470" t="str">
            <v>Not Listed</v>
          </cell>
        </row>
        <row r="2471">
          <cell r="A2471" t="str">
            <v>MANGALAM SEEDS LTD</v>
          </cell>
          <cell r="B2471">
            <v>539275</v>
          </cell>
          <cell r="C2471" t="str">
            <v>Not Listed</v>
          </cell>
        </row>
        <row r="2472">
          <cell r="A2472" t="str">
            <v>MANGALAM TIMBER PRODUCTS LTD</v>
          </cell>
          <cell r="B2472">
            <v>516007</v>
          </cell>
          <cell r="C2472" t="str">
            <v>MANGTIMBER</v>
          </cell>
        </row>
        <row r="2473">
          <cell r="A2473" t="str">
            <v>MANGALORE CHEMICALS &amp; FERTILIZERS LTD</v>
          </cell>
          <cell r="B2473">
            <v>530011</v>
          </cell>
          <cell r="C2473" t="str">
            <v>MANGCHEFER</v>
          </cell>
        </row>
        <row r="2474">
          <cell r="A2474" t="str">
            <v>MANGALORE REFINERY AND PETROCHEMICALS LTD</v>
          </cell>
          <cell r="B2474">
            <v>500109</v>
          </cell>
          <cell r="C2474" t="str">
            <v>MRPL</v>
          </cell>
        </row>
        <row r="2475">
          <cell r="A2475" t="str">
            <v>MANGALYA SOFT-TECH LTD</v>
          </cell>
          <cell r="B2475">
            <v>530243</v>
          </cell>
          <cell r="C2475" t="str">
            <v>Not Listed</v>
          </cell>
        </row>
        <row r="2476">
          <cell r="A2476" t="str">
            <v>MANIPAL FINANCE CORPORATION LTD</v>
          </cell>
          <cell r="B2476">
            <v>507938</v>
          </cell>
          <cell r="C2476" t="str">
            <v>Not Listed</v>
          </cell>
        </row>
        <row r="2477">
          <cell r="A2477" t="str">
            <v>MANJEERA CONSTRUCTIONS LTD</v>
          </cell>
          <cell r="B2477">
            <v>533078</v>
          </cell>
          <cell r="C2477" t="str">
            <v>Not Listed</v>
          </cell>
        </row>
        <row r="2478">
          <cell r="A2478" t="str">
            <v>MANOMAY TEX (INDIA) LTD</v>
          </cell>
          <cell r="B2478">
            <v>540396</v>
          </cell>
          <cell r="C2478" t="str">
            <v>Not Listed</v>
          </cell>
        </row>
        <row r="2479">
          <cell r="A2479" t="str">
            <v>MANOMAY TEX INDIA LTD</v>
          </cell>
          <cell r="B2479">
            <v>540396</v>
          </cell>
          <cell r="C2479" t="str">
            <v>Not Listed</v>
          </cell>
        </row>
        <row r="2480">
          <cell r="A2480" t="str">
            <v>MANORAMA INDUSTRIES LTD</v>
          </cell>
          <cell r="B2480">
            <v>541974</v>
          </cell>
          <cell r="C2480" t="str">
            <v>Not Listed</v>
          </cell>
        </row>
        <row r="2481">
          <cell r="A2481" t="str">
            <v>MANPASAND BEVERAGES LTD</v>
          </cell>
          <cell r="B2481">
            <v>539207</v>
          </cell>
          <cell r="C2481" t="str">
            <v>MANPASAND</v>
          </cell>
        </row>
        <row r="2482">
          <cell r="A2482" t="str">
            <v>MANRAJ HOUSING FINANCE LTD</v>
          </cell>
          <cell r="B2482">
            <v>530537</v>
          </cell>
          <cell r="C2482" t="str">
            <v>Not Listed</v>
          </cell>
        </row>
        <row r="2483">
          <cell r="A2483" t="str">
            <v>MANSI FINANCE CHENNAI LTD</v>
          </cell>
          <cell r="B2483">
            <v>511758</v>
          </cell>
          <cell r="C2483" t="str">
            <v>Not Listed</v>
          </cell>
        </row>
        <row r="2484">
          <cell r="A2484" t="str">
            <v>MANSOON TRADING CO LTD</v>
          </cell>
          <cell r="B2484">
            <v>512303</v>
          </cell>
          <cell r="C2484" t="str">
            <v>Not Listed</v>
          </cell>
        </row>
        <row r="2485">
          <cell r="A2485" t="str">
            <v>MANUGRAPH (INDIA) LTD</v>
          </cell>
          <cell r="B2485">
            <v>505324</v>
          </cell>
          <cell r="C2485" t="str">
            <v>MANUGRAPH</v>
          </cell>
        </row>
        <row r="2486">
          <cell r="A2486" t="str">
            <v>MANUGRAPH INDIA LTD</v>
          </cell>
          <cell r="B2486">
            <v>505324</v>
          </cell>
          <cell r="C2486" t="str">
            <v>MANUGRAPH</v>
          </cell>
        </row>
        <row r="2487">
          <cell r="A2487" t="str">
            <v>MANVIJAY DEVELOPMENT COMPANY LTD</v>
          </cell>
          <cell r="B2487">
            <v>538970</v>
          </cell>
          <cell r="C2487" t="str">
            <v>Not Listed</v>
          </cell>
        </row>
        <row r="2488">
          <cell r="A2488" t="str">
            <v>MARAL OVERSEAS LTD</v>
          </cell>
          <cell r="B2488">
            <v>521018</v>
          </cell>
          <cell r="C2488" t="str">
            <v>MARALOVER</v>
          </cell>
        </row>
        <row r="2489">
          <cell r="A2489" t="str">
            <v>MARATHON NEXTGEN REALTY LTD</v>
          </cell>
          <cell r="B2489">
            <v>503101</v>
          </cell>
          <cell r="C2489" t="str">
            <v>MARATHON</v>
          </cell>
        </row>
        <row r="2490">
          <cell r="A2490" t="str">
            <v>MARATHWADA REFRACTORIES LTD</v>
          </cell>
          <cell r="B2490">
            <v>502250</v>
          </cell>
          <cell r="C2490" t="str">
            <v>Not Listed</v>
          </cell>
        </row>
        <row r="2491">
          <cell r="A2491" t="str">
            <v>MARDIA SAMYOUNG CAPILLARY TUBES COMPANY LTD</v>
          </cell>
          <cell r="B2491">
            <v>513544</v>
          </cell>
          <cell r="C2491" t="str">
            <v>Not Listed</v>
          </cell>
        </row>
        <row r="2492">
          <cell r="A2492" t="str">
            <v>MARG LTD</v>
          </cell>
          <cell r="B2492">
            <v>530543</v>
          </cell>
          <cell r="C2492" t="str">
            <v>Not Listed</v>
          </cell>
        </row>
        <row r="2493">
          <cell r="A2493" t="str">
            <v>MARG TECHNO PROJECTS LTD</v>
          </cell>
          <cell r="B2493">
            <v>540254</v>
          </cell>
          <cell r="C2493" t="str">
            <v>Not Listed</v>
          </cell>
        </row>
        <row r="2494">
          <cell r="A2494" t="str">
            <v>MARGO FINANCE LTD</v>
          </cell>
          <cell r="B2494">
            <v>500206</v>
          </cell>
          <cell r="C2494" t="str">
            <v>Not Listed</v>
          </cell>
        </row>
        <row r="2495">
          <cell r="A2495" t="str">
            <v>MARICO LTD</v>
          </cell>
          <cell r="B2495">
            <v>531642</v>
          </cell>
          <cell r="C2495" t="str">
            <v>MARICO</v>
          </cell>
        </row>
        <row r="2496">
          <cell r="A2496" t="str">
            <v>MARINE ELECTRICALS (INDIA) LTD</v>
          </cell>
          <cell r="B2496" t="str">
            <v>Not Listed</v>
          </cell>
          <cell r="C2496" t="str">
            <v>MARINE</v>
          </cell>
        </row>
        <row r="2497">
          <cell r="A2497" t="str">
            <v>MARINE ELECTRICALS INDIA LTD</v>
          </cell>
          <cell r="B2497" t="str">
            <v>Not Listed</v>
          </cell>
          <cell r="C2497" t="str">
            <v>MARINE</v>
          </cell>
        </row>
        <row r="2498">
          <cell r="A2498" t="str">
            <v>MARIS SPINNERS LTD</v>
          </cell>
          <cell r="B2498">
            <v>531503</v>
          </cell>
          <cell r="C2498" t="str">
            <v>Not Listed</v>
          </cell>
        </row>
        <row r="2499">
          <cell r="A2499" t="str">
            <v>MARKET CREATORS LTD</v>
          </cell>
          <cell r="B2499">
            <v>526891</v>
          </cell>
          <cell r="C2499" t="str">
            <v>Not Listed</v>
          </cell>
        </row>
        <row r="2500">
          <cell r="A2500" t="str">
            <v>MARKSANS PHARMA LTD</v>
          </cell>
          <cell r="B2500">
            <v>524404</v>
          </cell>
          <cell r="C2500" t="str">
            <v>MARKSANS</v>
          </cell>
        </row>
        <row r="2501">
          <cell r="A2501" t="str">
            <v>MARSHALL MACHINES LTD</v>
          </cell>
          <cell r="B2501" t="str">
            <v>Not Listed</v>
          </cell>
          <cell r="C2501" t="str">
            <v>MARSHALL</v>
          </cell>
        </row>
        <row r="2502">
          <cell r="A2502" t="str">
            <v>MARSONS LTD</v>
          </cell>
          <cell r="B2502">
            <v>517467</v>
          </cell>
          <cell r="C2502" t="str">
            <v>Not Listed</v>
          </cell>
        </row>
        <row r="2503">
          <cell r="A2503" t="str">
            <v>MARTIN BURN LTD</v>
          </cell>
          <cell r="B2503">
            <v>523566</v>
          </cell>
          <cell r="C2503" t="str">
            <v>Not Listed</v>
          </cell>
        </row>
        <row r="2504">
          <cell r="A2504" t="str">
            <v>MARUTI INFRASTRUCTURE LTD</v>
          </cell>
          <cell r="B2504">
            <v>531540</v>
          </cell>
          <cell r="C2504" t="str">
            <v>Not Listed</v>
          </cell>
        </row>
        <row r="2505">
          <cell r="A2505" t="str">
            <v>MARUTI SECURITIES LTD</v>
          </cell>
          <cell r="B2505">
            <v>531319</v>
          </cell>
          <cell r="C2505" t="str">
            <v>Not Listed</v>
          </cell>
        </row>
        <row r="2506">
          <cell r="A2506" t="str">
            <v>MARUTI SUZUKI (INDIA) LTD</v>
          </cell>
          <cell r="B2506">
            <v>532500</v>
          </cell>
          <cell r="C2506" t="str">
            <v>MARUTI</v>
          </cell>
        </row>
        <row r="2507">
          <cell r="A2507" t="str">
            <v>MARUTI SUZUKI INDIA LTD</v>
          </cell>
          <cell r="B2507">
            <v>532500</v>
          </cell>
          <cell r="C2507" t="str">
            <v>MARUTI</v>
          </cell>
        </row>
        <row r="2508">
          <cell r="A2508" t="str">
            <v>MARVEL DECOR LTD</v>
          </cell>
          <cell r="B2508" t="str">
            <v>Not Listed</v>
          </cell>
          <cell r="C2508" t="str">
            <v>MDL</v>
          </cell>
        </row>
        <row r="2509">
          <cell r="A2509" t="str">
            <v>MAS FINANCIAL SERVICES LTD</v>
          </cell>
          <cell r="B2509">
            <v>540749</v>
          </cell>
          <cell r="C2509" t="str">
            <v>MASFIN</v>
          </cell>
        </row>
        <row r="2510">
          <cell r="A2510" t="str">
            <v>MASK INVESTMENTS LTD</v>
          </cell>
          <cell r="B2510" t="str">
            <v>Not Listed</v>
          </cell>
          <cell r="C2510" t="str">
            <v>MASKINVEST</v>
          </cell>
        </row>
        <row r="2511">
          <cell r="A2511" t="str">
            <v>MASTEK LTD</v>
          </cell>
          <cell r="B2511">
            <v>523704</v>
          </cell>
          <cell r="C2511" t="str">
            <v>MASTEK</v>
          </cell>
        </row>
        <row r="2512">
          <cell r="A2512" t="str">
            <v>MASTER CHEMICALS LTD</v>
          </cell>
          <cell r="B2512">
            <v>506867</v>
          </cell>
          <cell r="C2512" t="str">
            <v>Not Listed</v>
          </cell>
        </row>
        <row r="2513">
          <cell r="A2513" t="str">
            <v>MASTER TRUST LTD</v>
          </cell>
          <cell r="B2513">
            <v>511768</v>
          </cell>
          <cell r="C2513" t="str">
            <v>Not Listed</v>
          </cell>
        </row>
        <row r="2514">
          <cell r="A2514" t="str">
            <v>MATHEW EASOW RESEARCH SECURITIES LTD</v>
          </cell>
          <cell r="B2514">
            <v>511688</v>
          </cell>
          <cell r="C2514" t="str">
            <v>Not Listed</v>
          </cell>
        </row>
        <row r="2515">
          <cell r="A2515" t="str">
            <v>MATRIMONY COM LTD</v>
          </cell>
          <cell r="B2515">
            <v>540704</v>
          </cell>
          <cell r="C2515" t="str">
            <v>MATRIMONY</v>
          </cell>
        </row>
        <row r="2516">
          <cell r="A2516" t="str">
            <v>MAURIA UDYOG LTD</v>
          </cell>
          <cell r="B2516">
            <v>539219</v>
          </cell>
          <cell r="C2516" t="str">
            <v>Not Listed</v>
          </cell>
        </row>
        <row r="2517">
          <cell r="A2517" t="str">
            <v>MAVI INDUSTRIES LTD</v>
          </cell>
          <cell r="B2517">
            <v>500248</v>
          </cell>
          <cell r="C2517" t="str">
            <v>Not Listed</v>
          </cell>
        </row>
        <row r="2518">
          <cell r="A2518" t="str">
            <v>MAWANA SUGARS LTD</v>
          </cell>
          <cell r="B2518">
            <v>523371</v>
          </cell>
          <cell r="C2518" t="str">
            <v>MAWANASUG</v>
          </cell>
        </row>
        <row r="2519">
          <cell r="A2519" t="str">
            <v>MAX (INDIA) LTD</v>
          </cell>
          <cell r="B2519">
            <v>539981</v>
          </cell>
          <cell r="C2519" t="str">
            <v>MAX(INDIA)</v>
          </cell>
        </row>
        <row r="2520">
          <cell r="A2520" t="str">
            <v>MAX ALERT SYSTEMS LTD.</v>
          </cell>
          <cell r="B2520">
            <v>534563</v>
          </cell>
          <cell r="C2520" t="str">
            <v>MASL</v>
          </cell>
        </row>
        <row r="2521">
          <cell r="A2521" t="str">
            <v>MAX FINANCIAL SERVICES LTD</v>
          </cell>
          <cell r="B2521">
            <v>500271</v>
          </cell>
          <cell r="C2521" t="str">
            <v>MFSL</v>
          </cell>
        </row>
        <row r="2522">
          <cell r="A2522" t="str">
            <v>MAX INDIA LTD</v>
          </cell>
          <cell r="B2522">
            <v>539981</v>
          </cell>
          <cell r="C2522" t="str">
            <v>MAXINDIA</v>
          </cell>
        </row>
        <row r="2523">
          <cell r="A2523" t="str">
            <v>MAX VENTURES AND INDUSTRIES LTD</v>
          </cell>
          <cell r="B2523">
            <v>539940</v>
          </cell>
          <cell r="C2523" t="str">
            <v>MAXVIL</v>
          </cell>
        </row>
        <row r="2524">
          <cell r="A2524" t="str">
            <v>MAXHEIGHTS INFRASTRUCTURE LTD</v>
          </cell>
          <cell r="B2524">
            <v>534338</v>
          </cell>
          <cell r="C2524" t="str">
            <v>Not Listed</v>
          </cell>
        </row>
        <row r="2525">
          <cell r="A2525" t="str">
            <v>MAXIMAA SYSTEMS LTD</v>
          </cell>
          <cell r="B2525">
            <v>526538</v>
          </cell>
          <cell r="C2525" t="str">
            <v>Not Listed</v>
          </cell>
        </row>
        <row r="2526">
          <cell r="A2526" t="str">
            <v>MAXIMUS INTERNATIONAL LTD</v>
          </cell>
          <cell r="B2526">
            <v>540401</v>
          </cell>
          <cell r="C2526" t="str">
            <v>Not Listed</v>
          </cell>
        </row>
        <row r="2527">
          <cell r="A2527" t="str">
            <v>MAYUKH DEALTRADE LTD</v>
          </cell>
          <cell r="B2527">
            <v>539519</v>
          </cell>
          <cell r="C2527" t="str">
            <v>Not Listed</v>
          </cell>
        </row>
        <row r="2528">
          <cell r="A2528" t="str">
            <v>MAYUR FLOORINGS LTD</v>
          </cell>
          <cell r="B2528">
            <v>531221</v>
          </cell>
          <cell r="C2528" t="str">
            <v>Not Listed</v>
          </cell>
        </row>
        <row r="2529">
          <cell r="A2529" t="str">
            <v>MAYUR LEATHER PRODUCTS LTD</v>
          </cell>
          <cell r="B2529">
            <v>531680</v>
          </cell>
          <cell r="C2529" t="str">
            <v>Not Listed</v>
          </cell>
        </row>
        <row r="2530">
          <cell r="A2530" t="str">
            <v>MAYUR UNIQUOTERS LTD</v>
          </cell>
          <cell r="B2530">
            <v>522249</v>
          </cell>
          <cell r="C2530" t="str">
            <v>MAYURUNIQ</v>
          </cell>
        </row>
        <row r="2531">
          <cell r="A2531" t="str">
            <v>MAZDA LTD</v>
          </cell>
          <cell r="B2531">
            <v>523792</v>
          </cell>
          <cell r="C2531" t="str">
            <v>MAZDA</v>
          </cell>
        </row>
        <row r="2532">
          <cell r="A2532" t="str">
            <v>MBL INFRASTRUCTURES LTD</v>
          </cell>
          <cell r="B2532">
            <v>533152</v>
          </cell>
          <cell r="C2532" t="str">
            <v>MBLINFRA</v>
          </cell>
        </row>
        <row r="2533">
          <cell r="A2533" t="str">
            <v>MCDOWELL HOLDINGS LTD</v>
          </cell>
          <cell r="B2533">
            <v>532852</v>
          </cell>
          <cell r="C2533" t="str">
            <v>MCDHOLDING</v>
          </cell>
        </row>
        <row r="2534">
          <cell r="A2534" t="str">
            <v>MCLEOD RUSSEL (INDIA) LTD</v>
          </cell>
          <cell r="B2534">
            <v>532654</v>
          </cell>
          <cell r="C2534" t="str">
            <v>MCLEODRUSS</v>
          </cell>
        </row>
        <row r="2535">
          <cell r="A2535" t="str">
            <v>MCLEOD RUSSEL INDIA LTD</v>
          </cell>
          <cell r="B2535">
            <v>532654</v>
          </cell>
          <cell r="C2535" t="str">
            <v>MCLEODRUSS</v>
          </cell>
        </row>
        <row r="2536">
          <cell r="A2536" t="str">
            <v>MCNALLY BHARAT ENGINEERING COMPANY LTD</v>
          </cell>
          <cell r="B2536">
            <v>532629</v>
          </cell>
          <cell r="C2536" t="str">
            <v>MBECL</v>
          </cell>
        </row>
        <row r="2537">
          <cell r="A2537" t="str">
            <v>MEDIA MATRIX WORLDWIDE LTD</v>
          </cell>
          <cell r="B2537">
            <v>512267</v>
          </cell>
          <cell r="C2537" t="str">
            <v>Not Listed</v>
          </cell>
        </row>
        <row r="2538">
          <cell r="A2538" t="str">
            <v>MEDICAMEN BIOTECH LTD</v>
          </cell>
          <cell r="B2538">
            <v>531146</v>
          </cell>
          <cell r="C2538" t="str">
            <v>Not Listed</v>
          </cell>
        </row>
        <row r="2539">
          <cell r="A2539" t="str">
            <v>MEDI-CAPS LTD</v>
          </cell>
          <cell r="B2539">
            <v>523144</v>
          </cell>
          <cell r="C2539" t="str">
            <v>Not Listed</v>
          </cell>
        </row>
        <row r="2540">
          <cell r="A2540" t="str">
            <v>Medico Intercontinental Ltd</v>
          </cell>
          <cell r="B2540">
            <v>539938</v>
          </cell>
          <cell r="C2540" t="str">
            <v>MIL</v>
          </cell>
        </row>
        <row r="2541">
          <cell r="A2541" t="str">
            <v>MEDICO REMEDIES LTD</v>
          </cell>
          <cell r="B2541">
            <v>540937</v>
          </cell>
          <cell r="C2541" t="str">
            <v>Not Listed</v>
          </cell>
        </row>
        <row r="2542">
          <cell r="A2542" t="str">
            <v>MEDINOVA DIAGNOSTIC SERVICES LTD</v>
          </cell>
          <cell r="B2542">
            <v>526301</v>
          </cell>
          <cell r="C2542" t="str">
            <v>Not Listed</v>
          </cell>
        </row>
        <row r="2543">
          <cell r="A2543" t="str">
            <v>MEENAKSHI ENTERPRISES LTD</v>
          </cell>
          <cell r="B2543">
            <v>538834</v>
          </cell>
          <cell r="C2543" t="str">
            <v>Not Listed</v>
          </cell>
        </row>
        <row r="2544">
          <cell r="A2544" t="str">
            <v>MEENAKSHI STEEL INDUSTRIES LTD</v>
          </cell>
          <cell r="B2544">
            <v>512505</v>
          </cell>
          <cell r="C2544" t="str">
            <v>Not Listed</v>
          </cell>
        </row>
        <row r="2545">
          <cell r="A2545" t="str">
            <v>MEERA INDUSTRIES LTD</v>
          </cell>
          <cell r="B2545">
            <v>540519</v>
          </cell>
          <cell r="C2545" t="str">
            <v>Not Listed</v>
          </cell>
        </row>
        <row r="2546">
          <cell r="A2546" t="str">
            <v>MEFCOM AGRO INDUSTRIES LTD</v>
          </cell>
          <cell r="B2546">
            <v>511276</v>
          </cell>
          <cell r="C2546" t="str">
            <v>Not Listed</v>
          </cell>
        </row>
        <row r="2547">
          <cell r="A2547" t="str">
            <v>MEFCOM CAPITAL MARKETS LTD</v>
          </cell>
          <cell r="B2547">
            <v>531176</v>
          </cell>
          <cell r="C2547" t="str">
            <v>Not Listed</v>
          </cell>
        </row>
        <row r="2548">
          <cell r="A2548" t="str">
            <v>MEGA CORPORATION LTD</v>
          </cell>
          <cell r="B2548">
            <v>531417</v>
          </cell>
          <cell r="C2548" t="str">
            <v>Not Listed</v>
          </cell>
        </row>
        <row r="2549">
          <cell r="A2549" t="str">
            <v>MEGA FIN (INDIA) LTD</v>
          </cell>
          <cell r="B2549">
            <v>532105</v>
          </cell>
          <cell r="C2549" t="str">
            <v>Not Listed</v>
          </cell>
        </row>
        <row r="2550">
          <cell r="A2550" t="str">
            <v>MEGA FIN INDIA LTD</v>
          </cell>
          <cell r="B2550">
            <v>532105</v>
          </cell>
          <cell r="C2550" t="str">
            <v>Not Listed</v>
          </cell>
        </row>
        <row r="2551">
          <cell r="A2551" t="str">
            <v>MEGA NIRMAN AND INDUSTRIES LTD</v>
          </cell>
          <cell r="B2551">
            <v>539767</v>
          </cell>
          <cell r="C2551" t="str">
            <v>Not Listed</v>
          </cell>
        </row>
        <row r="2552">
          <cell r="A2552" t="str">
            <v>MEGASOFT LTD</v>
          </cell>
          <cell r="B2552">
            <v>532408</v>
          </cell>
          <cell r="C2552" t="str">
            <v>MEGASOFT</v>
          </cell>
        </row>
        <row r="2553">
          <cell r="A2553" t="str">
            <v>MEGASTAR FOODS LTD</v>
          </cell>
          <cell r="B2553">
            <v>541352</v>
          </cell>
          <cell r="C2553" t="str">
            <v>Not Listed</v>
          </cell>
        </row>
        <row r="2554">
          <cell r="A2554" t="str">
            <v>MEGHMANI ORGANICS LTD</v>
          </cell>
          <cell r="B2554">
            <v>532865</v>
          </cell>
          <cell r="C2554" t="str">
            <v>MEGH</v>
          </cell>
        </row>
        <row r="2555">
          <cell r="A2555" t="str">
            <v>MEGLON INFRA-REAL (INDIA) LTD</v>
          </cell>
          <cell r="B2555">
            <v>511367</v>
          </cell>
          <cell r="C2555" t="str">
            <v>Not Listed</v>
          </cell>
        </row>
        <row r="2556">
          <cell r="A2556" t="str">
            <v>MEGLON INFRA-REAL INDIA LTD</v>
          </cell>
          <cell r="B2556">
            <v>511367</v>
          </cell>
          <cell r="C2556" t="str">
            <v>Not Listed</v>
          </cell>
        </row>
        <row r="2557">
          <cell r="A2557" t="str">
            <v>MEGRI SOFT LTD</v>
          </cell>
          <cell r="B2557">
            <v>539012</v>
          </cell>
          <cell r="C2557" t="str">
            <v>Not Listed</v>
          </cell>
        </row>
        <row r="2558">
          <cell r="A2558" t="str">
            <v>MEHAI TECHNOLOGY LTD</v>
          </cell>
          <cell r="B2558">
            <v>540730</v>
          </cell>
          <cell r="C2558" t="str">
            <v>Not Listed</v>
          </cell>
        </row>
        <row r="2559">
          <cell r="A2559" t="str">
            <v>MEHTA HOUSING FINANCE LTD</v>
          </cell>
          <cell r="B2559">
            <v>511740</v>
          </cell>
          <cell r="C2559" t="str">
            <v>Not Listed</v>
          </cell>
        </row>
        <row r="2560">
          <cell r="A2560" t="str">
            <v>MEHTA INTEGRATED FINANCE LTD</v>
          </cell>
          <cell r="B2560">
            <v>511377</v>
          </cell>
          <cell r="C2560" t="str">
            <v>Not Listed</v>
          </cell>
        </row>
        <row r="2561">
          <cell r="A2561" t="str">
            <v>MEHTA SECURITIES LTD</v>
          </cell>
          <cell r="B2561">
            <v>511738</v>
          </cell>
          <cell r="C2561" t="str">
            <v>Not Listed</v>
          </cell>
        </row>
        <row r="2562">
          <cell r="A2562" t="str">
            <v>MELSTAR INFORMATION TECHNOLOGIES LTD</v>
          </cell>
          <cell r="B2562">
            <v>532307</v>
          </cell>
          <cell r="C2562" t="str">
            <v>MELSTAR</v>
          </cell>
        </row>
        <row r="2563">
          <cell r="A2563" t="str">
            <v>MENA MANI INDUSTRIES LTD</v>
          </cell>
          <cell r="B2563">
            <v>531127</v>
          </cell>
          <cell r="C2563" t="str">
            <v>Not Listed</v>
          </cell>
        </row>
        <row r="2564">
          <cell r="A2564" t="str">
            <v>MENON BEARINGS LTD</v>
          </cell>
          <cell r="B2564">
            <v>523828</v>
          </cell>
          <cell r="C2564" t="str">
            <v>MENONBE</v>
          </cell>
        </row>
        <row r="2565">
          <cell r="A2565" t="str">
            <v>MENON PISTONS LTD</v>
          </cell>
          <cell r="B2565">
            <v>531727</v>
          </cell>
          <cell r="C2565" t="str">
            <v>Not Listed</v>
          </cell>
        </row>
        <row r="2566">
          <cell r="A2566" t="str">
            <v>MEP INFRASTRUCTURE DEVELOPERS LTD</v>
          </cell>
          <cell r="B2566">
            <v>539126</v>
          </cell>
          <cell r="C2566" t="str">
            <v>MEP</v>
          </cell>
        </row>
        <row r="2567">
          <cell r="A2567" t="str">
            <v>MERCANTILE VENTURES LTD</v>
          </cell>
          <cell r="B2567">
            <v>538942</v>
          </cell>
          <cell r="C2567" t="str">
            <v>Not Listed</v>
          </cell>
        </row>
        <row r="2568">
          <cell r="A2568" t="str">
            <v>MERCATOR LTD</v>
          </cell>
          <cell r="B2568">
            <v>526235</v>
          </cell>
          <cell r="C2568" t="str">
            <v>MERCATOR</v>
          </cell>
        </row>
        <row r="2569">
          <cell r="A2569" t="str">
            <v>MERCK LTD</v>
          </cell>
          <cell r="B2569">
            <v>500126</v>
          </cell>
          <cell r="C2569" t="str">
            <v>MERCK</v>
          </cell>
        </row>
        <row r="2570">
          <cell r="A2570" t="str">
            <v>MERCURY LABORATORIES LTD</v>
          </cell>
          <cell r="B2570">
            <v>538964</v>
          </cell>
          <cell r="C2570" t="str">
            <v>Not Listed</v>
          </cell>
        </row>
        <row r="2571">
          <cell r="A2571" t="str">
            <v>MERCURY METALS LTD</v>
          </cell>
          <cell r="B2571">
            <v>531357</v>
          </cell>
          <cell r="C2571" t="str">
            <v>Not Listed</v>
          </cell>
        </row>
        <row r="2572">
          <cell r="A2572" t="str">
            <v>MERCURY TRADE LINKS LTD</v>
          </cell>
          <cell r="B2572">
            <v>512415</v>
          </cell>
          <cell r="C2572" t="str">
            <v>Not Listed</v>
          </cell>
        </row>
        <row r="2573">
          <cell r="A2573" t="str">
            <v>MESCO PHARMACEUTICALS LTD</v>
          </cell>
          <cell r="B2573">
            <v>500274</v>
          </cell>
          <cell r="C2573" t="str">
            <v>Not Listed</v>
          </cell>
        </row>
        <row r="2574">
          <cell r="A2574" t="str">
            <v>METAL COATINGS (INDIA) LTD</v>
          </cell>
          <cell r="B2574">
            <v>531810</v>
          </cell>
          <cell r="C2574" t="str">
            <v>Not Listed</v>
          </cell>
        </row>
        <row r="2575">
          <cell r="A2575" t="str">
            <v>METAL COATINGS INDIA LTD</v>
          </cell>
          <cell r="B2575">
            <v>531810</v>
          </cell>
          <cell r="C2575" t="str">
            <v>Not Listed</v>
          </cell>
        </row>
        <row r="2576">
          <cell r="A2576" t="str">
            <v>METALYST FORGINGS LTD</v>
          </cell>
          <cell r="B2576">
            <v>513335</v>
          </cell>
          <cell r="C2576" t="str">
            <v>METALFORGE</v>
          </cell>
        </row>
        <row r="2577">
          <cell r="A2577" t="str">
            <v>METKORE ALLOYS &amp; INDUSTRIES LTD</v>
          </cell>
          <cell r="B2577">
            <v>532990</v>
          </cell>
          <cell r="C2577" t="str">
            <v>METKORE</v>
          </cell>
        </row>
        <row r="2578">
          <cell r="A2578" t="str">
            <v>METROGLOBAL LTD</v>
          </cell>
          <cell r="B2578">
            <v>500159</v>
          </cell>
          <cell r="C2578" t="str">
            <v>Not Listed</v>
          </cell>
        </row>
        <row r="2579">
          <cell r="A2579" t="str">
            <v>Metropolis Healthcare Ltd</v>
          </cell>
          <cell r="B2579">
            <v>542650</v>
          </cell>
          <cell r="C2579" t="str">
            <v>METROPOLIS</v>
          </cell>
        </row>
        <row r="2580">
          <cell r="A2580" t="str">
            <v>MEWAR HI-TECH ENGINEERING LTD</v>
          </cell>
          <cell r="B2580">
            <v>540150</v>
          </cell>
          <cell r="C2580" t="str">
            <v>Not Listed</v>
          </cell>
        </row>
        <row r="2581">
          <cell r="A2581" t="str">
            <v>MEWAT ZINC LTD</v>
          </cell>
          <cell r="B2581">
            <v>513496</v>
          </cell>
          <cell r="C2581" t="str">
            <v>Not Listed</v>
          </cell>
        </row>
        <row r="2582">
          <cell r="A2582" t="str">
            <v>Meyer Apparel Ltd</v>
          </cell>
          <cell r="B2582">
            <v>531613</v>
          </cell>
          <cell r="C2582" t="str">
            <v>MAL</v>
          </cell>
        </row>
        <row r="2583">
          <cell r="A2583" t="str">
            <v>MFL (INDIA) LTD</v>
          </cell>
          <cell r="B2583">
            <v>526622</v>
          </cell>
          <cell r="C2583" t="str">
            <v>Not Listed</v>
          </cell>
        </row>
        <row r="2584">
          <cell r="A2584" t="str">
            <v>MFL INDIA LTD</v>
          </cell>
          <cell r="B2584">
            <v>526622</v>
          </cell>
          <cell r="C2584" t="str">
            <v>Not Listed</v>
          </cell>
        </row>
        <row r="2585">
          <cell r="A2585" t="str">
            <v>MFS INTERCORP LTD</v>
          </cell>
          <cell r="B2585">
            <v>513721</v>
          </cell>
          <cell r="C2585" t="str">
            <v>Not Listed</v>
          </cell>
        </row>
        <row r="2586">
          <cell r="A2586" t="str">
            <v>MIC ELECTRONICS LTD</v>
          </cell>
          <cell r="B2586">
            <v>532850</v>
          </cell>
          <cell r="C2586" t="str">
            <v>MIC</v>
          </cell>
        </row>
        <row r="2587">
          <cell r="A2587" t="str">
            <v>MICROSE (INDIA) LTD</v>
          </cell>
          <cell r="B2587">
            <v>523343</v>
          </cell>
          <cell r="C2587" t="str">
            <v>Not Listed</v>
          </cell>
        </row>
        <row r="2588">
          <cell r="A2588" t="str">
            <v>MICROSE INDIA LTD</v>
          </cell>
          <cell r="B2588">
            <v>523343</v>
          </cell>
          <cell r="C2588" t="str">
            <v>Not Listed</v>
          </cell>
        </row>
        <row r="2589">
          <cell r="A2589" t="str">
            <v>MID EAST PORTFOLIO MANAGEMENT LTD</v>
          </cell>
          <cell r="B2589">
            <v>526251</v>
          </cell>
          <cell r="C2589" t="str">
            <v>Not Listed</v>
          </cell>
        </row>
        <row r="2590">
          <cell r="A2590" t="str">
            <v>MID INDIA INDUSTRIES LTD</v>
          </cell>
          <cell r="B2590">
            <v>500277</v>
          </cell>
          <cell r="C2590" t="str">
            <v>Not Listed</v>
          </cell>
        </row>
        <row r="2591">
          <cell r="A2591" t="str">
            <v>MIDAS INFRA TRADE LTD</v>
          </cell>
          <cell r="B2591">
            <v>531192</v>
          </cell>
          <cell r="C2591" t="str">
            <v>Not Listed</v>
          </cell>
        </row>
        <row r="2592">
          <cell r="A2592" t="str">
            <v>MIDEAST INTEGRATED STEELS LTD</v>
          </cell>
          <cell r="B2592">
            <v>540744</v>
          </cell>
          <cell r="C2592" t="str">
            <v>Not Listed</v>
          </cell>
        </row>
        <row r="2593">
          <cell r="A2593" t="str">
            <v>MIDVALLEY ENTERTAINMENT LTD.</v>
          </cell>
          <cell r="B2593">
            <v>533310</v>
          </cell>
          <cell r="C2593" t="str">
            <v>MIDVAL</v>
          </cell>
        </row>
        <row r="2594">
          <cell r="A2594" t="str">
            <v>MIDWEST GOLD LTD</v>
          </cell>
          <cell r="B2594">
            <v>526570</v>
          </cell>
          <cell r="C2594" t="str">
            <v>Not Listed</v>
          </cell>
        </row>
        <row r="2595">
          <cell r="A2595" t="str">
            <v>MIHIKA INDUSTRIES LTD</v>
          </cell>
          <cell r="B2595">
            <v>538895</v>
          </cell>
          <cell r="C2595" t="str">
            <v>Not Listed</v>
          </cell>
        </row>
        <row r="2596">
          <cell r="A2596" t="str">
            <v>MILESTONE FURNITURE LTD</v>
          </cell>
          <cell r="B2596">
            <v>541337</v>
          </cell>
          <cell r="C2596" t="str">
            <v>Not Listed</v>
          </cell>
        </row>
        <row r="2597">
          <cell r="A2597" t="str">
            <v>MILESTONE GLOBAL LTD</v>
          </cell>
          <cell r="B2597">
            <v>531338</v>
          </cell>
          <cell r="C2597" t="str">
            <v>Not Listed</v>
          </cell>
        </row>
        <row r="2598">
          <cell r="A2598" t="str">
            <v>MILGREY FINANCE &amp; INVESTMENTS LTD</v>
          </cell>
          <cell r="B2598">
            <v>511018</v>
          </cell>
          <cell r="C2598" t="str">
            <v>Not Listed</v>
          </cell>
        </row>
        <row r="2599">
          <cell r="A2599" t="str">
            <v>MILKFOOD LTD</v>
          </cell>
          <cell r="B2599">
            <v>507621</v>
          </cell>
          <cell r="C2599" t="str">
            <v>Not Listed</v>
          </cell>
        </row>
        <row r="2600">
          <cell r="A2600" t="str">
            <v>MILLENNIUM ONLINE SOLUTIONS  INDIA  LTD</v>
          </cell>
          <cell r="B2600">
            <v>511187</v>
          </cell>
          <cell r="C2600" t="str">
            <v>Not Listed</v>
          </cell>
        </row>
        <row r="2601">
          <cell r="A2601" t="str">
            <v>MILTON INDUSTRIES LTD</v>
          </cell>
          <cell r="B2601" t="str">
            <v>Not Listed</v>
          </cell>
          <cell r="C2601" t="str">
            <v>MILTON</v>
          </cell>
        </row>
        <row r="2602">
          <cell r="A2602" t="str">
            <v>MINAXI TEXTILES LTD</v>
          </cell>
          <cell r="B2602">
            <v>531456</v>
          </cell>
          <cell r="C2602" t="str">
            <v>Not Listed</v>
          </cell>
        </row>
        <row r="2603">
          <cell r="A2603" t="str">
            <v>MINDA CORPORATION LTD</v>
          </cell>
          <cell r="B2603">
            <v>538962</v>
          </cell>
          <cell r="C2603" t="str">
            <v>MINDACORP</v>
          </cell>
        </row>
        <row r="2604">
          <cell r="A2604" t="str">
            <v>MINDA FINANCE LTD</v>
          </cell>
          <cell r="B2604">
            <v>539303</v>
          </cell>
          <cell r="C2604" t="str">
            <v>Not Listed</v>
          </cell>
        </row>
        <row r="2605">
          <cell r="A2605" t="str">
            <v>MINDA INDUSTRIES LTD</v>
          </cell>
          <cell r="B2605">
            <v>532539</v>
          </cell>
          <cell r="C2605" t="str">
            <v>MINDAIND</v>
          </cell>
        </row>
        <row r="2606">
          <cell r="A2606" t="str">
            <v>MINDTECK (INDIA) LTD</v>
          </cell>
          <cell r="B2606">
            <v>517344</v>
          </cell>
          <cell r="C2606" t="str">
            <v>MINDTECK</v>
          </cell>
        </row>
        <row r="2607">
          <cell r="A2607" t="str">
            <v>MINDTECK INDIA LTD</v>
          </cell>
          <cell r="B2607">
            <v>517344</v>
          </cell>
          <cell r="C2607" t="str">
            <v>MINDTECK</v>
          </cell>
        </row>
        <row r="2608">
          <cell r="A2608" t="str">
            <v>MINDTREE LTD</v>
          </cell>
          <cell r="B2608">
            <v>532819</v>
          </cell>
          <cell r="C2608" t="str">
            <v>MINDTREE</v>
          </cell>
        </row>
        <row r="2609">
          <cell r="A2609" t="str">
            <v>MINI DIAMONDS (INDIA) LTD</v>
          </cell>
          <cell r="B2609">
            <v>523373</v>
          </cell>
          <cell r="C2609" t="str">
            <v>Not Listed</v>
          </cell>
        </row>
        <row r="2610">
          <cell r="A2610" t="str">
            <v>MINI DIAMONDS INDIA LTD</v>
          </cell>
          <cell r="B2610">
            <v>523373</v>
          </cell>
          <cell r="C2610" t="str">
            <v>Not Listed</v>
          </cell>
        </row>
        <row r="2611">
          <cell r="A2611" t="str">
            <v>MINOLTA FINANCE LTD</v>
          </cell>
          <cell r="B2611">
            <v>532164</v>
          </cell>
          <cell r="C2611" t="str">
            <v>Not Listed</v>
          </cell>
        </row>
        <row r="2612">
          <cell r="A2612" t="str">
            <v>MIPCO SEAMLESS RINGS GUJARAT LTD</v>
          </cell>
          <cell r="B2612">
            <v>505797</v>
          </cell>
          <cell r="C2612" t="str">
            <v>Not Listed</v>
          </cell>
        </row>
        <row r="2613">
          <cell r="A2613" t="str">
            <v>MIRC ELECTRONICS LTD</v>
          </cell>
          <cell r="B2613">
            <v>500279</v>
          </cell>
          <cell r="C2613" t="str">
            <v>MIRCELECTR</v>
          </cell>
        </row>
        <row r="2614">
          <cell r="A2614" t="str">
            <v>MIRCH TECHNOLOGIES (INDIA) LTD</v>
          </cell>
          <cell r="B2614">
            <v>505336</v>
          </cell>
          <cell r="C2614" t="str">
            <v>Not Listed</v>
          </cell>
        </row>
        <row r="2615">
          <cell r="A2615" t="str">
            <v>MIRCH TECHNOLOGIES INDIA LTD</v>
          </cell>
          <cell r="B2615">
            <v>505336</v>
          </cell>
          <cell r="C2615" t="str">
            <v>Not Listed</v>
          </cell>
        </row>
        <row r="2616">
          <cell r="A2616" t="str">
            <v>MIRZA INTERNATIONAL LTD</v>
          </cell>
          <cell r="B2616">
            <v>526642</v>
          </cell>
          <cell r="C2616" t="str">
            <v>MIRZAINT</v>
          </cell>
        </row>
        <row r="2617">
          <cell r="A2617" t="str">
            <v>MISHKA EXIM LTD</v>
          </cell>
          <cell r="B2617">
            <v>539220</v>
          </cell>
          <cell r="C2617" t="str">
            <v>Not Listed</v>
          </cell>
        </row>
        <row r="2618">
          <cell r="A2618" t="str">
            <v>MISHRA DHATU NIGAM LTD</v>
          </cell>
          <cell r="B2618">
            <v>541195</v>
          </cell>
          <cell r="C2618" t="str">
            <v>MIDHANI</v>
          </cell>
        </row>
        <row r="2619">
          <cell r="A2619" t="str">
            <v>MISHTANN FOODS LTD</v>
          </cell>
          <cell r="B2619">
            <v>539594</v>
          </cell>
          <cell r="C2619" t="str">
            <v>Not Listed</v>
          </cell>
        </row>
        <row r="2620">
          <cell r="A2620" t="str">
            <v>MITCON CONSULTANCY &amp; ENGINEERING SERVICES LTD</v>
          </cell>
          <cell r="B2620" t="str">
            <v>Not Listed</v>
          </cell>
          <cell r="C2620" t="str">
            <v>MITCON</v>
          </cell>
        </row>
        <row r="2621">
          <cell r="A2621" t="str">
            <v>MITSHI (INDIA) LTD</v>
          </cell>
          <cell r="B2621">
            <v>523782</v>
          </cell>
          <cell r="C2621" t="str">
            <v>Not Listed</v>
          </cell>
        </row>
        <row r="2622">
          <cell r="A2622" t="str">
            <v>MITSHI INDIA LTD</v>
          </cell>
          <cell r="B2622">
            <v>523782</v>
          </cell>
          <cell r="C2622" t="str">
            <v>Not Listed</v>
          </cell>
        </row>
        <row r="2623">
          <cell r="A2623" t="str">
            <v>MITSU CHEM PLAST LTD</v>
          </cell>
          <cell r="B2623">
            <v>540078</v>
          </cell>
          <cell r="C2623" t="str">
            <v>Not Listed</v>
          </cell>
        </row>
        <row r="2624">
          <cell r="A2624" t="str">
            <v>MITTAL LIFE STYLE LTD</v>
          </cell>
          <cell r="B2624" t="str">
            <v>Not Listed</v>
          </cell>
          <cell r="C2624" t="str">
            <v>MITTAL</v>
          </cell>
        </row>
        <row r="2625">
          <cell r="A2625" t="str">
            <v>MIVEN MACHINE TOOLS LTD.</v>
          </cell>
          <cell r="B2625">
            <v>522036</v>
          </cell>
          <cell r="C2625" t="str">
            <v>MIVENMACH</v>
          </cell>
        </row>
        <row r="2626">
          <cell r="A2626" t="str">
            <v>MM FORGINGS LTD</v>
          </cell>
          <cell r="B2626">
            <v>522241</v>
          </cell>
          <cell r="C2626" t="str">
            <v>MMFL</v>
          </cell>
        </row>
        <row r="2627">
          <cell r="A2627" t="str">
            <v>MM RUBBER COMPANY LTD.</v>
          </cell>
          <cell r="B2627">
            <v>509196</v>
          </cell>
          <cell r="C2627" t="str">
            <v>MMRUBBR-B</v>
          </cell>
        </row>
        <row r="2628">
          <cell r="A2628" t="str">
            <v>MMP INDUSTRIES LTD</v>
          </cell>
          <cell r="B2628" t="str">
            <v>Not Listed</v>
          </cell>
          <cell r="C2628" t="str">
            <v>MMP</v>
          </cell>
        </row>
        <row r="2629">
          <cell r="A2629" t="str">
            <v>MMTC LTD</v>
          </cell>
          <cell r="B2629">
            <v>513377</v>
          </cell>
          <cell r="C2629" t="str">
            <v>MMTC</v>
          </cell>
        </row>
        <row r="2630">
          <cell r="A2630" t="str">
            <v>MODELLA WOOLLENS LTD</v>
          </cell>
          <cell r="B2630">
            <v>503772</v>
          </cell>
          <cell r="C2630" t="str">
            <v>Not Listed</v>
          </cell>
        </row>
        <row r="2631">
          <cell r="A2631" t="str">
            <v>MODERN (INDIA) LTD</v>
          </cell>
          <cell r="B2631">
            <v>503015</v>
          </cell>
          <cell r="C2631" t="str">
            <v>Not Listed</v>
          </cell>
        </row>
        <row r="2632">
          <cell r="A2632" t="str">
            <v>MODERN CONVERTERS LTD</v>
          </cell>
          <cell r="B2632">
            <v>539762</v>
          </cell>
          <cell r="C2632" t="str">
            <v>Not Listed</v>
          </cell>
        </row>
        <row r="2633">
          <cell r="A2633" t="str">
            <v>MODERN DAIRIES LTD</v>
          </cell>
          <cell r="B2633">
            <v>519287</v>
          </cell>
          <cell r="C2633" t="str">
            <v>Not Listed</v>
          </cell>
        </row>
        <row r="2634">
          <cell r="A2634" t="str">
            <v>MODERN INDIA LTD</v>
          </cell>
          <cell r="B2634">
            <v>503015</v>
          </cell>
          <cell r="C2634" t="str">
            <v>Not Listed</v>
          </cell>
        </row>
        <row r="2635">
          <cell r="A2635" t="str">
            <v>MODERN SHARES &amp; STOCKBROKERS LTD</v>
          </cell>
          <cell r="B2635">
            <v>509760</v>
          </cell>
          <cell r="C2635" t="str">
            <v>Not Listed</v>
          </cell>
        </row>
        <row r="2636">
          <cell r="A2636" t="str">
            <v>MODERN STEELS LTD.-$</v>
          </cell>
          <cell r="B2636">
            <v>513303</v>
          </cell>
          <cell r="C2636" t="str">
            <v>MDRNSTL</v>
          </cell>
        </row>
        <row r="2637">
          <cell r="A2637" t="str">
            <v>MODEX INTERNATIONAL SECURITIES LTD</v>
          </cell>
          <cell r="B2637">
            <v>537092</v>
          </cell>
          <cell r="C2637" t="str">
            <v>Not Listed</v>
          </cell>
        </row>
        <row r="2638">
          <cell r="A2638" t="str">
            <v>MODI NATURALS LTD</v>
          </cell>
          <cell r="B2638">
            <v>519003</v>
          </cell>
          <cell r="C2638" t="str">
            <v>Not Listed</v>
          </cell>
        </row>
        <row r="2639">
          <cell r="A2639" t="str">
            <v>MODI RUBBER LTD</v>
          </cell>
          <cell r="B2639">
            <v>500890</v>
          </cell>
          <cell r="C2639" t="str">
            <v>MODIRUBBER</v>
          </cell>
        </row>
        <row r="2640">
          <cell r="A2640" t="str">
            <v>MODIPON LTD</v>
          </cell>
          <cell r="B2640">
            <v>503776</v>
          </cell>
          <cell r="C2640" t="str">
            <v>Not Listed</v>
          </cell>
        </row>
        <row r="2641">
          <cell r="A2641" t="str">
            <v>MODISON METALS LTD</v>
          </cell>
          <cell r="B2641">
            <v>506261</v>
          </cell>
          <cell r="C2641" t="str">
            <v>Not Listed</v>
          </cell>
        </row>
        <row r="2642">
          <cell r="A2642" t="str">
            <v>MOHINI HEALTH &amp; HYGIENE LTD</v>
          </cell>
          <cell r="B2642" t="str">
            <v>Not Listed</v>
          </cell>
          <cell r="C2642" t="str">
            <v>MHHL</v>
          </cell>
        </row>
        <row r="2643">
          <cell r="A2643" t="str">
            <v>MOHIT INDUSTRIES LTD</v>
          </cell>
          <cell r="B2643">
            <v>531453</v>
          </cell>
          <cell r="C2643" t="str">
            <v>MOHITIND</v>
          </cell>
        </row>
        <row r="2644">
          <cell r="A2644" t="str">
            <v>MOHIT PAPER MILLS LTD</v>
          </cell>
          <cell r="B2644">
            <v>530169</v>
          </cell>
          <cell r="C2644" t="str">
            <v>Not Listed</v>
          </cell>
        </row>
        <row r="2645">
          <cell r="A2645" t="str">
            <v>MOHITE INDUSTRIES LTD</v>
          </cell>
          <cell r="B2645">
            <v>532140</v>
          </cell>
          <cell r="C2645" t="str">
            <v>Not Listed</v>
          </cell>
        </row>
        <row r="2646">
          <cell r="A2646" t="str">
            <v>MOHOTA INDUSTRIES LTD</v>
          </cell>
          <cell r="B2646">
            <v>530047</v>
          </cell>
          <cell r="C2646" t="str">
            <v>MOHOTAIND</v>
          </cell>
        </row>
        <row r="2647">
          <cell r="A2647" t="str">
            <v>MOIL LTD</v>
          </cell>
          <cell r="B2647">
            <v>533286</v>
          </cell>
          <cell r="C2647" t="str">
            <v>MOIL</v>
          </cell>
        </row>
        <row r="2648">
          <cell r="A2648" t="str">
            <v>MOKSH ORNAMENTS LTD</v>
          </cell>
          <cell r="B2648" t="str">
            <v>Not Listed</v>
          </cell>
          <cell r="C2648" t="str">
            <v>MOKSH</v>
          </cell>
        </row>
        <row r="2649">
          <cell r="A2649" t="str">
            <v>MOLD-TEK PACKAGING LTD</v>
          </cell>
          <cell r="B2649">
            <v>533080</v>
          </cell>
          <cell r="C2649" t="str">
            <v>MOLDTKPAC</v>
          </cell>
        </row>
        <row r="2650">
          <cell r="A2650" t="str">
            <v>MOLD-TEK TECHNOLOGIES LTD</v>
          </cell>
          <cell r="B2650">
            <v>526263</v>
          </cell>
          <cell r="C2650" t="str">
            <v>MOLDTECH</v>
          </cell>
        </row>
        <row r="2651">
          <cell r="A2651" t="str">
            <v>MONARCH NETWORTH CAPITAL LTD</v>
          </cell>
          <cell r="B2651">
            <v>511551</v>
          </cell>
          <cell r="C2651" t="str">
            <v>Not Listed</v>
          </cell>
        </row>
        <row r="2652">
          <cell r="A2652" t="str">
            <v>MONEY MASTERS LEASING &amp; FINANCE LTD</v>
          </cell>
          <cell r="B2652">
            <v>535910</v>
          </cell>
          <cell r="C2652" t="str">
            <v>Not Listed</v>
          </cell>
        </row>
        <row r="2653">
          <cell r="A2653" t="str">
            <v>MONNET INDUSTRIES LTD</v>
          </cell>
          <cell r="B2653">
            <v>532078</v>
          </cell>
          <cell r="C2653" t="str">
            <v>Not Listed</v>
          </cell>
        </row>
        <row r="2654">
          <cell r="A2654" t="str">
            <v>MONNET ISPAT &amp; ENERGY LTD</v>
          </cell>
          <cell r="B2654">
            <v>513446</v>
          </cell>
          <cell r="C2654" t="str">
            <v>AIONJSW</v>
          </cell>
        </row>
        <row r="2655">
          <cell r="A2655" t="str">
            <v>MONNET PROJECT DEVELOPERS LTD</v>
          </cell>
          <cell r="B2655">
            <v>532723</v>
          </cell>
          <cell r="C2655" t="str">
            <v>Not Listed</v>
          </cell>
        </row>
        <row r="2656">
          <cell r="A2656" t="str">
            <v>MONOTYPE (INDIA) LTD</v>
          </cell>
          <cell r="B2656">
            <v>505343</v>
          </cell>
          <cell r="C2656" t="str">
            <v>Not Listed</v>
          </cell>
        </row>
        <row r="2657">
          <cell r="A2657" t="str">
            <v>MONOTYPE INDIA LTD</v>
          </cell>
          <cell r="B2657">
            <v>505343</v>
          </cell>
          <cell r="C2657" t="str">
            <v>Not Listed</v>
          </cell>
        </row>
        <row r="2658">
          <cell r="A2658" t="str">
            <v>MONSANTO (INDIA) LTD</v>
          </cell>
          <cell r="B2658">
            <v>524084</v>
          </cell>
          <cell r="C2658" t="str">
            <v>MONSANTO</v>
          </cell>
        </row>
        <row r="2659">
          <cell r="A2659" t="str">
            <v>MONSANTO INDIA LTD</v>
          </cell>
          <cell r="B2659">
            <v>524084</v>
          </cell>
          <cell r="C2659" t="str">
            <v>MONSANTO</v>
          </cell>
        </row>
        <row r="2660">
          <cell r="A2660" t="str">
            <v>MONTE CARLO FASHIONS LTD</v>
          </cell>
          <cell r="B2660">
            <v>538836</v>
          </cell>
          <cell r="C2660" t="str">
            <v>MONTECARLO</v>
          </cell>
        </row>
        <row r="2661">
          <cell r="A2661" t="str">
            <v>MOONGIPA CAPITAL FINANCE LTD</v>
          </cell>
          <cell r="B2661">
            <v>530167</v>
          </cell>
          <cell r="C2661" t="str">
            <v>Not Listed</v>
          </cell>
        </row>
        <row r="2662">
          <cell r="A2662" t="str">
            <v>MOONGIPA SECURITIES LTD</v>
          </cell>
          <cell r="B2662">
            <v>539199</v>
          </cell>
          <cell r="C2662" t="str">
            <v>Not Listed</v>
          </cell>
        </row>
        <row r="2663">
          <cell r="A2663" t="str">
            <v>MORARJEE TEXTILES LTD</v>
          </cell>
          <cell r="B2663">
            <v>532621</v>
          </cell>
          <cell r="C2663" t="str">
            <v>MORARJEE</v>
          </cell>
        </row>
        <row r="2664">
          <cell r="A2664" t="str">
            <v>MORARKA FINANCE LTD</v>
          </cell>
          <cell r="B2664">
            <v>511549</v>
          </cell>
          <cell r="C2664" t="str">
            <v>Not Listed</v>
          </cell>
        </row>
        <row r="2665">
          <cell r="A2665" t="str">
            <v>MOREPEN LABORATORIES LTD</v>
          </cell>
          <cell r="B2665">
            <v>500288</v>
          </cell>
          <cell r="C2665" t="str">
            <v>MOREPENLAB</v>
          </cell>
        </row>
        <row r="2666">
          <cell r="A2666" t="str">
            <v>MORGAN VENTURES LTD</v>
          </cell>
          <cell r="B2666">
            <v>526237</v>
          </cell>
          <cell r="C2666" t="str">
            <v>Not Listed</v>
          </cell>
        </row>
        <row r="2667">
          <cell r="A2667" t="str">
            <v>MORGANITE CRUCIBLE (INDIA) LTD</v>
          </cell>
          <cell r="B2667">
            <v>523160</v>
          </cell>
          <cell r="C2667" t="str">
            <v>Not Listed</v>
          </cell>
        </row>
        <row r="2668">
          <cell r="A2668" t="str">
            <v>MORGANITE CRUCIBLE INDIA LTD</v>
          </cell>
          <cell r="B2668">
            <v>523160</v>
          </cell>
          <cell r="C2668" t="str">
            <v>Not Listed</v>
          </cell>
        </row>
        <row r="2669">
          <cell r="A2669" t="str">
            <v>MORYO INDUSTRIES LTD.</v>
          </cell>
          <cell r="B2669">
            <v>513305</v>
          </cell>
          <cell r="C2669" t="str">
            <v>MORYOIND</v>
          </cell>
        </row>
        <row r="2670">
          <cell r="A2670" t="str">
            <v>MOSCHIP SEMICONDUCTOR TECHNOLOGY LTD</v>
          </cell>
          <cell r="B2670">
            <v>532407</v>
          </cell>
          <cell r="C2670" t="str">
            <v>Not Listed</v>
          </cell>
        </row>
        <row r="2671">
          <cell r="A2671" t="str">
            <v>MOSER-BAER I LTD</v>
          </cell>
          <cell r="B2671" t="str">
            <v>Not Listed</v>
          </cell>
          <cell r="C2671" t="str">
            <v>MOSERBAER</v>
          </cell>
        </row>
        <row r="2672">
          <cell r="A2672" t="str">
            <v>MOTHERSON SUMI SYSTEMS LTD</v>
          </cell>
          <cell r="B2672">
            <v>517334</v>
          </cell>
          <cell r="C2672" t="str">
            <v>MOTHERSUMI</v>
          </cell>
        </row>
        <row r="2673">
          <cell r="A2673" t="str">
            <v>MOTILAL OSWAL FINANCIAL SERVICES LTD</v>
          </cell>
          <cell r="B2673">
            <v>532892</v>
          </cell>
          <cell r="C2673" t="str">
            <v>MOTILALOFS</v>
          </cell>
        </row>
        <row r="2674">
          <cell r="A2674" t="str">
            <v>Motilal Oswal MOSt Shares M50 ETF</v>
          </cell>
          <cell r="B2674">
            <v>590115</v>
          </cell>
          <cell r="C2674" t="str">
            <v>M50</v>
          </cell>
        </row>
        <row r="2675">
          <cell r="A2675" t="str">
            <v>Motilal Oswal MOSt Shares NASDAQ-100 ETF</v>
          </cell>
          <cell r="B2675">
            <v>533385</v>
          </cell>
          <cell r="C2675" t="str">
            <v>N100</v>
          </cell>
        </row>
        <row r="2676">
          <cell r="A2676" t="str">
            <v>MOUNT SHIVALIK INDUSTRIES LTD</v>
          </cell>
          <cell r="B2676">
            <v>507522</v>
          </cell>
          <cell r="C2676" t="str">
            <v>Not Listed</v>
          </cell>
        </row>
        <row r="2677">
          <cell r="A2677" t="str">
            <v>MPHASIS LTD</v>
          </cell>
          <cell r="B2677">
            <v>526299</v>
          </cell>
          <cell r="C2677" t="str">
            <v>MPHASIS</v>
          </cell>
        </row>
        <row r="2678">
          <cell r="A2678" t="str">
            <v>MPIL CORPORATION LTD</v>
          </cell>
          <cell r="B2678">
            <v>500450</v>
          </cell>
          <cell r="C2678" t="str">
            <v>Not Listed</v>
          </cell>
        </row>
        <row r="2679">
          <cell r="A2679" t="str">
            <v>MPL PLASTICS LTD</v>
          </cell>
          <cell r="B2679">
            <v>526143</v>
          </cell>
          <cell r="C2679" t="str">
            <v>Not Listed</v>
          </cell>
        </row>
        <row r="2680">
          <cell r="A2680" t="str">
            <v>MPS LTD</v>
          </cell>
          <cell r="B2680">
            <v>532440</v>
          </cell>
          <cell r="C2680" t="str">
            <v>MPSLTD</v>
          </cell>
        </row>
        <row r="2681">
          <cell r="A2681" t="str">
            <v>MRC EXIM LTD</v>
          </cell>
          <cell r="B2681">
            <v>540809</v>
          </cell>
          <cell r="C2681" t="str">
            <v>Not Listed</v>
          </cell>
        </row>
        <row r="2682">
          <cell r="A2682" t="str">
            <v>MRF LTD</v>
          </cell>
          <cell r="B2682">
            <v>500290</v>
          </cell>
          <cell r="C2682" t="str">
            <v>MRF</v>
          </cell>
        </row>
        <row r="2683">
          <cell r="A2683" t="str">
            <v>MRO-TEK REALTY LTD</v>
          </cell>
          <cell r="B2683">
            <v>532376</v>
          </cell>
          <cell r="C2683" t="str">
            <v>MRO-TEK</v>
          </cell>
        </row>
        <row r="2684">
          <cell r="A2684" t="str">
            <v>MRUGESH TRADING LTD</v>
          </cell>
          <cell r="B2684">
            <v>512065</v>
          </cell>
          <cell r="C2684" t="str">
            <v>Not Listed</v>
          </cell>
        </row>
        <row r="2685">
          <cell r="A2685" t="str">
            <v>MSP STEEL &amp; POWER LTD</v>
          </cell>
          <cell r="B2685">
            <v>532650</v>
          </cell>
          <cell r="C2685" t="str">
            <v>MSPL</v>
          </cell>
        </row>
        <row r="2686">
          <cell r="A2686" t="str">
            <v>MSR (INDIA) LTD</v>
          </cell>
          <cell r="B2686">
            <v>508922</v>
          </cell>
          <cell r="C2686" t="str">
            <v>Not Listed</v>
          </cell>
        </row>
        <row r="2687">
          <cell r="A2687" t="str">
            <v>MSR INDIA LTD</v>
          </cell>
          <cell r="B2687">
            <v>508922</v>
          </cell>
          <cell r="C2687" t="str">
            <v>Not Listed</v>
          </cell>
        </row>
        <row r="2688">
          <cell r="A2688" t="str">
            <v>Mstc LTD</v>
          </cell>
          <cell r="B2688" t="str">
            <v>Not Listed</v>
          </cell>
          <cell r="C2688" t="str">
            <v>MSTCLTD</v>
          </cell>
        </row>
        <row r="2689">
          <cell r="A2689" t="str">
            <v>MSTC Ltd</v>
          </cell>
          <cell r="B2689">
            <v>542597</v>
          </cell>
          <cell r="C2689" t="str">
            <v>MSTC</v>
          </cell>
        </row>
        <row r="2690">
          <cell r="A2690" t="str">
            <v>MT EDUCARE LTD</v>
          </cell>
          <cell r="B2690">
            <v>534312</v>
          </cell>
          <cell r="C2690" t="str">
            <v>MTEDUCARE</v>
          </cell>
        </row>
        <row r="2691">
          <cell r="A2691" t="str">
            <v>MUDIT FINLEASE LTD</v>
          </cell>
          <cell r="B2691">
            <v>531919</v>
          </cell>
          <cell r="C2691" t="str">
            <v>Not Listed</v>
          </cell>
        </row>
        <row r="2692">
          <cell r="A2692" t="str">
            <v>MUDRA FINANCIAL SERVICES LTD</v>
          </cell>
          <cell r="B2692">
            <v>539819</v>
          </cell>
          <cell r="C2692" t="str">
            <v>Not Listed</v>
          </cell>
        </row>
        <row r="2693">
          <cell r="A2693" t="str">
            <v>MUDUNURU LTD</v>
          </cell>
          <cell r="B2693">
            <v>538743</v>
          </cell>
          <cell r="C2693" t="str">
            <v>Not Listed</v>
          </cell>
        </row>
        <row r="2694">
          <cell r="A2694" t="str">
            <v>MUKAND ENGINEERS LTD</v>
          </cell>
          <cell r="B2694">
            <v>532097</v>
          </cell>
          <cell r="C2694" t="str">
            <v>MUKANDENGG</v>
          </cell>
        </row>
        <row r="2695">
          <cell r="A2695" t="str">
            <v>MUKAND LTD</v>
          </cell>
          <cell r="B2695">
            <v>500460</v>
          </cell>
          <cell r="C2695" t="str">
            <v>MUKANDLTD</v>
          </cell>
        </row>
        <row r="2696">
          <cell r="A2696" t="str">
            <v>MUKAT PIPES LTD.-$</v>
          </cell>
          <cell r="B2696">
            <v>523832</v>
          </cell>
          <cell r="C2696" t="str">
            <v>MUKATPIP</v>
          </cell>
        </row>
        <row r="2697">
          <cell r="A2697" t="str">
            <v>MUKESH BABU FINANCIAL SERVICES LTD</v>
          </cell>
          <cell r="B2697">
            <v>530341</v>
          </cell>
          <cell r="C2697" t="str">
            <v>Not Listed</v>
          </cell>
        </row>
        <row r="2698">
          <cell r="A2698" t="str">
            <v>MUKTA AGRICULTURE LTD</v>
          </cell>
          <cell r="B2698">
            <v>535204</v>
          </cell>
          <cell r="C2698" t="str">
            <v>Not Listed</v>
          </cell>
        </row>
        <row r="2699">
          <cell r="A2699" t="str">
            <v>MUKTA ARTS LTD</v>
          </cell>
          <cell r="B2699">
            <v>532357</v>
          </cell>
          <cell r="C2699" t="str">
            <v>MUKTAARTS</v>
          </cell>
        </row>
        <row r="2700">
          <cell r="A2700" t="str">
            <v>MULLER &amp; PHIPPS (INDIA) LTD</v>
          </cell>
          <cell r="B2700">
            <v>501477</v>
          </cell>
          <cell r="C2700" t="str">
            <v>Not Listed</v>
          </cell>
        </row>
        <row r="2701">
          <cell r="A2701" t="str">
            <v>MULLER &amp; PHIPPS INDIA LTD</v>
          </cell>
          <cell r="B2701">
            <v>501477</v>
          </cell>
          <cell r="C2701" t="str">
            <v>Not Listed</v>
          </cell>
        </row>
        <row r="2702">
          <cell r="A2702" t="str">
            <v>MULTI COMMODITY EXCHANGE OF (INDIA) LTD</v>
          </cell>
          <cell r="B2702">
            <v>534091</v>
          </cell>
          <cell r="C2702" t="str">
            <v>MCX</v>
          </cell>
        </row>
        <row r="2703">
          <cell r="A2703" t="str">
            <v>MULTI COMMODITY EXCHANGE OF INDIA LTD</v>
          </cell>
          <cell r="B2703">
            <v>534091</v>
          </cell>
          <cell r="C2703" t="str">
            <v>MCX</v>
          </cell>
        </row>
        <row r="2704">
          <cell r="A2704" t="str">
            <v>MULTIBASE (INDIA) LTD</v>
          </cell>
          <cell r="B2704">
            <v>526169</v>
          </cell>
          <cell r="C2704" t="str">
            <v>Not Listed</v>
          </cell>
        </row>
        <row r="2705">
          <cell r="A2705" t="str">
            <v>MULTIBASE INDIA LTD</v>
          </cell>
          <cell r="B2705">
            <v>526169</v>
          </cell>
          <cell r="C2705" t="str">
            <v>Not Listed</v>
          </cell>
        </row>
        <row r="2706">
          <cell r="A2706" t="str">
            <v>MULTIPLUS HOLDINGS LTD</v>
          </cell>
          <cell r="B2706">
            <v>505594</v>
          </cell>
          <cell r="C2706" t="str">
            <v>Not Listed</v>
          </cell>
        </row>
        <row r="2707">
          <cell r="A2707" t="str">
            <v>MULTIPURPOSE TRADING &amp; AGENCIES LTD</v>
          </cell>
          <cell r="B2707">
            <v>504356</v>
          </cell>
          <cell r="C2707" t="str">
            <v>Not Listed</v>
          </cell>
        </row>
        <row r="2708">
          <cell r="A2708" t="str">
            <v>MUNJAL AUTO INDUSTRIES LTD</v>
          </cell>
          <cell r="B2708">
            <v>520059</v>
          </cell>
          <cell r="C2708" t="str">
            <v>MUNJALAU</v>
          </cell>
        </row>
        <row r="2709">
          <cell r="A2709" t="str">
            <v>MUNJAL SHOWA LTD</v>
          </cell>
          <cell r="B2709">
            <v>520043</v>
          </cell>
          <cell r="C2709" t="str">
            <v>MUNJALSHOW</v>
          </cell>
        </row>
        <row r="2710">
          <cell r="A2710" t="str">
            <v>MUNOTH CAPITAL MARKET LTD</v>
          </cell>
          <cell r="B2710">
            <v>511200</v>
          </cell>
          <cell r="C2710" t="str">
            <v>Not Listed</v>
          </cell>
        </row>
        <row r="2711">
          <cell r="A2711" t="str">
            <v>Munoth Communication Ltd</v>
          </cell>
          <cell r="B2711">
            <v>511401</v>
          </cell>
          <cell r="C2711" t="str">
            <v>MCLTD</v>
          </cell>
        </row>
        <row r="2712">
          <cell r="A2712" t="str">
            <v>MUNOTH FINANCIAL SERVICES LTD</v>
          </cell>
          <cell r="B2712">
            <v>531821</v>
          </cell>
          <cell r="C2712" t="str">
            <v>Not Listed</v>
          </cell>
        </row>
        <row r="2713">
          <cell r="A2713" t="str">
            <v>MURUDESHWAR CERAMICS LTD</v>
          </cell>
          <cell r="B2713">
            <v>515037</v>
          </cell>
          <cell r="C2713" t="str">
            <v>MURUDCERA</v>
          </cell>
        </row>
        <row r="2714">
          <cell r="A2714" t="str">
            <v>MUSIC BROADCAST LTD</v>
          </cell>
          <cell r="B2714">
            <v>540366</v>
          </cell>
          <cell r="C2714" t="str">
            <v>RADIOCITY</v>
          </cell>
        </row>
        <row r="2715">
          <cell r="A2715" t="str">
            <v>MUTHOOT CAPITAL SERVICES LTD</v>
          </cell>
          <cell r="B2715">
            <v>511766</v>
          </cell>
          <cell r="C2715" t="str">
            <v>MUTHOOTCAP</v>
          </cell>
        </row>
        <row r="2716">
          <cell r="A2716" t="str">
            <v>MUTHOOT FINANCE LTD</v>
          </cell>
          <cell r="B2716">
            <v>533398</v>
          </cell>
          <cell r="C2716" t="str">
            <v>MUTHOOTFIN</v>
          </cell>
        </row>
        <row r="2717">
          <cell r="A2717" t="str">
            <v>MVL LTD</v>
          </cell>
          <cell r="B2717">
            <v>532991</v>
          </cell>
          <cell r="C2717" t="str">
            <v>MVL</v>
          </cell>
        </row>
        <row r="2718">
          <cell r="A2718" t="str">
            <v>MY MONEY SECURITIES LTD</v>
          </cell>
          <cell r="B2718">
            <v>538862</v>
          </cell>
          <cell r="C2718" t="str">
            <v>Not Listed</v>
          </cell>
        </row>
        <row r="2719">
          <cell r="A2719" t="str">
            <v>MYSORE PETRO CHEMICALS LTD</v>
          </cell>
          <cell r="B2719">
            <v>506734</v>
          </cell>
          <cell r="C2719" t="str">
            <v>Not Listed</v>
          </cell>
        </row>
        <row r="2720">
          <cell r="A2720" t="str">
            <v>MYSTIC ELECTRONICS LTD</v>
          </cell>
          <cell r="B2720">
            <v>535205</v>
          </cell>
          <cell r="C2720" t="str">
            <v>Not Listed</v>
          </cell>
        </row>
        <row r="2721">
          <cell r="A2721" t="str">
            <v>N B I INDUSTRIAL FINANCE COMPANY LTD</v>
          </cell>
          <cell r="B2721" t="str">
            <v>Not Listed</v>
          </cell>
          <cell r="C2721" t="str">
            <v>NBIFIN</v>
          </cell>
        </row>
        <row r="2722">
          <cell r="A2722" t="str">
            <v>N D METAL INDUSTRIES LTD</v>
          </cell>
          <cell r="B2722">
            <v>512024</v>
          </cell>
          <cell r="C2722" t="str">
            <v>Not Listed</v>
          </cell>
        </row>
        <row r="2723">
          <cell r="A2723" t="str">
            <v>N G INDUSTRIES LTD</v>
          </cell>
          <cell r="B2723">
            <v>530897</v>
          </cell>
          <cell r="C2723" t="str">
            <v>Not Listed</v>
          </cell>
        </row>
        <row r="2724">
          <cell r="A2724" t="str">
            <v>N R AGARWAL INDUSTRIES LTD</v>
          </cell>
          <cell r="B2724">
            <v>516082</v>
          </cell>
          <cell r="C2724" t="str">
            <v>NRAIL</v>
          </cell>
        </row>
        <row r="2725">
          <cell r="A2725" t="str">
            <v>N R INTERNATIONAL LTD</v>
          </cell>
          <cell r="B2725">
            <v>532623</v>
          </cell>
          <cell r="C2725" t="str">
            <v>Not Listed</v>
          </cell>
        </row>
        <row r="2726">
          <cell r="A2726" t="str">
            <v>N2N TECHNOLOGIES LTD</v>
          </cell>
          <cell r="B2726">
            <v>512279</v>
          </cell>
          <cell r="C2726" t="str">
            <v>Not Listed</v>
          </cell>
        </row>
        <row r="2727">
          <cell r="A2727" t="str">
            <v>NACL INDUSTRIES LTD</v>
          </cell>
          <cell r="B2727">
            <v>524709</v>
          </cell>
          <cell r="C2727" t="str">
            <v>NACLIND</v>
          </cell>
        </row>
        <row r="2728">
          <cell r="A2728" t="str">
            <v>NAGA DHUNSERI GROUP LTD</v>
          </cell>
          <cell r="B2728" t="str">
            <v>Not Listed</v>
          </cell>
          <cell r="C2728" t="str">
            <v>NDGL</v>
          </cell>
        </row>
        <row r="2729">
          <cell r="A2729" t="str">
            <v>NAGARJUNA AGRI TECH LTD</v>
          </cell>
          <cell r="B2729">
            <v>531832</v>
          </cell>
          <cell r="C2729" t="str">
            <v>Not Listed</v>
          </cell>
        </row>
        <row r="2730">
          <cell r="A2730" t="str">
            <v>NAGARJUNA FERTILIZERS AND CHEMICALS LTD</v>
          </cell>
          <cell r="B2730">
            <v>539917</v>
          </cell>
          <cell r="C2730" t="str">
            <v>NAGAFERT</v>
          </cell>
        </row>
        <row r="2731">
          <cell r="A2731" t="str">
            <v>NAGARJUNA OIL REFINERY LTD</v>
          </cell>
          <cell r="B2731">
            <v>534184</v>
          </cell>
          <cell r="C2731" t="str">
            <v>NAGAROIL</v>
          </cell>
        </row>
        <row r="2732">
          <cell r="A2732" t="str">
            <v>NAGPUR POWER &amp; INDUSTRIES LTD</v>
          </cell>
          <cell r="B2732">
            <v>532362</v>
          </cell>
          <cell r="C2732" t="str">
            <v>Not Listed</v>
          </cell>
        </row>
        <row r="2733">
          <cell r="A2733" t="str">
            <v>NAGREEKA CAPITAL &amp; INFRASTRUCTURE LTD</v>
          </cell>
          <cell r="B2733">
            <v>532895</v>
          </cell>
          <cell r="C2733" t="str">
            <v>NAGREEKCAP</v>
          </cell>
        </row>
        <row r="2734">
          <cell r="A2734" t="str">
            <v>NAGREEKA EXPORTS LTD</v>
          </cell>
          <cell r="B2734">
            <v>521109</v>
          </cell>
          <cell r="C2734" t="str">
            <v>NAGREEKEXP</v>
          </cell>
        </row>
        <row r="2735">
          <cell r="A2735" t="str">
            <v>NAHAR CAPITAL AND FINANCIAL SERVICES LTD</v>
          </cell>
          <cell r="B2735">
            <v>532952</v>
          </cell>
          <cell r="C2735" t="str">
            <v>NAHARCAP</v>
          </cell>
        </row>
        <row r="2736">
          <cell r="A2736" t="str">
            <v>NAHAR INDUSTRIAL ENTERPRISES LTD</v>
          </cell>
          <cell r="B2736">
            <v>519136</v>
          </cell>
          <cell r="C2736" t="str">
            <v>NAHARINDUS</v>
          </cell>
        </row>
        <row r="2737">
          <cell r="A2737" t="str">
            <v>NAHAR POLY FILMS LTD</v>
          </cell>
          <cell r="B2737">
            <v>523391</v>
          </cell>
          <cell r="C2737" t="str">
            <v>NAHARPOLY</v>
          </cell>
        </row>
        <row r="2738">
          <cell r="A2738" t="str">
            <v>NAHAR SPINNING MILLS LTD</v>
          </cell>
          <cell r="B2738">
            <v>500296</v>
          </cell>
          <cell r="C2738" t="str">
            <v>NAHARSPING</v>
          </cell>
        </row>
        <row r="2739">
          <cell r="A2739" t="str">
            <v>NAKODA GROUP OF INDUSTRIES LTD</v>
          </cell>
          <cell r="B2739">
            <v>541418</v>
          </cell>
          <cell r="C2739" t="str">
            <v>Not Listed</v>
          </cell>
        </row>
        <row r="2740">
          <cell r="A2740" t="str">
            <v>NALIN LEASE FINANCE LTD</v>
          </cell>
          <cell r="B2740">
            <v>531212</v>
          </cell>
          <cell r="C2740" t="str">
            <v>Not Listed</v>
          </cell>
        </row>
        <row r="2741">
          <cell r="A2741" t="str">
            <v>NALWA SONS INVESTMENTS LTD</v>
          </cell>
          <cell r="B2741">
            <v>532256</v>
          </cell>
          <cell r="C2741" t="str">
            <v>NSIL</v>
          </cell>
        </row>
        <row r="2742">
          <cell r="A2742" t="str">
            <v>NAM SECURITIES LTD</v>
          </cell>
          <cell r="B2742">
            <v>538395</v>
          </cell>
          <cell r="C2742" t="str">
            <v>Not Listed</v>
          </cell>
        </row>
        <row r="2743">
          <cell r="A2743" t="str">
            <v>NANDAN DENIM LTD</v>
          </cell>
          <cell r="B2743">
            <v>532641</v>
          </cell>
          <cell r="C2743" t="str">
            <v>NDL</v>
          </cell>
        </row>
        <row r="2744">
          <cell r="A2744" t="str">
            <v>NANDANI CREATION LTD</v>
          </cell>
          <cell r="B2744" t="str">
            <v>Not Listed</v>
          </cell>
          <cell r="C2744" t="str">
            <v>NANDANI</v>
          </cell>
        </row>
        <row r="2745">
          <cell r="A2745" t="str">
            <v>NARAYANA HRUDAYALAYA LTD</v>
          </cell>
          <cell r="B2745">
            <v>539551</v>
          </cell>
          <cell r="C2745" t="str">
            <v>NH</v>
          </cell>
        </row>
        <row r="2746">
          <cell r="A2746" t="str">
            <v>NARAYANI STEELS LTD</v>
          </cell>
          <cell r="B2746">
            <v>540080</v>
          </cell>
          <cell r="C2746" t="str">
            <v>Not Listed</v>
          </cell>
        </row>
        <row r="2747">
          <cell r="A2747" t="str">
            <v>NARBADA GEMS AND JEWELLERY LTD</v>
          </cell>
          <cell r="B2747">
            <v>519455</v>
          </cell>
          <cell r="C2747" t="str">
            <v>Not Listed</v>
          </cell>
        </row>
        <row r="2748">
          <cell r="A2748" t="str">
            <v>Narendra Investments (Delhi) Ltd</v>
          </cell>
          <cell r="B2748">
            <v>540204</v>
          </cell>
          <cell r="C2748" t="str">
            <v>NIDL</v>
          </cell>
        </row>
        <row r="2749">
          <cell r="A2749" t="str">
            <v>NARENDRA PROPERTIES LTD</v>
          </cell>
          <cell r="B2749">
            <v>531416</v>
          </cell>
          <cell r="C2749" t="str">
            <v>Not Listed</v>
          </cell>
        </row>
        <row r="2750">
          <cell r="A2750" t="str">
            <v>NARMADA AGROBASE LTD</v>
          </cell>
          <cell r="B2750" t="str">
            <v>Not Listed</v>
          </cell>
          <cell r="C2750" t="str">
            <v>NARMADA</v>
          </cell>
        </row>
        <row r="2751">
          <cell r="A2751" t="str">
            <v>NARMADA GELATINES LTD</v>
          </cell>
          <cell r="B2751">
            <v>526739</v>
          </cell>
          <cell r="C2751" t="str">
            <v>Not Listed</v>
          </cell>
        </row>
        <row r="2752">
          <cell r="A2752" t="str">
            <v>NARMADA MACPLAST DRIP IRRIGATION SYSTEMS LTD.</v>
          </cell>
          <cell r="B2752">
            <v>517431</v>
          </cell>
          <cell r="C2752" t="str">
            <v>NARMP</v>
          </cell>
        </row>
        <row r="2753">
          <cell r="A2753" t="str">
            <v>NATCO ECONOMICALS LTD</v>
          </cell>
          <cell r="B2753">
            <v>539595</v>
          </cell>
          <cell r="C2753" t="str">
            <v>Not Listed</v>
          </cell>
        </row>
        <row r="2754">
          <cell r="A2754" t="str">
            <v>NATCO PHARMA LTD</v>
          </cell>
          <cell r="B2754">
            <v>524816</v>
          </cell>
          <cell r="C2754" t="str">
            <v>NATCOPHARM</v>
          </cell>
        </row>
        <row r="2755">
          <cell r="A2755" t="str">
            <v>NATH BIO-GENES (INDIA) LTD</v>
          </cell>
          <cell r="B2755">
            <v>537291</v>
          </cell>
          <cell r="C2755" t="str">
            <v>NATHBIOGEN</v>
          </cell>
        </row>
        <row r="2756">
          <cell r="A2756" t="str">
            <v>NATH BIO-GENES INDIA LTD</v>
          </cell>
          <cell r="B2756">
            <v>537291</v>
          </cell>
          <cell r="C2756" t="str">
            <v>NATHBIOGEN</v>
          </cell>
        </row>
        <row r="2757">
          <cell r="A2757" t="str">
            <v>NATH PULP &amp; PAPER MILLS LTD</v>
          </cell>
          <cell r="B2757">
            <v>502407</v>
          </cell>
          <cell r="C2757" t="str">
            <v>Not Listed</v>
          </cell>
        </row>
        <row r="2758">
          <cell r="A2758" t="str">
            <v>NATIONAL ALUMINIUM COMPANY LTD</v>
          </cell>
          <cell r="B2758">
            <v>532234</v>
          </cell>
          <cell r="C2758" t="str">
            <v>NATIONALUM</v>
          </cell>
        </row>
        <row r="2759">
          <cell r="A2759" t="str">
            <v>NATIONAL FERTILIZERS LTD</v>
          </cell>
          <cell r="B2759">
            <v>523630</v>
          </cell>
          <cell r="C2759" t="str">
            <v>NFL</v>
          </cell>
        </row>
        <row r="2760">
          <cell r="A2760" t="str">
            <v>NATIONAL FITTINGS LTD</v>
          </cell>
          <cell r="B2760">
            <v>531289</v>
          </cell>
          <cell r="C2760" t="str">
            <v>Not Listed</v>
          </cell>
        </row>
        <row r="2761">
          <cell r="A2761" t="str">
            <v>NATIONAL GENERAL INDUSTRIES LTD</v>
          </cell>
          <cell r="B2761">
            <v>531651</v>
          </cell>
          <cell r="C2761" t="str">
            <v>Not Listed</v>
          </cell>
        </row>
        <row r="2762">
          <cell r="A2762" t="str">
            <v>NATIONAL OXYGEN LTD</v>
          </cell>
          <cell r="B2762">
            <v>507813</v>
          </cell>
          <cell r="C2762" t="str">
            <v>Not Listed</v>
          </cell>
        </row>
        <row r="2763">
          <cell r="A2763" t="str">
            <v>NATIONAL PEROXIDE LTD</v>
          </cell>
          <cell r="B2763">
            <v>500298</v>
          </cell>
          <cell r="C2763" t="str">
            <v>Not Listed</v>
          </cell>
        </row>
        <row r="2764">
          <cell r="A2764" t="str">
            <v>NATIONAL PLASTIC INDUSTRIES LTD</v>
          </cell>
          <cell r="B2764">
            <v>526616</v>
          </cell>
          <cell r="C2764" t="str">
            <v>Not Listed</v>
          </cell>
        </row>
        <row r="2765">
          <cell r="A2765" t="str">
            <v>NATIONAL PLASTIC TECHNOLOGIES LTD</v>
          </cell>
          <cell r="B2765">
            <v>531287</v>
          </cell>
          <cell r="C2765" t="str">
            <v>Not Listed</v>
          </cell>
        </row>
        <row r="2766">
          <cell r="A2766" t="str">
            <v>NATIONAL PLYWOOD INDUSTRIES LTD</v>
          </cell>
          <cell r="B2766">
            <v>516062</v>
          </cell>
          <cell r="C2766" t="str">
            <v>Not Listed</v>
          </cell>
        </row>
        <row r="2767">
          <cell r="A2767" t="str">
            <v>NATIONAL STANDARD (INDIA) LTD</v>
          </cell>
          <cell r="B2767">
            <v>504882</v>
          </cell>
          <cell r="C2767" t="str">
            <v>Not Listed</v>
          </cell>
        </row>
        <row r="2768">
          <cell r="A2768" t="str">
            <v>NATIONAL STANDARD INDIA LTD</v>
          </cell>
          <cell r="B2768">
            <v>504882</v>
          </cell>
          <cell r="C2768" t="str">
            <v>Not Listed</v>
          </cell>
        </row>
        <row r="2769">
          <cell r="A2769" t="str">
            <v>NATIONAL STEEL AND AGRO INDUSTRIES LTD</v>
          </cell>
          <cell r="B2769">
            <v>513179</v>
          </cell>
          <cell r="C2769" t="str">
            <v>NATNLSTEEL</v>
          </cell>
        </row>
        <row r="2770">
          <cell r="A2770" t="str">
            <v>NATRAJ PROTEINS LTD</v>
          </cell>
          <cell r="B2770">
            <v>530119</v>
          </cell>
          <cell r="C2770" t="str">
            <v>Not Listed</v>
          </cell>
        </row>
        <row r="2771">
          <cell r="A2771" t="str">
            <v>NATURA HUE CHEM LTD</v>
          </cell>
          <cell r="B2771">
            <v>531834</v>
          </cell>
          <cell r="C2771" t="str">
            <v>Not Listed</v>
          </cell>
        </row>
        <row r="2772">
          <cell r="A2772" t="str">
            <v>NATURAL CAPSULES LTD</v>
          </cell>
          <cell r="B2772">
            <v>524654</v>
          </cell>
          <cell r="C2772" t="str">
            <v>Not Listed</v>
          </cell>
        </row>
        <row r="2773">
          <cell r="A2773" t="str">
            <v>NATURITE AGRO PRODUCTS LTD</v>
          </cell>
          <cell r="B2773">
            <v>538926</v>
          </cell>
          <cell r="C2773" t="str">
            <v>Not Listed</v>
          </cell>
        </row>
        <row r="2774">
          <cell r="A2774" t="str">
            <v>NAVA BHARAT VENTURES LTD</v>
          </cell>
          <cell r="B2774">
            <v>513023</v>
          </cell>
          <cell r="C2774" t="str">
            <v>NBVENTURES</v>
          </cell>
        </row>
        <row r="2775">
          <cell r="A2775" t="str">
            <v>NAVIGANT CORPORATE ADVISORS LTD</v>
          </cell>
          <cell r="B2775">
            <v>539521</v>
          </cell>
          <cell r="C2775" t="str">
            <v>Not Listed</v>
          </cell>
        </row>
        <row r="2776">
          <cell r="A2776" t="str">
            <v>NAVIN FLUORINE INTERNATIONAL LTD</v>
          </cell>
          <cell r="B2776">
            <v>532504</v>
          </cell>
          <cell r="C2776" t="str">
            <v>NAVINFLUOR</v>
          </cell>
        </row>
        <row r="2777">
          <cell r="A2777" t="str">
            <v>NAVKAR BUILDERS LTD</v>
          </cell>
          <cell r="B2777">
            <v>531494</v>
          </cell>
          <cell r="C2777" t="str">
            <v>Not Listed</v>
          </cell>
        </row>
        <row r="2778">
          <cell r="A2778" t="str">
            <v>NAVKAR CORPORATION LTD</v>
          </cell>
          <cell r="B2778">
            <v>539332</v>
          </cell>
          <cell r="C2778" t="str">
            <v>NAVKARCORP</v>
          </cell>
        </row>
        <row r="2779">
          <cell r="A2779" t="str">
            <v>NAVKETAN MERCHANTS LTD</v>
          </cell>
          <cell r="B2779">
            <v>539525</v>
          </cell>
          <cell r="C2779" t="str">
            <v>Not Listed</v>
          </cell>
        </row>
        <row r="2780">
          <cell r="A2780" t="str">
            <v>NAVNEET EDUCATION LTD</v>
          </cell>
          <cell r="B2780">
            <v>508989</v>
          </cell>
          <cell r="C2780" t="str">
            <v>NAVNETEDUL</v>
          </cell>
        </row>
        <row r="2781">
          <cell r="A2781" t="str">
            <v>NAYSAA SECURITIES LTD</v>
          </cell>
          <cell r="B2781">
            <v>538668</v>
          </cell>
          <cell r="C2781" t="str">
            <v>Not Listed</v>
          </cell>
        </row>
        <row r="2782">
          <cell r="A2782" t="str">
            <v>NB FOOTWEAR LTD</v>
          </cell>
          <cell r="B2782">
            <v>523242</v>
          </cell>
          <cell r="C2782" t="str">
            <v>Not Listed</v>
          </cell>
        </row>
        <row r="2783">
          <cell r="A2783" t="str">
            <v>NBCC (INDIA) LTD</v>
          </cell>
          <cell r="B2783">
            <v>534309</v>
          </cell>
          <cell r="C2783" t="str">
            <v>NBCC</v>
          </cell>
        </row>
        <row r="2784">
          <cell r="A2784" t="str">
            <v>NBCC INDIA LTD</v>
          </cell>
          <cell r="B2784">
            <v>534309</v>
          </cell>
          <cell r="C2784" t="str">
            <v>NBCC</v>
          </cell>
        </row>
        <row r="2785">
          <cell r="A2785" t="str">
            <v>NCC BLUE WATER PRODUCTS LTD</v>
          </cell>
          <cell r="B2785">
            <v>519506</v>
          </cell>
          <cell r="C2785" t="str">
            <v>Not Listed</v>
          </cell>
        </row>
        <row r="2786">
          <cell r="A2786" t="str">
            <v>NCC FINANCE LTD</v>
          </cell>
          <cell r="B2786">
            <v>531452</v>
          </cell>
          <cell r="C2786" t="str">
            <v>Not Listed</v>
          </cell>
        </row>
        <row r="2787">
          <cell r="A2787" t="str">
            <v>NCC LTD</v>
          </cell>
          <cell r="B2787">
            <v>500294</v>
          </cell>
          <cell r="C2787" t="str">
            <v>NCC</v>
          </cell>
        </row>
        <row r="2788">
          <cell r="A2788" t="str">
            <v>NCL INDUSTRIES LTD</v>
          </cell>
          <cell r="B2788">
            <v>502168</v>
          </cell>
          <cell r="C2788" t="str">
            <v>NCLIND</v>
          </cell>
        </row>
        <row r="2789">
          <cell r="A2789" t="str">
            <v>NCL RESEARCH &amp; FINANCIAL SERVICES LTD</v>
          </cell>
          <cell r="B2789">
            <v>530557</v>
          </cell>
          <cell r="C2789" t="str">
            <v>Not Listed</v>
          </cell>
        </row>
        <row r="2790">
          <cell r="A2790" t="str">
            <v>NDA SECURITIES LTD</v>
          </cell>
          <cell r="B2790">
            <v>511535</v>
          </cell>
          <cell r="C2790" t="str">
            <v>Not Listed</v>
          </cell>
        </row>
        <row r="2791">
          <cell r="A2791" t="str">
            <v>NECTAR LIFESCIENCES LTD</v>
          </cell>
          <cell r="B2791">
            <v>532649</v>
          </cell>
          <cell r="C2791" t="str">
            <v>NECLIFE</v>
          </cell>
        </row>
        <row r="2792">
          <cell r="A2792" t="str">
            <v>NEELAMALAI AGRO INDUSTRIES LTD</v>
          </cell>
          <cell r="B2792">
            <v>508670</v>
          </cell>
          <cell r="C2792" t="str">
            <v>Not Listed</v>
          </cell>
        </row>
        <row r="2793">
          <cell r="A2793" t="str">
            <v>NEELKANTH ROCKMINERALS LTD</v>
          </cell>
          <cell r="B2793">
            <v>531049</v>
          </cell>
          <cell r="C2793" t="str">
            <v>Not Listed</v>
          </cell>
        </row>
        <row r="2794">
          <cell r="A2794" t="str">
            <v>NEERAJ PAPER MARKETING LTD</v>
          </cell>
          <cell r="B2794">
            <v>539409</v>
          </cell>
          <cell r="C2794" t="str">
            <v>Not Listed</v>
          </cell>
        </row>
        <row r="2795">
          <cell r="A2795" t="str">
            <v>NEGOTIUM INTERNATIONAL TRADE LTD</v>
          </cell>
          <cell r="B2795">
            <v>537838</v>
          </cell>
          <cell r="C2795" t="str">
            <v>Not Listed</v>
          </cell>
        </row>
        <row r="2796">
          <cell r="A2796" t="str">
            <v>NEHA INTERNATIONAL LTD</v>
          </cell>
          <cell r="B2796">
            <v>519560</v>
          </cell>
          <cell r="C2796" t="str">
            <v>Not Listed</v>
          </cell>
        </row>
        <row r="2797">
          <cell r="A2797" t="str">
            <v>NEIL INDUSTRIES LTD</v>
          </cell>
          <cell r="B2797">
            <v>539016</v>
          </cell>
          <cell r="C2797" t="str">
            <v>Not Listed</v>
          </cell>
        </row>
        <row r="2798">
          <cell r="A2798" t="str">
            <v>NELCAST LTD</v>
          </cell>
          <cell r="B2798">
            <v>532864</v>
          </cell>
          <cell r="C2798" t="str">
            <v>NELCAST</v>
          </cell>
        </row>
        <row r="2799">
          <cell r="A2799" t="str">
            <v>NELCO LTD</v>
          </cell>
          <cell r="B2799">
            <v>504112</v>
          </cell>
          <cell r="C2799" t="str">
            <v>NELCO</v>
          </cell>
        </row>
        <row r="2800">
          <cell r="A2800" t="str">
            <v>NEO INFRACON LTD</v>
          </cell>
          <cell r="B2800">
            <v>514332</v>
          </cell>
          <cell r="C2800" t="str">
            <v>Not Listed</v>
          </cell>
        </row>
        <row r="2801">
          <cell r="A2801" t="str">
            <v>NEOGEM (INDIA) LTD</v>
          </cell>
          <cell r="B2801">
            <v>526195</v>
          </cell>
          <cell r="C2801" t="str">
            <v>Not Listed</v>
          </cell>
        </row>
        <row r="2802">
          <cell r="A2802" t="str">
            <v>NEOGEM INDIA LTD</v>
          </cell>
          <cell r="B2802">
            <v>526195</v>
          </cell>
          <cell r="C2802" t="str">
            <v>Not Listed</v>
          </cell>
        </row>
        <row r="2803">
          <cell r="A2803" t="str">
            <v>Neogen Chemicals Ltd</v>
          </cell>
          <cell r="B2803">
            <v>542665</v>
          </cell>
          <cell r="C2803" t="str">
            <v>NEOGEN</v>
          </cell>
        </row>
        <row r="2804">
          <cell r="A2804" t="str">
            <v>NEPTUNE EXPORTS LTD</v>
          </cell>
          <cell r="B2804">
            <v>512522</v>
          </cell>
          <cell r="C2804" t="str">
            <v>Not Listed</v>
          </cell>
        </row>
        <row r="2805">
          <cell r="A2805" t="str">
            <v>NESCO LTD</v>
          </cell>
          <cell r="B2805">
            <v>505355</v>
          </cell>
          <cell r="C2805" t="str">
            <v>NESCO</v>
          </cell>
        </row>
        <row r="2806">
          <cell r="A2806" t="str">
            <v>NESTLE (INDIA) LTD</v>
          </cell>
          <cell r="B2806">
            <v>500790</v>
          </cell>
          <cell r="C2806" t="str">
            <v>NESTLEIND</v>
          </cell>
        </row>
        <row r="2807">
          <cell r="A2807" t="str">
            <v>NESTLE INDIA LTD</v>
          </cell>
          <cell r="B2807">
            <v>500790</v>
          </cell>
          <cell r="C2807" t="str">
            <v>NESTLEIND</v>
          </cell>
        </row>
        <row r="2808">
          <cell r="A2808" t="str">
            <v>NETLINK SOLUTIONS (INDIA) LTD</v>
          </cell>
          <cell r="B2808">
            <v>509040</v>
          </cell>
          <cell r="C2808" t="str">
            <v>Not Listed</v>
          </cell>
        </row>
        <row r="2809">
          <cell r="A2809" t="str">
            <v>NETLINK SOLUTIONS INDIA LTD</v>
          </cell>
          <cell r="B2809">
            <v>509040</v>
          </cell>
          <cell r="C2809" t="str">
            <v>Not Listed</v>
          </cell>
        </row>
        <row r="2810">
          <cell r="A2810" t="str">
            <v>NETRIPPLES SOFTWARE LTD</v>
          </cell>
          <cell r="B2810">
            <v>542117</v>
          </cell>
          <cell r="C2810" t="str">
            <v>Not Listed</v>
          </cell>
        </row>
        <row r="2811">
          <cell r="A2811" t="str">
            <v>NETTLINX LTD</v>
          </cell>
          <cell r="B2811">
            <v>511658</v>
          </cell>
          <cell r="C2811" t="str">
            <v>Not Listed</v>
          </cell>
        </row>
        <row r="2812">
          <cell r="A2812" t="str">
            <v>NETWORK LTD</v>
          </cell>
          <cell r="B2812">
            <v>523558</v>
          </cell>
          <cell r="C2812" t="str">
            <v>Not Listed</v>
          </cell>
        </row>
        <row r="2813">
          <cell r="A2813" t="str">
            <v>NETWORK18 MEDIA &amp; INVESTMENTS LTD</v>
          </cell>
          <cell r="B2813">
            <v>532798</v>
          </cell>
          <cell r="C2813" t="str">
            <v>NETWORK18</v>
          </cell>
        </row>
        <row r="2814">
          <cell r="A2814" t="str">
            <v>NEUEON TOWERS LTD</v>
          </cell>
          <cell r="B2814">
            <v>532887</v>
          </cell>
          <cell r="C2814" t="str">
            <v>NTL</v>
          </cell>
        </row>
        <row r="2815">
          <cell r="A2815" t="str">
            <v>NEULAND LABORATORIES LTD</v>
          </cell>
          <cell r="B2815">
            <v>524558</v>
          </cell>
          <cell r="C2815" t="str">
            <v>NEULANDLAB</v>
          </cell>
        </row>
        <row r="2816">
          <cell r="A2816" t="str">
            <v>NEW DELHI TELEVISION LTD</v>
          </cell>
          <cell r="B2816">
            <v>532529</v>
          </cell>
          <cell r="C2816" t="str">
            <v>NDTV</v>
          </cell>
        </row>
        <row r="2817">
          <cell r="A2817" t="str">
            <v>NEW LIGHT APPARELS LTD</v>
          </cell>
          <cell r="B2817">
            <v>540243</v>
          </cell>
          <cell r="C2817" t="str">
            <v>Not Listed</v>
          </cell>
        </row>
        <row r="2818">
          <cell r="A2818" t="str">
            <v>NEW MARKETS ADVISORY LTD</v>
          </cell>
          <cell r="B2818">
            <v>508867</v>
          </cell>
          <cell r="C2818" t="str">
            <v>Not Listed</v>
          </cell>
        </row>
        <row r="2819">
          <cell r="A2819" t="str">
            <v>NEW SAGAR TRADING CO LTD</v>
          </cell>
          <cell r="B2819">
            <v>501479</v>
          </cell>
          <cell r="C2819" t="str">
            <v>Not Listed</v>
          </cell>
        </row>
        <row r="2820">
          <cell r="A2820" t="str">
            <v>NEWEVER TRADE WINGS LTD</v>
          </cell>
          <cell r="B2820">
            <v>536644</v>
          </cell>
          <cell r="C2820" t="str">
            <v>Not Listed</v>
          </cell>
        </row>
        <row r="2821">
          <cell r="A2821" t="str">
            <v>NEWGEN SOFTWARE TECHNOLOGIES LTD</v>
          </cell>
          <cell r="B2821">
            <v>540900</v>
          </cell>
          <cell r="C2821" t="str">
            <v>NEWGEN</v>
          </cell>
        </row>
        <row r="2822">
          <cell r="A2822" t="str">
            <v>NEXT MEDIAWORKS LTD</v>
          </cell>
          <cell r="B2822">
            <v>532416</v>
          </cell>
          <cell r="C2822" t="str">
            <v>NEXTMEDIA</v>
          </cell>
        </row>
        <row r="2823">
          <cell r="A2823" t="str">
            <v>NEXUS COMMODITIES AND TECHNOLOGIES LTD</v>
          </cell>
          <cell r="B2823">
            <v>538874</v>
          </cell>
          <cell r="C2823" t="str">
            <v>Not Listed</v>
          </cell>
        </row>
        <row r="2824">
          <cell r="A2824" t="str">
            <v>NGL FINE-CHEM LTD</v>
          </cell>
          <cell r="B2824">
            <v>524774</v>
          </cell>
          <cell r="C2824" t="str">
            <v>Not Listed</v>
          </cell>
        </row>
        <row r="2825">
          <cell r="A2825" t="str">
            <v>NHC FOODS LTD</v>
          </cell>
          <cell r="B2825">
            <v>517554</v>
          </cell>
          <cell r="C2825" t="str">
            <v>Not Listed</v>
          </cell>
        </row>
        <row r="2826">
          <cell r="A2826" t="str">
            <v>NHPC LTD</v>
          </cell>
          <cell r="B2826">
            <v>533098</v>
          </cell>
          <cell r="C2826" t="str">
            <v>NHPC</v>
          </cell>
        </row>
        <row r="2827">
          <cell r="A2827" t="str">
            <v>NICCO PARKS &amp; RESORTS LTD</v>
          </cell>
          <cell r="B2827">
            <v>526721</v>
          </cell>
          <cell r="C2827" t="str">
            <v>Not Listed</v>
          </cell>
        </row>
        <row r="2828">
          <cell r="A2828" t="str">
            <v>NICCO UCO ALLIANCE CREDIT LTD</v>
          </cell>
          <cell r="B2828">
            <v>523209</v>
          </cell>
          <cell r="C2828" t="str">
            <v>Not Listed</v>
          </cell>
        </row>
        <row r="2829">
          <cell r="A2829" t="str">
            <v>NIDHI GRANITES LTD</v>
          </cell>
          <cell r="B2829">
            <v>512103</v>
          </cell>
          <cell r="C2829" t="str">
            <v>Not Listed</v>
          </cell>
        </row>
        <row r="2830">
          <cell r="A2830" t="str">
            <v>NIHAR INFO GLOBAL LTD</v>
          </cell>
          <cell r="B2830">
            <v>531083</v>
          </cell>
          <cell r="C2830" t="str">
            <v>Not Listed</v>
          </cell>
        </row>
        <row r="2831">
          <cell r="A2831" t="str">
            <v>NIIT LTD</v>
          </cell>
          <cell r="B2831">
            <v>500304</v>
          </cell>
          <cell r="C2831" t="str">
            <v>NIITLTD</v>
          </cell>
        </row>
        <row r="2832">
          <cell r="A2832" t="str">
            <v>NIIT TECHNOLOGIES LTD</v>
          </cell>
          <cell r="B2832">
            <v>532541</v>
          </cell>
          <cell r="C2832" t="str">
            <v>NIITTECH</v>
          </cell>
        </row>
        <row r="2833">
          <cell r="A2833" t="str">
            <v>NIKHIL ADHESIVES LTD</v>
          </cell>
          <cell r="B2833">
            <v>526159</v>
          </cell>
          <cell r="C2833" t="str">
            <v>Not Listed</v>
          </cell>
        </row>
        <row r="2834">
          <cell r="A2834" t="str">
            <v>NIKKI GLOBAL FINANCE LTD</v>
          </cell>
          <cell r="B2834">
            <v>531272</v>
          </cell>
          <cell r="C2834" t="str">
            <v>Not Listed</v>
          </cell>
        </row>
        <row r="2835">
          <cell r="A2835" t="str">
            <v>NILA INFRASTRUCTURES LTD</v>
          </cell>
          <cell r="B2835">
            <v>530377</v>
          </cell>
          <cell r="C2835" t="str">
            <v>NILAINFRA</v>
          </cell>
        </row>
        <row r="2836">
          <cell r="A2836" t="str">
            <v>Nila Spaces Ltd</v>
          </cell>
          <cell r="B2836">
            <v>542231</v>
          </cell>
          <cell r="C2836" t="str">
            <v>NILASPACES</v>
          </cell>
        </row>
        <row r="2837">
          <cell r="A2837" t="str">
            <v>NILACHAL REFRACTORIES LTD</v>
          </cell>
          <cell r="B2837">
            <v>502294</v>
          </cell>
          <cell r="C2837" t="str">
            <v>Not Listed</v>
          </cell>
        </row>
        <row r="2838">
          <cell r="A2838" t="str">
            <v>NILE LTD</v>
          </cell>
          <cell r="B2838">
            <v>530129</v>
          </cell>
          <cell r="C2838" t="str">
            <v>Not Listed</v>
          </cell>
        </row>
        <row r="2839">
          <cell r="A2839" t="str">
            <v>NILKAMAL LTD</v>
          </cell>
          <cell r="B2839">
            <v>523385</v>
          </cell>
          <cell r="C2839" t="str">
            <v>NILKAMAL</v>
          </cell>
        </row>
        <row r="2840">
          <cell r="A2840" t="str">
            <v>NILKANTH ENGINEERING LTD</v>
          </cell>
          <cell r="B2840">
            <v>512004</v>
          </cell>
          <cell r="C2840" t="str">
            <v>Not Listed</v>
          </cell>
        </row>
        <row r="2841">
          <cell r="A2841" t="str">
            <v>NIMBUS FOODS INDUSTRIES LTD</v>
          </cell>
          <cell r="B2841">
            <v>531598</v>
          </cell>
          <cell r="C2841" t="str">
            <v>Not Listed</v>
          </cell>
        </row>
        <row r="2842">
          <cell r="A2842" t="str">
            <v>NIMBUS INDUSTRIES LTD</v>
          </cell>
          <cell r="B2842">
            <v>530971</v>
          </cell>
          <cell r="C2842" t="str">
            <v>Not Listed</v>
          </cell>
        </row>
        <row r="2843">
          <cell r="A2843" t="str">
            <v>NIMBUS PROJECTS LTD</v>
          </cell>
          <cell r="B2843">
            <v>511714</v>
          </cell>
          <cell r="C2843" t="str">
            <v>Not Listed</v>
          </cell>
        </row>
        <row r="2844">
          <cell r="A2844" t="str">
            <v>NINTEC SYSTEMS LTD</v>
          </cell>
          <cell r="B2844">
            <v>539843</v>
          </cell>
          <cell r="C2844" t="str">
            <v>Not Listed</v>
          </cell>
        </row>
        <row r="2845">
          <cell r="A2845" t="str">
            <v>NIRAJ CEMENT STRUCTURALS LTD</v>
          </cell>
          <cell r="B2845">
            <v>532986</v>
          </cell>
          <cell r="C2845" t="str">
            <v>Not Listed</v>
          </cell>
        </row>
        <row r="2846">
          <cell r="A2846" t="str">
            <v>NIRAJ ISPAT INDUSTRIES LTD</v>
          </cell>
          <cell r="B2846" t="str">
            <v>Not Listed</v>
          </cell>
          <cell r="C2846" t="str">
            <v>NIRAJISPAT</v>
          </cell>
        </row>
        <row r="2847">
          <cell r="A2847" t="str">
            <v>NIRAV COMMERCIALS LTD</v>
          </cell>
          <cell r="B2847">
            <v>512425</v>
          </cell>
          <cell r="C2847" t="str">
            <v>Not Listed</v>
          </cell>
        </row>
        <row r="2848">
          <cell r="A2848" t="str">
            <v>NIRLON LTD</v>
          </cell>
          <cell r="B2848">
            <v>500307</v>
          </cell>
          <cell r="C2848" t="str">
            <v>Not Listed</v>
          </cell>
        </row>
        <row r="2849">
          <cell r="A2849" t="str">
            <v>NISHTHA FINANCE AND INVESTMENT (INDIA) LTD</v>
          </cell>
          <cell r="B2849">
            <v>539311</v>
          </cell>
          <cell r="C2849" t="str">
            <v>Not Listed</v>
          </cell>
        </row>
        <row r="2850">
          <cell r="A2850" t="str">
            <v>NISHTHA FINANCE AND INVESTMENT INDIA LTD</v>
          </cell>
          <cell r="B2850">
            <v>539311</v>
          </cell>
          <cell r="C2850" t="str">
            <v>Not Listed</v>
          </cell>
        </row>
        <row r="2851">
          <cell r="A2851" t="str">
            <v>NITCO LTD</v>
          </cell>
          <cell r="B2851">
            <v>532722</v>
          </cell>
          <cell r="C2851" t="str">
            <v>NITCO</v>
          </cell>
        </row>
        <row r="2852">
          <cell r="A2852" t="str">
            <v>NITESH ESTATES LTD</v>
          </cell>
          <cell r="B2852">
            <v>533202</v>
          </cell>
          <cell r="C2852" t="str">
            <v>NITESHEST</v>
          </cell>
        </row>
        <row r="2853">
          <cell r="A2853" t="str">
            <v>NITIN CASTINGS LTD</v>
          </cell>
          <cell r="B2853">
            <v>508875</v>
          </cell>
          <cell r="C2853" t="str">
            <v>Not Listed</v>
          </cell>
        </row>
        <row r="2854">
          <cell r="A2854" t="str">
            <v>NITIN FIRE PROTECTION INDUSTRIES LTD</v>
          </cell>
          <cell r="B2854">
            <v>532854</v>
          </cell>
          <cell r="C2854" t="str">
            <v>NITINFIRE</v>
          </cell>
        </row>
        <row r="2855">
          <cell r="A2855" t="str">
            <v>NITIN SPINNERS LTD</v>
          </cell>
          <cell r="B2855">
            <v>532698</v>
          </cell>
          <cell r="C2855" t="str">
            <v>NITINSPIN</v>
          </cell>
        </row>
        <row r="2856">
          <cell r="A2856" t="str">
            <v>NITIRAJ ENGINEERS LTD</v>
          </cell>
          <cell r="B2856" t="str">
            <v>Not Listed</v>
          </cell>
          <cell r="C2856" t="str">
            <v>NITIRAJ</v>
          </cell>
        </row>
        <row r="2857">
          <cell r="A2857" t="str">
            <v>NITTA GELATIN (INDIA) LTD</v>
          </cell>
          <cell r="B2857">
            <v>506532</v>
          </cell>
          <cell r="C2857" t="str">
            <v>Not Listed</v>
          </cell>
        </row>
        <row r="2858">
          <cell r="A2858" t="str">
            <v>NITTA GELATIN INDIA LTD</v>
          </cell>
          <cell r="B2858">
            <v>506532</v>
          </cell>
          <cell r="C2858" t="str">
            <v>Not Listed</v>
          </cell>
        </row>
        <row r="2859">
          <cell r="A2859" t="str">
            <v>NIVEDITA MERCANTILE &amp; FINANCING LTD</v>
          </cell>
          <cell r="B2859">
            <v>512381</v>
          </cell>
          <cell r="C2859" t="str">
            <v>Not Listed</v>
          </cell>
        </row>
        <row r="2860">
          <cell r="A2860" t="str">
            <v>NIVI TRADING LTD</v>
          </cell>
          <cell r="B2860">
            <v>512245</v>
          </cell>
          <cell r="C2860" t="str">
            <v>Not Listed</v>
          </cell>
        </row>
        <row r="2861">
          <cell r="A2861" t="str">
            <v>NIYOGIN FINTECH LTD</v>
          </cell>
          <cell r="B2861">
            <v>538772</v>
          </cell>
          <cell r="C2861" t="str">
            <v>Not Listed</v>
          </cell>
        </row>
        <row r="2862">
          <cell r="A2862" t="str">
            <v>NK INDUSTRIES LTD</v>
          </cell>
          <cell r="B2862">
            <v>519494</v>
          </cell>
          <cell r="C2862" t="str">
            <v>NKIND</v>
          </cell>
        </row>
        <row r="2863">
          <cell r="A2863" t="str">
            <v>NLC (INDIA) LTD</v>
          </cell>
          <cell r="B2863">
            <v>513683</v>
          </cell>
          <cell r="C2863" t="str">
            <v>NLC(INDIA)</v>
          </cell>
        </row>
        <row r="2864">
          <cell r="A2864" t="str">
            <v>NLC INDIA LTD</v>
          </cell>
          <cell r="B2864">
            <v>513683</v>
          </cell>
          <cell r="C2864" t="str">
            <v>NLCINDIA</v>
          </cell>
        </row>
        <row r="2865">
          <cell r="A2865" t="str">
            <v>NMDC LTD</v>
          </cell>
          <cell r="B2865">
            <v>526371</v>
          </cell>
          <cell r="C2865" t="str">
            <v>NMDC</v>
          </cell>
        </row>
        <row r="2866">
          <cell r="A2866" t="str">
            <v>NOCIL LTD</v>
          </cell>
          <cell r="B2866">
            <v>500730</v>
          </cell>
          <cell r="C2866" t="str">
            <v>NOCIL</v>
          </cell>
        </row>
        <row r="2867">
          <cell r="A2867" t="str">
            <v>NOIDA TOLL BRIDGE COMPANY LTD</v>
          </cell>
          <cell r="B2867">
            <v>532481</v>
          </cell>
          <cell r="C2867" t="str">
            <v>NOIDATOLL</v>
          </cell>
        </row>
        <row r="2868">
          <cell r="A2868" t="str">
            <v>NORBEN TEA &amp; EXPORTS LTD</v>
          </cell>
          <cell r="B2868" t="str">
            <v>Not Listed</v>
          </cell>
          <cell r="C2868" t="str">
            <v>NORBTEAEXP</v>
          </cell>
        </row>
        <row r="2869">
          <cell r="A2869" t="str">
            <v>NORRIS MEDICINES LTD</v>
          </cell>
          <cell r="B2869">
            <v>524414</v>
          </cell>
          <cell r="C2869" t="str">
            <v>Not Listed</v>
          </cell>
        </row>
        <row r="2870">
          <cell r="A2870" t="str">
            <v>NORTH EASTERN CARRYING CORPORATION LTD</v>
          </cell>
          <cell r="B2870">
            <v>534615</v>
          </cell>
          <cell r="C2870" t="str">
            <v>NECCLTD</v>
          </cell>
        </row>
        <row r="2871">
          <cell r="A2871" t="str">
            <v>Northern Spirits Ltd</v>
          </cell>
          <cell r="B2871">
            <v>542628</v>
          </cell>
          <cell r="C2871" t="str">
            <v>NSL</v>
          </cell>
        </row>
        <row r="2872">
          <cell r="A2872" t="str">
            <v>NORTHLINK FISCAL AND CAPITAL SERVICES LTD</v>
          </cell>
          <cell r="B2872">
            <v>539110</v>
          </cell>
          <cell r="C2872" t="str">
            <v>Not Listed</v>
          </cell>
        </row>
        <row r="2873">
          <cell r="A2873" t="str">
            <v>NOURITRANS EXIM LTD</v>
          </cell>
          <cell r="B2873">
            <v>540698</v>
          </cell>
          <cell r="C2873" t="str">
            <v>Not Listed</v>
          </cell>
        </row>
        <row r="2874">
          <cell r="A2874" t="str">
            <v>NOUVEAU GLOBAL VENTURES LTD</v>
          </cell>
          <cell r="B2874">
            <v>531465</v>
          </cell>
          <cell r="C2874" t="str">
            <v>Not Listed</v>
          </cell>
        </row>
        <row r="2875">
          <cell r="A2875" t="str">
            <v>NOVA IRON &amp; STEEL LTD</v>
          </cell>
          <cell r="B2875">
            <v>513566</v>
          </cell>
          <cell r="C2875" t="str">
            <v>Not Listed</v>
          </cell>
        </row>
        <row r="2876">
          <cell r="A2876" t="str">
            <v>NOVA PUBLICATIONS (INDIA) LTD</v>
          </cell>
          <cell r="B2876">
            <v>530733</v>
          </cell>
          <cell r="C2876" t="str">
            <v>Not Listed</v>
          </cell>
        </row>
        <row r="2877">
          <cell r="A2877" t="str">
            <v>NOVA PUBLICATIONS INDIA LTD</v>
          </cell>
          <cell r="B2877">
            <v>530733</v>
          </cell>
          <cell r="C2877" t="str">
            <v>Not Listed</v>
          </cell>
        </row>
        <row r="2878">
          <cell r="A2878" t="str">
            <v>NOVARTIS (INDIA) LTD</v>
          </cell>
          <cell r="B2878">
            <v>500672</v>
          </cell>
          <cell r="C2878" t="str">
            <v>Not Listed</v>
          </cell>
        </row>
        <row r="2879">
          <cell r="A2879" t="str">
            <v>NOVARTIS INDIA LTD</v>
          </cell>
          <cell r="B2879">
            <v>500672</v>
          </cell>
          <cell r="C2879" t="str">
            <v>Not Listed</v>
          </cell>
        </row>
        <row r="2880">
          <cell r="A2880" t="str">
            <v>NPR FINANCE LTD</v>
          </cell>
          <cell r="B2880">
            <v>530127</v>
          </cell>
          <cell r="C2880" t="str">
            <v>Not Listed</v>
          </cell>
        </row>
        <row r="2881">
          <cell r="A2881" t="str">
            <v>NRB BEARING LTD</v>
          </cell>
          <cell r="B2881">
            <v>530367</v>
          </cell>
          <cell r="C2881" t="str">
            <v>NRBBEARING</v>
          </cell>
        </row>
        <row r="2882">
          <cell r="A2882" t="str">
            <v>NRB INDUSTRIAL BEARINGS LTD</v>
          </cell>
          <cell r="B2882">
            <v>535458</v>
          </cell>
          <cell r="C2882" t="str">
            <v>NIBL</v>
          </cell>
        </row>
        <row r="2883">
          <cell r="A2883" t="str">
            <v>NTC INDUSTRIES LTD</v>
          </cell>
          <cell r="B2883">
            <v>526723</v>
          </cell>
          <cell r="C2883" t="str">
            <v>Not Listed</v>
          </cell>
        </row>
        <row r="2884">
          <cell r="A2884" t="str">
            <v>NTPC LTD</v>
          </cell>
          <cell r="B2884">
            <v>532555</v>
          </cell>
          <cell r="C2884" t="str">
            <v>NTPC</v>
          </cell>
        </row>
        <row r="2885">
          <cell r="A2885" t="str">
            <v>NU TEK (INDIA) LTD</v>
          </cell>
          <cell r="B2885">
            <v>533015</v>
          </cell>
          <cell r="C2885" t="str">
            <v>NUTEK</v>
          </cell>
        </row>
        <row r="2886">
          <cell r="A2886" t="str">
            <v>NU TEK INDIA LTD</v>
          </cell>
          <cell r="B2886">
            <v>533015</v>
          </cell>
          <cell r="C2886" t="str">
            <v>NUTEK</v>
          </cell>
        </row>
        <row r="2887">
          <cell r="A2887" t="str">
            <v>NUCLEUS SOFTWARE EXPORTS LTD</v>
          </cell>
          <cell r="B2887">
            <v>531209</v>
          </cell>
          <cell r="C2887" t="str">
            <v>NUCLEUS</v>
          </cell>
        </row>
        <row r="2888">
          <cell r="A2888" t="str">
            <v>NUTECH GLOBAL LTD</v>
          </cell>
          <cell r="B2888">
            <v>531304</v>
          </cell>
          <cell r="C2888" t="str">
            <v>Not Listed</v>
          </cell>
        </row>
        <row r="2889">
          <cell r="A2889" t="str">
            <v>NUTRAPLUS (INDIA) LTD</v>
          </cell>
          <cell r="B2889">
            <v>524764</v>
          </cell>
          <cell r="C2889" t="str">
            <v>Not Listed</v>
          </cell>
        </row>
        <row r="2890">
          <cell r="A2890" t="str">
            <v>NUTRAPLUS INDIA LTD</v>
          </cell>
          <cell r="B2890">
            <v>524764</v>
          </cell>
          <cell r="C2890" t="str">
            <v>Not Listed</v>
          </cell>
        </row>
        <row r="2891">
          <cell r="A2891" t="str">
            <v>NUTRICIRCLE LTD</v>
          </cell>
          <cell r="B2891">
            <v>530219</v>
          </cell>
          <cell r="C2891" t="str">
            <v>Not Listed</v>
          </cell>
        </row>
        <row r="2892">
          <cell r="A2892" t="str">
            <v>NUWAY ORGANIC NATURALS (INDIA) LTD</v>
          </cell>
          <cell r="B2892">
            <v>531819</v>
          </cell>
          <cell r="C2892" t="str">
            <v>Not Listed</v>
          </cell>
        </row>
        <row r="2893">
          <cell r="A2893" t="str">
            <v>NUWAY ORGANIC NATURALS INDIA LTD</v>
          </cell>
          <cell r="B2893">
            <v>531819</v>
          </cell>
          <cell r="C2893" t="str">
            <v>Not Listed</v>
          </cell>
        </row>
        <row r="2894">
          <cell r="A2894" t="str">
            <v>NYSSA CORPORATION LTD</v>
          </cell>
          <cell r="B2894">
            <v>504378</v>
          </cell>
          <cell r="C2894" t="str">
            <v>Not Listed</v>
          </cell>
        </row>
        <row r="2895">
          <cell r="A2895" t="str">
            <v>O  P  CHAINS LTD</v>
          </cell>
          <cell r="B2895">
            <v>539116</v>
          </cell>
          <cell r="C2895" t="str">
            <v>Not Listed</v>
          </cell>
        </row>
        <row r="2896">
          <cell r="A2896" t="str">
            <v>OASIS SECURITIES LTD</v>
          </cell>
          <cell r="B2896">
            <v>512489</v>
          </cell>
          <cell r="C2896" t="str">
            <v>Not Listed</v>
          </cell>
        </row>
        <row r="2897">
          <cell r="A2897" t="str">
            <v>OASIS TRADELINK LTD</v>
          </cell>
          <cell r="B2897">
            <v>538547</v>
          </cell>
          <cell r="C2897" t="str">
            <v>Not Listed</v>
          </cell>
        </row>
        <row r="2898">
          <cell r="A2898" t="str">
            <v>OBEROI REALTY LTD</v>
          </cell>
          <cell r="B2898">
            <v>533273</v>
          </cell>
          <cell r="C2898" t="str">
            <v>OBEROIRLTY</v>
          </cell>
        </row>
        <row r="2899">
          <cell r="A2899" t="str">
            <v>OBJECTONE INFORMATION SYSTEMS LTD</v>
          </cell>
          <cell r="B2899">
            <v>535657</v>
          </cell>
          <cell r="C2899" t="str">
            <v>Not Listed</v>
          </cell>
        </row>
        <row r="2900">
          <cell r="A2900" t="str">
            <v>OCEAN AGRO (INDIA) LTD</v>
          </cell>
          <cell r="B2900">
            <v>519491</v>
          </cell>
          <cell r="C2900" t="str">
            <v>Not Listed</v>
          </cell>
        </row>
        <row r="2901">
          <cell r="A2901" t="str">
            <v>OCEAN AGRO INDIA LTD</v>
          </cell>
          <cell r="B2901">
            <v>519491</v>
          </cell>
          <cell r="C2901" t="str">
            <v>Not Listed</v>
          </cell>
        </row>
        <row r="2902">
          <cell r="A2902" t="str">
            <v>OCEANAA BIOTEK INDUSTRIES LTD</v>
          </cell>
          <cell r="B2902">
            <v>538019</v>
          </cell>
          <cell r="C2902" t="str">
            <v>Not Listed</v>
          </cell>
        </row>
        <row r="2903">
          <cell r="A2903" t="str">
            <v>OCEANIC FOODS LTD</v>
          </cell>
          <cell r="B2903">
            <v>540405</v>
          </cell>
          <cell r="C2903" t="str">
            <v>Not Listed</v>
          </cell>
        </row>
        <row r="2904">
          <cell r="A2904" t="str">
            <v>OCL IRON AND STEEL LTD</v>
          </cell>
          <cell r="B2904">
            <v>533008</v>
          </cell>
          <cell r="C2904" t="str">
            <v>OISL</v>
          </cell>
        </row>
        <row r="2905">
          <cell r="A2905" t="str">
            <v>OCTAL CREDIT CAPITAL LTD</v>
          </cell>
          <cell r="B2905">
            <v>538894</v>
          </cell>
          <cell r="C2905" t="str">
            <v>Not Listed</v>
          </cell>
        </row>
        <row r="2906">
          <cell r="A2906" t="str">
            <v>OCTAWARE TECHNOLOGIES LTD</v>
          </cell>
          <cell r="B2906">
            <v>540416</v>
          </cell>
          <cell r="C2906" t="str">
            <v>Not Listed</v>
          </cell>
        </row>
        <row r="2907">
          <cell r="A2907" t="str">
            <v>ODYSSEY CORPORATION LTD</v>
          </cell>
          <cell r="B2907">
            <v>531996</v>
          </cell>
          <cell r="C2907" t="str">
            <v>Not Listed</v>
          </cell>
        </row>
        <row r="2908">
          <cell r="A2908" t="str">
            <v>ODYSSEY TECHNOLOGIES LTD</v>
          </cell>
          <cell r="B2908">
            <v>530175</v>
          </cell>
          <cell r="C2908" t="str">
            <v>Not Listed</v>
          </cell>
        </row>
        <row r="2909">
          <cell r="A2909" t="str">
            <v>OFS TECHNOLOGIES LTD</v>
          </cell>
          <cell r="B2909">
            <v>539570</v>
          </cell>
          <cell r="C2909" t="str">
            <v>Not Listed</v>
          </cell>
        </row>
        <row r="2910">
          <cell r="A2910" t="str">
            <v>OIL &amp; NATURAL GAS CORPORATION LTD</v>
          </cell>
          <cell r="B2910">
            <v>500312</v>
          </cell>
          <cell r="C2910" t="str">
            <v>ONGC</v>
          </cell>
        </row>
        <row r="2911">
          <cell r="A2911" t="str">
            <v>OIL (INDIA) LTD</v>
          </cell>
          <cell r="B2911">
            <v>533106</v>
          </cell>
          <cell r="C2911" t="str">
            <v>OIL</v>
          </cell>
        </row>
        <row r="2912">
          <cell r="A2912" t="str">
            <v>OIL COUNTRY TUBULAR LTD</v>
          </cell>
          <cell r="B2912">
            <v>500313</v>
          </cell>
          <cell r="C2912" t="str">
            <v>OILCOUNTUB</v>
          </cell>
        </row>
        <row r="2913">
          <cell r="A2913" t="str">
            <v>OIL INDIA LTD</v>
          </cell>
          <cell r="B2913">
            <v>533106</v>
          </cell>
          <cell r="C2913" t="str">
            <v>OIL</v>
          </cell>
        </row>
        <row r="2914">
          <cell r="A2914" t="str">
            <v>OK PLAY (INDIA) LTD</v>
          </cell>
          <cell r="B2914">
            <v>526415</v>
          </cell>
          <cell r="C2914" t="str">
            <v>Not Listed</v>
          </cell>
        </row>
        <row r="2915">
          <cell r="A2915" t="str">
            <v>OK PLAY INDIA LTD</v>
          </cell>
          <cell r="B2915">
            <v>526415</v>
          </cell>
          <cell r="C2915" t="str">
            <v>Not Listed</v>
          </cell>
        </row>
        <row r="2916">
          <cell r="A2916" t="str">
            <v>OLECTRA GREENTECH LTD</v>
          </cell>
          <cell r="B2916">
            <v>532439</v>
          </cell>
          <cell r="C2916" t="str">
            <v>OLECTRA</v>
          </cell>
        </row>
        <row r="2917">
          <cell r="A2917" t="str">
            <v>OLYMPIA INDUSTRIES LTD</v>
          </cell>
          <cell r="B2917">
            <v>521105</v>
          </cell>
          <cell r="C2917" t="str">
            <v>Not Listed</v>
          </cell>
        </row>
        <row r="2918">
          <cell r="A2918" t="str">
            <v>OLYMPIC CARDS LTD</v>
          </cell>
          <cell r="B2918">
            <v>534190</v>
          </cell>
          <cell r="C2918" t="str">
            <v>Not Listed</v>
          </cell>
        </row>
        <row r="2919">
          <cell r="A2919" t="str">
            <v>OLYMPIC OIL INDUSTRIES LTD</v>
          </cell>
          <cell r="B2919">
            <v>507609</v>
          </cell>
          <cell r="C2919" t="str">
            <v>Not Listed</v>
          </cell>
        </row>
        <row r="2920">
          <cell r="A2920" t="str">
            <v>OM METALS INFRAPROJECTS LTD</v>
          </cell>
          <cell r="B2920">
            <v>531092</v>
          </cell>
          <cell r="C2920" t="str">
            <v>OMMETALS</v>
          </cell>
        </row>
        <row r="2921">
          <cell r="A2921" t="str">
            <v>OMANSH ENTERPRISES LTD</v>
          </cell>
          <cell r="B2921">
            <v>538537</v>
          </cell>
          <cell r="C2921" t="str">
            <v>Not Listed</v>
          </cell>
        </row>
        <row r="2922">
          <cell r="A2922" t="str">
            <v>OMAX AUTOS LTD</v>
          </cell>
          <cell r="B2922">
            <v>520021</v>
          </cell>
          <cell r="C2922" t="str">
            <v>OMAXAUTO</v>
          </cell>
        </row>
        <row r="2923">
          <cell r="A2923" t="str">
            <v>OMAXE LTD</v>
          </cell>
          <cell r="B2923">
            <v>532880</v>
          </cell>
          <cell r="C2923" t="str">
            <v>OMAXE</v>
          </cell>
        </row>
        <row r="2924">
          <cell r="A2924" t="str">
            <v>OMFURN (INDIA) LTD</v>
          </cell>
          <cell r="B2924" t="str">
            <v>Not Listed</v>
          </cell>
          <cell r="C2924" t="str">
            <v>OMFURN</v>
          </cell>
        </row>
        <row r="2925">
          <cell r="A2925" t="str">
            <v>OMFURN INDIA LTD</v>
          </cell>
          <cell r="B2925" t="str">
            <v>Not Listed</v>
          </cell>
          <cell r="C2925" t="str">
            <v>OMFURN</v>
          </cell>
        </row>
        <row r="2926">
          <cell r="A2926" t="str">
            <v>OMKAR OVERSEAS LTD</v>
          </cell>
          <cell r="B2926">
            <v>531496</v>
          </cell>
          <cell r="C2926" t="str">
            <v>Not Listed</v>
          </cell>
        </row>
        <row r="2927">
          <cell r="A2927" t="str">
            <v>OMKAR PHARMACHEM LTD</v>
          </cell>
          <cell r="B2927">
            <v>532167</v>
          </cell>
          <cell r="C2927" t="str">
            <v>Not Listed</v>
          </cell>
        </row>
        <row r="2928">
          <cell r="A2928" t="str">
            <v>OMKAR SPECIALITY CHEMICALS LTD</v>
          </cell>
          <cell r="B2928">
            <v>533317</v>
          </cell>
          <cell r="C2928" t="str">
            <v>OMKARCHEM</v>
          </cell>
        </row>
        <row r="2929">
          <cell r="A2929" t="str">
            <v>OMNI AXS SOFTWARE LTD</v>
          </cell>
          <cell r="B2929">
            <v>532340</v>
          </cell>
          <cell r="C2929" t="str">
            <v>Not Listed</v>
          </cell>
        </row>
        <row r="2930">
          <cell r="A2930" t="str">
            <v>OMNITEX INDUSTRIES (INDIA) LTD</v>
          </cell>
          <cell r="B2930">
            <v>514324</v>
          </cell>
          <cell r="C2930" t="str">
            <v>Not Listed</v>
          </cell>
        </row>
        <row r="2931">
          <cell r="A2931" t="str">
            <v>OMNITEX INDUSTRIES INDIA LTD</v>
          </cell>
          <cell r="B2931">
            <v>514324</v>
          </cell>
          <cell r="C2931" t="str">
            <v>Not Listed</v>
          </cell>
        </row>
        <row r="2932">
          <cell r="A2932" t="str">
            <v>ONE POINT ONE SOLUTIONS LTD</v>
          </cell>
          <cell r="B2932" t="str">
            <v>Not Listed</v>
          </cell>
          <cell r="C2932" t="str">
            <v>ONEPOINT</v>
          </cell>
        </row>
        <row r="2933">
          <cell r="A2933" t="str">
            <v>ONELIFE CAPITAL ADVISORS LTD</v>
          </cell>
          <cell r="B2933">
            <v>533632</v>
          </cell>
          <cell r="C2933" t="str">
            <v>ONELIFECAP</v>
          </cell>
        </row>
        <row r="2934">
          <cell r="A2934" t="str">
            <v>ONESOURCE IDEAS VENTURE LTD</v>
          </cell>
          <cell r="B2934">
            <v>530805</v>
          </cell>
          <cell r="C2934" t="str">
            <v>Not Listed</v>
          </cell>
        </row>
        <row r="2935">
          <cell r="A2935" t="str">
            <v>ONESOURCE TECHMEDIA LTD</v>
          </cell>
          <cell r="B2935">
            <v>535647</v>
          </cell>
          <cell r="C2935" t="str">
            <v>Not Listed</v>
          </cell>
        </row>
        <row r="2936">
          <cell r="A2936" t="str">
            <v>ONMOBILE GLOBAL LTD</v>
          </cell>
          <cell r="B2936">
            <v>532944</v>
          </cell>
          <cell r="C2936" t="str">
            <v>ONMOBILE</v>
          </cell>
        </row>
        <row r="2937">
          <cell r="A2937" t="str">
            <v>ONTIC FINSERVE LTD</v>
          </cell>
          <cell r="B2937">
            <v>540386</v>
          </cell>
          <cell r="C2937" t="str">
            <v>Not Listed</v>
          </cell>
        </row>
        <row r="2938">
          <cell r="A2938" t="str">
            <v>ONWARD TECHNOLOGIES LTD</v>
          </cell>
          <cell r="B2938">
            <v>517536</v>
          </cell>
          <cell r="C2938" t="str">
            <v>ONWARDTEC</v>
          </cell>
        </row>
        <row r="2939">
          <cell r="A2939" t="str">
            <v>OPAL LUXURY TIME PRODUCTS LTD</v>
          </cell>
          <cell r="B2939" t="str">
            <v>Not Listed</v>
          </cell>
          <cell r="C2939" t="str">
            <v>OPAL</v>
          </cell>
        </row>
        <row r="2940">
          <cell r="A2940" t="str">
            <v>OPTIEMUS INFRACOM LTD</v>
          </cell>
          <cell r="B2940">
            <v>530135</v>
          </cell>
          <cell r="C2940" t="str">
            <v>OPTIEMUS</v>
          </cell>
        </row>
        <row r="2941">
          <cell r="A2941" t="str">
            <v>OPTIMUS FINANCE LTD</v>
          </cell>
          <cell r="B2941">
            <v>531254</v>
          </cell>
          <cell r="C2941" t="str">
            <v>Not Listed</v>
          </cell>
        </row>
        <row r="2942">
          <cell r="A2942" t="str">
            <v>OPTO CIRCUITS (INDIA) LTD</v>
          </cell>
          <cell r="B2942">
            <v>532391</v>
          </cell>
          <cell r="C2942" t="str">
            <v>OPTOCIRCUI</v>
          </cell>
        </row>
        <row r="2943">
          <cell r="A2943" t="str">
            <v>OPTO CIRCUITS INDIA LTD</v>
          </cell>
          <cell r="B2943">
            <v>532391</v>
          </cell>
          <cell r="C2943" t="str">
            <v>OPTOCIRCUI</v>
          </cell>
        </row>
        <row r="2944">
          <cell r="A2944" t="str">
            <v>ORACLE CREDIT LTD</v>
          </cell>
          <cell r="B2944">
            <v>539598</v>
          </cell>
          <cell r="C2944" t="str">
            <v>Not Listed</v>
          </cell>
        </row>
        <row r="2945">
          <cell r="A2945" t="str">
            <v>ORACLE FINANCIAL SERVICES SOFTWARE LTD</v>
          </cell>
          <cell r="B2945">
            <v>532466</v>
          </cell>
          <cell r="C2945" t="str">
            <v>OFSS</v>
          </cell>
        </row>
        <row r="2946">
          <cell r="A2946" t="str">
            <v>ORBIT EXPORTS LTD</v>
          </cell>
          <cell r="B2946">
            <v>512626</v>
          </cell>
          <cell r="C2946" t="str">
            <v>ORBTEXP</v>
          </cell>
        </row>
        <row r="2947">
          <cell r="A2947" t="str">
            <v>ORCHID PHARMA LTD</v>
          </cell>
          <cell r="B2947">
            <v>524372</v>
          </cell>
          <cell r="C2947" t="str">
            <v>ORCHIDPHAR</v>
          </cell>
        </row>
        <row r="2948">
          <cell r="A2948" t="str">
            <v>ORGANIC COATINGS LTD</v>
          </cell>
          <cell r="B2948">
            <v>531157</v>
          </cell>
          <cell r="C2948" t="str">
            <v>Not Listed</v>
          </cell>
        </row>
        <row r="2949">
          <cell r="A2949" t="str">
            <v>ORICON ENTERPRISES LTD</v>
          </cell>
          <cell r="B2949">
            <v>513121</v>
          </cell>
          <cell r="C2949" t="str">
            <v>ORICONENT</v>
          </cell>
        </row>
        <row r="2950">
          <cell r="A2950" t="str">
            <v>ORIENT ABRASIVES LTD</v>
          </cell>
          <cell r="B2950">
            <v>504879</v>
          </cell>
          <cell r="C2950" t="str">
            <v>ORIENTABRA</v>
          </cell>
        </row>
        <row r="2951">
          <cell r="A2951" t="str">
            <v>ORIENT BELL LTD</v>
          </cell>
          <cell r="B2951">
            <v>530365</v>
          </cell>
          <cell r="C2951" t="str">
            <v>ORIENTBELL</v>
          </cell>
        </row>
        <row r="2952">
          <cell r="A2952" t="str">
            <v>ORIENT BEVERAGES LTD</v>
          </cell>
          <cell r="B2952">
            <v>507690</v>
          </cell>
          <cell r="C2952" t="str">
            <v>Not Listed</v>
          </cell>
        </row>
        <row r="2953">
          <cell r="A2953" t="str">
            <v>ORIENT CEMENT LTD</v>
          </cell>
          <cell r="B2953">
            <v>535754</v>
          </cell>
          <cell r="C2953" t="str">
            <v>ORIENTCEM</v>
          </cell>
        </row>
        <row r="2954">
          <cell r="A2954" t="str">
            <v>ORIENT ELECTRIC LTD</v>
          </cell>
          <cell r="B2954">
            <v>541301</v>
          </cell>
          <cell r="C2954" t="str">
            <v>ORIENTELEC</v>
          </cell>
        </row>
        <row r="2955">
          <cell r="A2955" t="str">
            <v>ORIENT GREEN POWER COMPANY LTD</v>
          </cell>
          <cell r="B2955">
            <v>533263</v>
          </cell>
          <cell r="C2955" t="str">
            <v>GREENPOWER</v>
          </cell>
        </row>
        <row r="2956">
          <cell r="A2956" t="str">
            <v>ORIENT PAPER &amp; INDUSTRIES LTD</v>
          </cell>
          <cell r="B2956">
            <v>502420</v>
          </cell>
          <cell r="C2956" t="str">
            <v>ORIENTPPR</v>
          </cell>
        </row>
        <row r="2957">
          <cell r="A2957" t="str">
            <v>ORIENT PRESS LTD</v>
          </cell>
          <cell r="B2957">
            <v>526325</v>
          </cell>
          <cell r="C2957" t="str">
            <v>ORIENTLTD</v>
          </cell>
        </row>
        <row r="2958">
          <cell r="A2958" t="str">
            <v>ORIENT REFRACTORIES LTD</v>
          </cell>
          <cell r="B2958">
            <v>534076</v>
          </cell>
          <cell r="C2958" t="str">
            <v>ORIENTREF</v>
          </cell>
        </row>
        <row r="2959">
          <cell r="A2959" t="str">
            <v>ORIENT TRADELINK LTD</v>
          </cell>
          <cell r="B2959">
            <v>531512</v>
          </cell>
          <cell r="C2959" t="str">
            <v>Not Listed</v>
          </cell>
        </row>
        <row r="2960">
          <cell r="A2960" t="str">
            <v>ORIENTAL AROMATICS LTD</v>
          </cell>
          <cell r="B2960">
            <v>500078</v>
          </cell>
          <cell r="C2960" t="str">
            <v>Not Listed</v>
          </cell>
        </row>
        <row r="2961">
          <cell r="A2961" t="str">
            <v>ORIENTAL BANK OF COMMERCE</v>
          </cell>
          <cell r="B2961">
            <v>500315</v>
          </cell>
          <cell r="C2961" t="str">
            <v>ORIENTBANK</v>
          </cell>
        </row>
        <row r="2962">
          <cell r="A2962" t="str">
            <v>ORIENTAL CARBON &amp; CHEMICALS LTD</v>
          </cell>
          <cell r="B2962">
            <v>506579</v>
          </cell>
          <cell r="C2962" t="str">
            <v>OCCL</v>
          </cell>
        </row>
        <row r="2963">
          <cell r="A2963" t="str">
            <v>ORIENTAL HOTELS LTD</v>
          </cell>
          <cell r="B2963">
            <v>500314</v>
          </cell>
          <cell r="C2963" t="str">
            <v>ORIENTHOT</v>
          </cell>
        </row>
        <row r="2964">
          <cell r="A2964" t="str">
            <v>ORIENTAL TRIMEX LTD</v>
          </cell>
          <cell r="B2964">
            <v>532817</v>
          </cell>
          <cell r="C2964" t="str">
            <v>ORIENTALTL</v>
          </cell>
        </row>
        <row r="2965">
          <cell r="A2965" t="str">
            <v>ORIENTAL VENEER PRODUCTS LTD</v>
          </cell>
          <cell r="B2965">
            <v>531859</v>
          </cell>
          <cell r="C2965" t="str">
            <v>Not Listed</v>
          </cell>
        </row>
        <row r="2966">
          <cell r="A2966" t="str">
            <v>ORISSA BENGAL CARRIER LTD</v>
          </cell>
          <cell r="B2966">
            <v>541206</v>
          </cell>
          <cell r="C2966" t="str">
            <v>Not Listed</v>
          </cell>
        </row>
        <row r="2967">
          <cell r="A2967" t="str">
            <v>OROSIL SMITHS (INDIA) LTD</v>
          </cell>
          <cell r="B2967">
            <v>531626</v>
          </cell>
          <cell r="C2967" t="str">
            <v>Not Listed</v>
          </cell>
        </row>
        <row r="2968">
          <cell r="A2968" t="str">
            <v>OROSIL SMITHS INDIA LTD</v>
          </cell>
          <cell r="B2968">
            <v>531626</v>
          </cell>
          <cell r="C2968" t="str">
            <v>Not Listed</v>
          </cell>
        </row>
        <row r="2969">
          <cell r="A2969" t="str">
            <v>ORTEL COMMUNICATIONS LTD</v>
          </cell>
          <cell r="B2969">
            <v>539015</v>
          </cell>
          <cell r="C2969" t="str">
            <v>ORTEL</v>
          </cell>
        </row>
        <row r="2970">
          <cell r="A2970" t="str">
            <v>ORTIN LABORATORIES LTD</v>
          </cell>
          <cell r="B2970">
            <v>539287</v>
          </cell>
          <cell r="C2970" t="str">
            <v>ORTINLABSS</v>
          </cell>
        </row>
        <row r="2971">
          <cell r="A2971" t="str">
            <v>OSCAR GLOBAL LTD</v>
          </cell>
          <cell r="B2971">
            <v>530173</v>
          </cell>
          <cell r="C2971" t="str">
            <v>Not Listed</v>
          </cell>
        </row>
        <row r="2972">
          <cell r="A2972" t="str">
            <v>OSCAR INVESTMENTS LTD</v>
          </cell>
          <cell r="B2972">
            <v>501179</v>
          </cell>
          <cell r="C2972" t="str">
            <v>Not Listed</v>
          </cell>
        </row>
        <row r="2973">
          <cell r="A2973" t="str">
            <v>OSEASPRE CONSULTANTS LTD</v>
          </cell>
          <cell r="B2973">
            <v>509782</v>
          </cell>
          <cell r="C2973" t="str">
            <v>Not Listed</v>
          </cell>
        </row>
        <row r="2974">
          <cell r="A2974" t="str">
            <v>OSIAJEE TEXFAB LTD</v>
          </cell>
          <cell r="B2974">
            <v>540198</v>
          </cell>
          <cell r="C2974" t="str">
            <v>Not Listed</v>
          </cell>
        </row>
        <row r="2975">
          <cell r="A2975" t="str">
            <v>OSWAL AGRO MILLS LTD</v>
          </cell>
          <cell r="B2975">
            <v>500317</v>
          </cell>
          <cell r="C2975" t="str">
            <v>OSWALAGRO</v>
          </cell>
        </row>
        <row r="2976">
          <cell r="A2976" t="str">
            <v>OSWAL CHEMICALS &amp; FERTILIZERS LTD</v>
          </cell>
          <cell r="B2976">
            <v>539290</v>
          </cell>
          <cell r="C2976" t="str">
            <v>BINDALAGRO</v>
          </cell>
        </row>
        <row r="2977">
          <cell r="A2977" t="str">
            <v>OSWAL LEASING LTD</v>
          </cell>
          <cell r="B2977">
            <v>509099</v>
          </cell>
          <cell r="C2977" t="str">
            <v>Not Listed</v>
          </cell>
        </row>
        <row r="2978">
          <cell r="A2978" t="str">
            <v>OSWAL OVERSEAS LTD</v>
          </cell>
          <cell r="B2978">
            <v>531065</v>
          </cell>
          <cell r="C2978" t="str">
            <v>Not Listed</v>
          </cell>
        </row>
        <row r="2979">
          <cell r="A2979" t="str">
            <v>OSWAL YARNS LTD</v>
          </cell>
          <cell r="B2979">
            <v>514460</v>
          </cell>
          <cell r="C2979" t="str">
            <v>Not Listed</v>
          </cell>
        </row>
        <row r="2980">
          <cell r="A2980" t="str">
            <v>OTCO INTERNATIONAL LTD</v>
          </cell>
          <cell r="B2980">
            <v>523151</v>
          </cell>
          <cell r="C2980" t="str">
            <v>Not Listed</v>
          </cell>
        </row>
        <row r="2981">
          <cell r="A2981" t="str">
            <v>OVERSEAS SYNTHETICS LTD</v>
          </cell>
          <cell r="B2981">
            <v>514330</v>
          </cell>
          <cell r="C2981" t="str">
            <v>Not Listed</v>
          </cell>
        </row>
        <row r="2982">
          <cell r="A2982" t="str">
            <v>OVOBEL FOODS LTD</v>
          </cell>
          <cell r="B2982">
            <v>530741</v>
          </cell>
          <cell r="C2982" t="str">
            <v>Not Listed</v>
          </cell>
        </row>
        <row r="2983">
          <cell r="A2983" t="str">
            <v>OZONE WORLD LTD</v>
          </cell>
          <cell r="B2983">
            <v>539291</v>
          </cell>
          <cell r="C2983" t="str">
            <v>Not Listed</v>
          </cell>
        </row>
        <row r="2984">
          <cell r="A2984" t="str">
            <v>P  B  FILMS LTD</v>
          </cell>
          <cell r="B2984">
            <v>539352</v>
          </cell>
          <cell r="C2984" t="str">
            <v>Not Listed</v>
          </cell>
        </row>
        <row r="2985">
          <cell r="A2985" t="str">
            <v>P M TELELINNKS LTD</v>
          </cell>
          <cell r="B2985">
            <v>513403</v>
          </cell>
          <cell r="C2985" t="str">
            <v>Not Listed</v>
          </cell>
        </row>
        <row r="2986">
          <cell r="A2986" t="str">
            <v>PACHELI INDUSTRIAL FINANCE LTD</v>
          </cell>
          <cell r="B2986">
            <v>523862</v>
          </cell>
          <cell r="C2986" t="str">
            <v>Not Listed</v>
          </cell>
        </row>
        <row r="2987">
          <cell r="A2987" t="str">
            <v>PACIFIC INDUSTRIES LTD</v>
          </cell>
          <cell r="B2987">
            <v>523483</v>
          </cell>
          <cell r="C2987" t="str">
            <v>Not Listed</v>
          </cell>
        </row>
        <row r="2988">
          <cell r="A2988" t="str">
            <v>PACT INDUSTRIES LTD</v>
          </cell>
          <cell r="B2988">
            <v>538963</v>
          </cell>
          <cell r="C2988" t="str">
            <v>Not Listed</v>
          </cell>
        </row>
        <row r="2989">
          <cell r="A2989" t="str">
            <v>PADAM COTTON YARNS LTD</v>
          </cell>
          <cell r="B2989">
            <v>531395</v>
          </cell>
          <cell r="C2989" t="str">
            <v>Not Listed</v>
          </cell>
        </row>
        <row r="2990">
          <cell r="A2990" t="str">
            <v>PADMALAYA TELEFILMS LTD</v>
          </cell>
          <cell r="B2990">
            <v>532350</v>
          </cell>
          <cell r="C2990" t="str">
            <v>Not Listed</v>
          </cell>
        </row>
        <row r="2991">
          <cell r="A2991" t="str">
            <v>PADMANABH INDUSTRIES LTD</v>
          </cell>
          <cell r="B2991">
            <v>526905</v>
          </cell>
          <cell r="C2991" t="str">
            <v>Not Listed</v>
          </cell>
        </row>
        <row r="2992">
          <cell r="A2992" t="str">
            <v>PAE LTD</v>
          </cell>
          <cell r="B2992">
            <v>517230</v>
          </cell>
          <cell r="C2992" t="str">
            <v>PAEL</v>
          </cell>
        </row>
        <row r="2993">
          <cell r="A2993" t="str">
            <v>PAGE INDUSTRIES LTD</v>
          </cell>
          <cell r="B2993">
            <v>532827</v>
          </cell>
          <cell r="C2993" t="str">
            <v>PAGEIND</v>
          </cell>
        </row>
        <row r="2994">
          <cell r="A2994" t="str">
            <v>PAISALO DIGITAL LTD</v>
          </cell>
          <cell r="B2994">
            <v>532900</v>
          </cell>
          <cell r="C2994" t="str">
            <v>PAISALO</v>
          </cell>
        </row>
        <row r="2995">
          <cell r="A2995" t="str">
            <v>PALASH SECURITIES LTD</v>
          </cell>
          <cell r="B2995">
            <v>540648</v>
          </cell>
          <cell r="C2995" t="str">
            <v>PALASHSECU</v>
          </cell>
        </row>
        <row r="2996">
          <cell r="A2996" t="str">
            <v>PALCO METALS LTD</v>
          </cell>
          <cell r="B2996">
            <v>539121</v>
          </cell>
          <cell r="C2996" t="str">
            <v>Not Listed</v>
          </cell>
        </row>
        <row r="2997">
          <cell r="A2997" t="str">
            <v>PALM JEWELS LTD</v>
          </cell>
          <cell r="B2997">
            <v>541444</v>
          </cell>
          <cell r="C2997" t="str">
            <v>Not Listed</v>
          </cell>
        </row>
        <row r="2998">
          <cell r="A2998" t="str">
            <v>PALRED TECHNOLOGIES LTD</v>
          </cell>
          <cell r="B2998">
            <v>532521</v>
          </cell>
          <cell r="C2998" t="str">
            <v>PALREDTEC</v>
          </cell>
        </row>
        <row r="2999">
          <cell r="A2999" t="str">
            <v>PALSOFT INFOSYSTEMS LTD</v>
          </cell>
          <cell r="B2999">
            <v>511597</v>
          </cell>
          <cell r="C2999" t="str">
            <v>Not Listed</v>
          </cell>
        </row>
        <row r="3000">
          <cell r="A3000" t="str">
            <v>PAN ELECTRONICS (INDIA) LTD</v>
          </cell>
          <cell r="B3000">
            <v>517397</v>
          </cell>
          <cell r="C3000" t="str">
            <v>Not Listed</v>
          </cell>
        </row>
        <row r="3001">
          <cell r="A3001" t="str">
            <v>PAN ELECTRONICS INDIA LTD</v>
          </cell>
          <cell r="B3001">
            <v>517397</v>
          </cell>
          <cell r="C3001" t="str">
            <v>Not Listed</v>
          </cell>
        </row>
        <row r="3002">
          <cell r="A3002" t="str">
            <v>PAN INDIA CORPORATION LTD</v>
          </cell>
          <cell r="B3002">
            <v>511525</v>
          </cell>
          <cell r="C3002" t="str">
            <v>Not Listed</v>
          </cell>
        </row>
        <row r="3003">
          <cell r="A3003" t="str">
            <v>PANACEA BIOTEC LTD</v>
          </cell>
          <cell r="B3003">
            <v>531349</v>
          </cell>
          <cell r="C3003" t="str">
            <v>PANACEABIO</v>
          </cell>
        </row>
        <row r="3004">
          <cell r="A3004" t="str">
            <v>PANACHE DIGILIFE LTD</v>
          </cell>
          <cell r="B3004" t="str">
            <v>Not Listed</v>
          </cell>
          <cell r="C3004" t="str">
            <v>PANACHE</v>
          </cell>
        </row>
        <row r="3005">
          <cell r="A3005" t="str">
            <v>PANACHE INNOVATIONS LTD</v>
          </cell>
          <cell r="B3005">
            <v>538742</v>
          </cell>
          <cell r="C3005" t="str">
            <v>Not Listed</v>
          </cell>
        </row>
        <row r="3006">
          <cell r="A3006" t="str">
            <v>PANAFIC INDUSTRIALS LTD</v>
          </cell>
          <cell r="B3006">
            <v>538860</v>
          </cell>
          <cell r="C3006" t="str">
            <v>Not Listed</v>
          </cell>
        </row>
        <row r="3007">
          <cell r="A3007" t="str">
            <v>PANAMA PETROCHEM LTD</v>
          </cell>
          <cell r="B3007">
            <v>524820</v>
          </cell>
          <cell r="C3007" t="str">
            <v>PANAMAPET</v>
          </cell>
        </row>
        <row r="3008">
          <cell r="A3008" t="str">
            <v>PANASONIC CARBON INDIA CO LTD</v>
          </cell>
          <cell r="B3008">
            <v>508941</v>
          </cell>
          <cell r="C3008" t="str">
            <v>Not Listed</v>
          </cell>
        </row>
        <row r="3009">
          <cell r="A3009" t="str">
            <v>PANASONIC ENERGY INDIA COMPANY LTD</v>
          </cell>
          <cell r="B3009">
            <v>504093</v>
          </cell>
          <cell r="C3009" t="str">
            <v>Not Listed</v>
          </cell>
        </row>
        <row r="3010">
          <cell r="A3010" t="str">
            <v>PANCHMAHAL STEEL LTD</v>
          </cell>
          <cell r="B3010">
            <v>513511</v>
          </cell>
          <cell r="C3010" t="str">
            <v>Not Listed</v>
          </cell>
        </row>
        <row r="3011">
          <cell r="A3011" t="str">
            <v>PANCHSHEEL ORGANICS LTD</v>
          </cell>
          <cell r="B3011">
            <v>531726</v>
          </cell>
          <cell r="C3011" t="str">
            <v>Not Listed</v>
          </cell>
        </row>
        <row r="3012">
          <cell r="A3012" t="str">
            <v>PANKAJ PIYUSH TRADE &amp; INVESTMENT LTD</v>
          </cell>
          <cell r="B3012">
            <v>506122</v>
          </cell>
          <cell r="C3012" t="str">
            <v>Not Listed</v>
          </cell>
        </row>
        <row r="3013">
          <cell r="A3013" t="str">
            <v>PANKAJ POLYMERS LTD</v>
          </cell>
          <cell r="B3013">
            <v>531280</v>
          </cell>
          <cell r="C3013" t="str">
            <v>Not Listed</v>
          </cell>
        </row>
        <row r="3014">
          <cell r="A3014" t="str">
            <v>PANKAJ POLYPACK LTD</v>
          </cell>
          <cell r="B3014">
            <v>534796</v>
          </cell>
          <cell r="C3014" t="str">
            <v>Not Listed</v>
          </cell>
        </row>
        <row r="3015">
          <cell r="A3015" t="str">
            <v>PANSARI DEVELOPERS LTD</v>
          </cell>
          <cell r="B3015" t="str">
            <v>Not Listed</v>
          </cell>
          <cell r="C3015" t="str">
            <v>PANSARI</v>
          </cell>
        </row>
        <row r="3016">
          <cell r="A3016" t="str">
            <v>PANTH INFINITY LTD</v>
          </cell>
          <cell r="B3016">
            <v>539143</v>
          </cell>
          <cell r="C3016" t="str">
            <v>Not Listed</v>
          </cell>
        </row>
        <row r="3017">
          <cell r="A3017" t="str">
            <v>PANYAM CEMENTS &amp; MINERAL INDUSTRIES LTD</v>
          </cell>
          <cell r="B3017">
            <v>500322</v>
          </cell>
          <cell r="C3017" t="str">
            <v>Not Listed</v>
          </cell>
        </row>
        <row r="3018">
          <cell r="A3018" t="str">
            <v>Parab Infra Ltd</v>
          </cell>
          <cell r="B3018">
            <v>513359</v>
          </cell>
          <cell r="C3018" t="str">
            <v>PARINFRA</v>
          </cell>
        </row>
        <row r="3019">
          <cell r="A3019" t="str">
            <v>PARABOLIC DRUGS LTD</v>
          </cell>
          <cell r="B3019">
            <v>533211</v>
          </cell>
          <cell r="C3019" t="str">
            <v>PARABDRUGS</v>
          </cell>
        </row>
        <row r="3020">
          <cell r="A3020" t="str">
            <v>PARAG MILK FOODS LTD</v>
          </cell>
          <cell r="B3020">
            <v>539889</v>
          </cell>
          <cell r="C3020" t="str">
            <v>PARAGMILK</v>
          </cell>
        </row>
        <row r="3021">
          <cell r="A3021" t="str">
            <v>PARAGON FINANCE LTD</v>
          </cell>
          <cell r="B3021">
            <v>531255</v>
          </cell>
          <cell r="C3021" t="str">
            <v>Not Listed</v>
          </cell>
        </row>
        <row r="3022">
          <cell r="A3022" t="str">
            <v>PARAMOUNT COMMUNICATIONS LTD</v>
          </cell>
          <cell r="B3022">
            <v>530555</v>
          </cell>
          <cell r="C3022" t="str">
            <v>PARACABLES</v>
          </cell>
        </row>
        <row r="3023">
          <cell r="A3023" t="str">
            <v>PARAMOUNT COSMETICS (INDIA) LTD</v>
          </cell>
          <cell r="B3023">
            <v>507970</v>
          </cell>
          <cell r="C3023" t="str">
            <v>Not Listed</v>
          </cell>
        </row>
        <row r="3024">
          <cell r="A3024" t="str">
            <v>PARAMOUNT COSMETICS INDIA LTD</v>
          </cell>
          <cell r="B3024">
            <v>507970</v>
          </cell>
          <cell r="C3024" t="str">
            <v>Not Listed</v>
          </cell>
        </row>
        <row r="3025">
          <cell r="A3025" t="str">
            <v>PARENTERAL DRUGS (INDIA) LTD</v>
          </cell>
          <cell r="B3025">
            <v>524689</v>
          </cell>
          <cell r="C3025" t="str">
            <v>PDPL</v>
          </cell>
        </row>
        <row r="3026">
          <cell r="A3026" t="str">
            <v>PARENTERAL DRUGS INDIA LTD</v>
          </cell>
          <cell r="B3026">
            <v>524689</v>
          </cell>
          <cell r="C3026" t="str">
            <v>PDPL</v>
          </cell>
        </row>
        <row r="3027">
          <cell r="A3027" t="str">
            <v>PARIKSHA FIN- INVEST- LEASE LTD</v>
          </cell>
          <cell r="B3027">
            <v>539481</v>
          </cell>
          <cell r="C3027" t="str">
            <v>Not Listed</v>
          </cell>
        </row>
        <row r="3028">
          <cell r="A3028" t="str">
            <v>PARIN FURNITURE LTD</v>
          </cell>
          <cell r="B3028" t="str">
            <v>Not Listed</v>
          </cell>
          <cell r="C3028" t="str">
            <v>PARIN</v>
          </cell>
        </row>
        <row r="3029">
          <cell r="A3029" t="str">
            <v>PARKER AGROCHEM EXPORTS LTD</v>
          </cell>
          <cell r="B3029">
            <v>524628</v>
          </cell>
          <cell r="C3029" t="str">
            <v>Not Listed</v>
          </cell>
        </row>
        <row r="3030">
          <cell r="A3030" t="str">
            <v>PARLE SOFTWARE LTD</v>
          </cell>
          <cell r="B3030">
            <v>532911</v>
          </cell>
          <cell r="C3030" t="str">
            <v>Not Listed</v>
          </cell>
        </row>
        <row r="3031">
          <cell r="A3031" t="str">
            <v>PARMAX PHARMA LTD</v>
          </cell>
          <cell r="B3031">
            <v>540359</v>
          </cell>
          <cell r="C3031" t="str">
            <v>Not Listed</v>
          </cell>
        </row>
        <row r="3032">
          <cell r="A3032" t="str">
            <v>PARMESHWARI SILK MILLS LTD</v>
          </cell>
          <cell r="B3032">
            <v>540467</v>
          </cell>
          <cell r="C3032" t="str">
            <v>Not Listed</v>
          </cell>
        </row>
        <row r="3033">
          <cell r="A3033" t="str">
            <v>PARNAV SPORTS ACADEMY LTD</v>
          </cell>
          <cell r="B3033">
            <v>780017</v>
          </cell>
          <cell r="C3033" t="str">
            <v>Not Listed</v>
          </cell>
        </row>
        <row r="3034">
          <cell r="A3034" t="str">
            <v>PARNAX LAB LTD</v>
          </cell>
          <cell r="B3034">
            <v>506128</v>
          </cell>
          <cell r="C3034" t="str">
            <v>Not Listed</v>
          </cell>
        </row>
        <row r="3035">
          <cell r="A3035" t="str">
            <v>PARSHARTI INVESTMENT LTD</v>
          </cell>
          <cell r="B3035">
            <v>511702</v>
          </cell>
          <cell r="C3035" t="str">
            <v>Not Listed</v>
          </cell>
        </row>
        <row r="3036">
          <cell r="A3036" t="str">
            <v>PARSHWANATH CORPORATION LTD</v>
          </cell>
          <cell r="B3036">
            <v>511176</v>
          </cell>
          <cell r="C3036" t="str">
            <v>Not Listed</v>
          </cell>
        </row>
        <row r="3037">
          <cell r="A3037" t="str">
            <v>PARSVNATH DEVELOPERS LTD</v>
          </cell>
          <cell r="B3037">
            <v>532780</v>
          </cell>
          <cell r="C3037" t="str">
            <v>PARSVNATH</v>
          </cell>
        </row>
        <row r="3038">
          <cell r="A3038" t="str">
            <v>PARTH INDUSTRIES LTD</v>
          </cell>
          <cell r="B3038">
            <v>526349</v>
          </cell>
          <cell r="C3038" t="str">
            <v>Not Listed</v>
          </cell>
        </row>
        <row r="3039">
          <cell r="A3039" t="str">
            <v>PARVATI SWEETNERS AND POWER LTD</v>
          </cell>
          <cell r="B3039">
            <v>541347</v>
          </cell>
          <cell r="C3039" t="str">
            <v>Not Listed</v>
          </cell>
        </row>
        <row r="3040">
          <cell r="A3040" t="str">
            <v>PASARI SPINNING MILLS LTD</v>
          </cell>
          <cell r="B3040">
            <v>521080</v>
          </cell>
          <cell r="C3040" t="str">
            <v>Not Listed</v>
          </cell>
        </row>
        <row r="3041">
          <cell r="A3041" t="str">
            <v>PASHUPATI COTSPIN LTD</v>
          </cell>
          <cell r="B3041" t="str">
            <v>Not Listed</v>
          </cell>
          <cell r="C3041" t="str">
            <v>PASHUPATI</v>
          </cell>
        </row>
        <row r="3042">
          <cell r="A3042" t="str">
            <v>PASUPATI ACRYLON LTD</v>
          </cell>
          <cell r="B3042">
            <v>500456</v>
          </cell>
          <cell r="C3042" t="str">
            <v>Not Listed</v>
          </cell>
        </row>
        <row r="3043">
          <cell r="A3043" t="str">
            <v>PASUPATI FINCAP LTD</v>
          </cell>
          <cell r="B3043">
            <v>511734</v>
          </cell>
          <cell r="C3043" t="str">
            <v>Not Listed</v>
          </cell>
        </row>
        <row r="3044">
          <cell r="A3044" t="str">
            <v>PASUPATI SPG &amp; WVG MILLS LTD</v>
          </cell>
          <cell r="B3044">
            <v>503092</v>
          </cell>
          <cell r="C3044" t="str">
            <v>Not Listed</v>
          </cell>
        </row>
        <row r="3045">
          <cell r="A3045" t="str">
            <v>PATDIAM JEWELLERY LTD</v>
          </cell>
          <cell r="B3045">
            <v>539401</v>
          </cell>
          <cell r="C3045" t="str">
            <v>Not Listed</v>
          </cell>
        </row>
        <row r="3046">
          <cell r="A3046" t="str">
            <v>PATEL ENGINEERING LTD</v>
          </cell>
          <cell r="B3046">
            <v>531120</v>
          </cell>
          <cell r="C3046" t="str">
            <v>PATELENG</v>
          </cell>
        </row>
        <row r="3047">
          <cell r="A3047" t="str">
            <v>PATEL INTEGRATED LOGISTICS LTD</v>
          </cell>
          <cell r="B3047">
            <v>526381</v>
          </cell>
          <cell r="C3047" t="str">
            <v>PATINTLOG</v>
          </cell>
        </row>
        <row r="3048">
          <cell r="A3048" t="str">
            <v>PATELS AIRTEMP (INDIA) LTD</v>
          </cell>
          <cell r="B3048">
            <v>517417</v>
          </cell>
          <cell r="C3048" t="str">
            <v>Not Listed</v>
          </cell>
        </row>
        <row r="3049">
          <cell r="A3049" t="str">
            <v>PATELS AIRTEMP INDIA LTD</v>
          </cell>
          <cell r="B3049">
            <v>517417</v>
          </cell>
          <cell r="C3049" t="str">
            <v>Not Listed</v>
          </cell>
        </row>
        <row r="3050">
          <cell r="A3050" t="str">
            <v>PATIDAR BUILDCON LTD</v>
          </cell>
          <cell r="B3050">
            <v>524031</v>
          </cell>
          <cell r="C3050" t="str">
            <v>Not Listed</v>
          </cell>
        </row>
        <row r="3051">
          <cell r="A3051" t="str">
            <v>PATSPIN (INDIA) LTD</v>
          </cell>
          <cell r="B3051">
            <v>514326</v>
          </cell>
          <cell r="C3051" t="str">
            <v>PATSPINLTD</v>
          </cell>
        </row>
        <row r="3052">
          <cell r="A3052" t="str">
            <v>PATSPIN INDIA LTD</v>
          </cell>
          <cell r="B3052">
            <v>514326</v>
          </cell>
          <cell r="C3052" t="str">
            <v>PATSPINLTD</v>
          </cell>
        </row>
        <row r="3053">
          <cell r="A3053" t="str">
            <v>PAUL MERCHANTS LTD</v>
          </cell>
          <cell r="B3053">
            <v>539113</v>
          </cell>
          <cell r="C3053" t="str">
            <v>Not Listed</v>
          </cell>
        </row>
        <row r="3054">
          <cell r="A3054" t="str">
            <v>PAUSHAK LTD</v>
          </cell>
          <cell r="B3054">
            <v>532742</v>
          </cell>
          <cell r="C3054" t="str">
            <v>Not Listed</v>
          </cell>
        </row>
        <row r="3055">
          <cell r="A3055" t="str">
            <v>PAWANSUT HOLDINGS LTD</v>
          </cell>
          <cell r="B3055">
            <v>535658</v>
          </cell>
          <cell r="C3055" t="str">
            <v>Not Listed</v>
          </cell>
        </row>
        <row r="3056">
          <cell r="A3056" t="str">
            <v>PBA INFRASTRUCTURE LTD</v>
          </cell>
          <cell r="B3056">
            <v>532676</v>
          </cell>
          <cell r="C3056" t="str">
            <v>PBAINFRA</v>
          </cell>
        </row>
        <row r="3057">
          <cell r="A3057" t="str">
            <v>PBM POLYTEX LTD</v>
          </cell>
          <cell r="B3057">
            <v>514087</v>
          </cell>
          <cell r="C3057" t="str">
            <v>Not Listed</v>
          </cell>
        </row>
        <row r="3058">
          <cell r="A3058" t="str">
            <v>PC JEWELLER LTD</v>
          </cell>
          <cell r="B3058">
            <v>534809</v>
          </cell>
          <cell r="C3058" t="str">
            <v>PCJEWELLER</v>
          </cell>
        </row>
        <row r="3059">
          <cell r="A3059" t="str">
            <v>PCS TECHNOLOGY LTD</v>
          </cell>
          <cell r="B3059">
            <v>517119</v>
          </cell>
          <cell r="C3059" t="str">
            <v>Not Listed</v>
          </cell>
        </row>
        <row r="3060">
          <cell r="A3060" t="str">
            <v>PDS MULTINATIONAL FASHIONS LTD</v>
          </cell>
          <cell r="B3060">
            <v>538730</v>
          </cell>
          <cell r="C3060" t="str">
            <v>PDSMFL</v>
          </cell>
        </row>
        <row r="3061">
          <cell r="A3061" t="str">
            <v>PEARL GLOBAL INDUSTRIES LTD</v>
          </cell>
          <cell r="B3061">
            <v>532808</v>
          </cell>
          <cell r="C3061" t="str">
            <v>PGIL</v>
          </cell>
        </row>
        <row r="3062">
          <cell r="A3062" t="str">
            <v>PEARL POLYMERS LTD</v>
          </cell>
          <cell r="B3062">
            <v>523260</v>
          </cell>
          <cell r="C3062" t="str">
            <v>PEARLPOLY</v>
          </cell>
        </row>
        <row r="3063">
          <cell r="A3063" t="str">
            <v>PECOS HOTELS AND PUBS LTD</v>
          </cell>
          <cell r="B3063">
            <v>539273</v>
          </cell>
          <cell r="C3063" t="str">
            <v>Not Listed</v>
          </cell>
        </row>
        <row r="3064">
          <cell r="A3064" t="str">
            <v>PEE CEE COSMA SOPE LTD</v>
          </cell>
          <cell r="B3064">
            <v>524136</v>
          </cell>
          <cell r="C3064" t="str">
            <v>Not Listed</v>
          </cell>
        </row>
        <row r="3065">
          <cell r="A3065" t="str">
            <v>PEETI SECURITIES LTD</v>
          </cell>
          <cell r="B3065">
            <v>531352</v>
          </cell>
          <cell r="C3065" t="str">
            <v>Not Listed</v>
          </cell>
        </row>
        <row r="3066">
          <cell r="A3066" t="str">
            <v>PENINSULA LAND LTD</v>
          </cell>
          <cell r="B3066">
            <v>503031</v>
          </cell>
          <cell r="C3066" t="str">
            <v>PENINLAND</v>
          </cell>
        </row>
        <row r="3067">
          <cell r="A3067" t="str">
            <v>PENNAR ENGINEERED BUILDING SYSTEMS LTD</v>
          </cell>
          <cell r="B3067">
            <v>539333</v>
          </cell>
          <cell r="C3067" t="str">
            <v>PENPEBS</v>
          </cell>
        </row>
        <row r="3068">
          <cell r="A3068" t="str">
            <v>PENNAR INDUSTRIES LTD</v>
          </cell>
          <cell r="B3068">
            <v>513228</v>
          </cell>
          <cell r="C3068" t="str">
            <v>PENIND</v>
          </cell>
        </row>
        <row r="3069">
          <cell r="A3069" t="str">
            <v>PENTA GOLD LTD</v>
          </cell>
          <cell r="B3069" t="str">
            <v>Not Listed</v>
          </cell>
          <cell r="C3069" t="str">
            <v>PENTAGOLD</v>
          </cell>
        </row>
        <row r="3070">
          <cell r="A3070" t="str">
            <v>PENTAMEDIA GRAPHICS LTD</v>
          </cell>
          <cell r="B3070">
            <v>500329</v>
          </cell>
          <cell r="C3070" t="str">
            <v>Not Listed</v>
          </cell>
        </row>
        <row r="3071">
          <cell r="A3071" t="str">
            <v>PENTOKEY ORGANY (INDIA) LTD</v>
          </cell>
          <cell r="B3071">
            <v>524210</v>
          </cell>
          <cell r="C3071" t="str">
            <v>Not Listed</v>
          </cell>
        </row>
        <row r="3072">
          <cell r="A3072" t="str">
            <v>PENTOKEY ORGANY INDIA LTD</v>
          </cell>
          <cell r="B3072">
            <v>524210</v>
          </cell>
          <cell r="C3072" t="str">
            <v>Not Listed</v>
          </cell>
        </row>
        <row r="3073">
          <cell r="A3073" t="str">
            <v>PEOPLES INVESTMENTS LTD</v>
          </cell>
          <cell r="B3073">
            <v>501144</v>
          </cell>
          <cell r="C3073" t="str">
            <v>Not Listed</v>
          </cell>
        </row>
        <row r="3074">
          <cell r="A3074" t="str">
            <v>PERFECT INFRAENGINEERS LTD</v>
          </cell>
          <cell r="B3074" t="str">
            <v>Not Listed</v>
          </cell>
          <cell r="C3074" t="str">
            <v>PERFECT</v>
          </cell>
        </row>
        <row r="3075">
          <cell r="A3075" t="str">
            <v>PERFECT-OCTAVE MEDIA PROJECTS LTD</v>
          </cell>
          <cell r="B3075">
            <v>521062</v>
          </cell>
          <cell r="C3075" t="str">
            <v>Not Listed</v>
          </cell>
        </row>
        <row r="3076">
          <cell r="A3076" t="str">
            <v>PERFECTPAC LTD</v>
          </cell>
          <cell r="B3076">
            <v>526435</v>
          </cell>
          <cell r="C3076" t="str">
            <v>Not Listed</v>
          </cell>
        </row>
        <row r="3077">
          <cell r="A3077" t="str">
            <v>PERMANENT MAGNETS LTD</v>
          </cell>
          <cell r="B3077">
            <v>504132</v>
          </cell>
          <cell r="C3077" t="str">
            <v>Not Listed</v>
          </cell>
        </row>
        <row r="3078">
          <cell r="A3078" t="str">
            <v>PERSISTENT SYSTEMS LTD</v>
          </cell>
          <cell r="B3078">
            <v>533179</v>
          </cell>
          <cell r="C3078" t="str">
            <v>PERSISTENT</v>
          </cell>
        </row>
        <row r="3079">
          <cell r="A3079" t="str">
            <v>PERVASIVE COMMODITIES LTD</v>
          </cell>
          <cell r="B3079">
            <v>517172</v>
          </cell>
          <cell r="C3079" t="str">
            <v>Not Listed</v>
          </cell>
        </row>
        <row r="3080">
          <cell r="A3080" t="str">
            <v>PETRON ENGINEERING CONSTRUCTION LTD</v>
          </cell>
          <cell r="B3080">
            <v>530381</v>
          </cell>
          <cell r="C3080" t="str">
            <v>PETRONENGG</v>
          </cell>
        </row>
        <row r="3081">
          <cell r="A3081" t="str">
            <v>PETRONET LNG LTD</v>
          </cell>
          <cell r="B3081">
            <v>532522</v>
          </cell>
          <cell r="C3081" t="str">
            <v>PETRONET</v>
          </cell>
        </row>
        <row r="3082">
          <cell r="A3082" t="str">
            <v>PFIZER LTD</v>
          </cell>
          <cell r="B3082">
            <v>500680</v>
          </cell>
          <cell r="C3082" t="str">
            <v>PFIZER</v>
          </cell>
        </row>
        <row r="3083">
          <cell r="A3083" t="str">
            <v>PFL INFOTECH LTD</v>
          </cell>
          <cell r="B3083">
            <v>531769</v>
          </cell>
          <cell r="C3083" t="str">
            <v>Not Listed</v>
          </cell>
        </row>
        <row r="3084">
          <cell r="A3084" t="str">
            <v>PG ELECTROPLAST LTD</v>
          </cell>
          <cell r="B3084">
            <v>533581</v>
          </cell>
          <cell r="C3084" t="str">
            <v>PGEL</v>
          </cell>
        </row>
        <row r="3085">
          <cell r="A3085" t="str">
            <v>PG FOILS LTD</v>
          </cell>
          <cell r="B3085">
            <v>526747</v>
          </cell>
          <cell r="C3085" t="str">
            <v>Not Listed</v>
          </cell>
        </row>
        <row r="3086">
          <cell r="A3086" t="str">
            <v>PG INDUSTRY LTD</v>
          </cell>
          <cell r="B3086">
            <v>531281</v>
          </cell>
          <cell r="C3086" t="str">
            <v>Not Listed</v>
          </cell>
        </row>
        <row r="3087">
          <cell r="A3087" t="str">
            <v>PH CAPITAL LTD</v>
          </cell>
          <cell r="B3087">
            <v>500143</v>
          </cell>
          <cell r="C3087" t="str">
            <v>Not Listed</v>
          </cell>
        </row>
        <row r="3088">
          <cell r="A3088" t="str">
            <v>PH TRADING LTD</v>
          </cell>
          <cell r="B3088">
            <v>512026</v>
          </cell>
          <cell r="C3088" t="str">
            <v>Not Listed</v>
          </cell>
        </row>
        <row r="3089">
          <cell r="A3089" t="str">
            <v>PHAARMASIA LTD</v>
          </cell>
          <cell r="B3089">
            <v>523620</v>
          </cell>
          <cell r="C3089" t="str">
            <v>Not Listed</v>
          </cell>
        </row>
        <row r="3090">
          <cell r="A3090" t="str">
            <v>PHILLIPS CARBON BLACK LTD</v>
          </cell>
          <cell r="B3090">
            <v>506590</v>
          </cell>
          <cell r="C3090" t="str">
            <v>PHILIPCARB</v>
          </cell>
        </row>
        <row r="3091">
          <cell r="A3091" t="str">
            <v>PHOENIX INTERNATIONAL LTD</v>
          </cell>
          <cell r="B3091">
            <v>526481</v>
          </cell>
          <cell r="C3091" t="str">
            <v>Not Listed</v>
          </cell>
        </row>
        <row r="3092">
          <cell r="A3092" t="str">
            <v>PHOENIX TOWNSHIP LTD</v>
          </cell>
          <cell r="B3092">
            <v>537839</v>
          </cell>
          <cell r="C3092" t="str">
            <v>Not Listed</v>
          </cell>
        </row>
        <row r="3093">
          <cell r="A3093" t="str">
            <v>PHOTON CAPITAL ADVISORS LTD</v>
          </cell>
          <cell r="B3093">
            <v>509084</v>
          </cell>
          <cell r="C3093" t="str">
            <v>Not Listed</v>
          </cell>
        </row>
        <row r="3094">
          <cell r="A3094" t="str">
            <v>PHOTOQUIP (INDIA) LTD</v>
          </cell>
          <cell r="B3094">
            <v>526588</v>
          </cell>
          <cell r="C3094" t="str">
            <v>Not Listed</v>
          </cell>
        </row>
        <row r="3095">
          <cell r="A3095" t="str">
            <v>PHOTOQUIP INDIA LTD</v>
          </cell>
          <cell r="B3095">
            <v>526588</v>
          </cell>
          <cell r="C3095" t="str">
            <v>Not Listed</v>
          </cell>
        </row>
        <row r="3096">
          <cell r="A3096" t="str">
            <v>PHYTO CHEM (INDIA) LTD</v>
          </cell>
          <cell r="B3096">
            <v>524808</v>
          </cell>
          <cell r="C3096" t="str">
            <v>Not Listed</v>
          </cell>
        </row>
        <row r="3097">
          <cell r="A3097" t="str">
            <v>PHYTO CHEM INDIA LTD</v>
          </cell>
          <cell r="B3097">
            <v>524808</v>
          </cell>
          <cell r="C3097" t="str">
            <v>Not Listed</v>
          </cell>
        </row>
        <row r="3098">
          <cell r="A3098" t="str">
            <v>PI INDUSTRIES LTD</v>
          </cell>
          <cell r="B3098">
            <v>523642</v>
          </cell>
          <cell r="C3098" t="str">
            <v>PIIND</v>
          </cell>
        </row>
        <row r="3099">
          <cell r="A3099" t="str">
            <v>PICCADILY AGRO INDUSTRIES LTD</v>
          </cell>
          <cell r="B3099">
            <v>530305</v>
          </cell>
          <cell r="C3099" t="str">
            <v>Not Listed</v>
          </cell>
        </row>
        <row r="3100">
          <cell r="A3100" t="str">
            <v>PICCADILY SUGAR &amp; ALLIED INDUSTRIES LTD</v>
          </cell>
          <cell r="B3100">
            <v>507498</v>
          </cell>
          <cell r="C3100" t="str">
            <v>Not Listed</v>
          </cell>
        </row>
        <row r="3101">
          <cell r="A3101" t="str">
            <v>PICTUREHOUSE MEDIA LTD</v>
          </cell>
          <cell r="B3101">
            <v>532355</v>
          </cell>
          <cell r="C3101" t="str">
            <v>Not Listed</v>
          </cell>
        </row>
        <row r="3102">
          <cell r="A3102" t="str">
            <v>PIDILITE INDUSTRIES LTD</v>
          </cell>
          <cell r="B3102">
            <v>500331</v>
          </cell>
          <cell r="C3102" t="str">
            <v>PIDILITIND</v>
          </cell>
        </row>
        <row r="3103">
          <cell r="A3103" t="str">
            <v>PIL ITALICA LIFESTYLE LTD</v>
          </cell>
          <cell r="B3103">
            <v>500327</v>
          </cell>
          <cell r="C3103" t="str">
            <v>PILITA</v>
          </cell>
        </row>
        <row r="3104">
          <cell r="A3104" t="str">
            <v>PILANI INVESTMENT AND INDUSTRIES CORPORATION LTD</v>
          </cell>
          <cell r="B3104">
            <v>539883</v>
          </cell>
          <cell r="C3104" t="str">
            <v>PILANIINVS</v>
          </cell>
        </row>
        <row r="3105">
          <cell r="A3105" t="str">
            <v>PIONEER AGRO EXTRACTS LTD</v>
          </cell>
          <cell r="B3105">
            <v>519439</v>
          </cell>
          <cell r="C3105" t="str">
            <v>Not Listed</v>
          </cell>
        </row>
        <row r="3106">
          <cell r="A3106" t="str">
            <v>PIONEER DISTILLERIES LTD</v>
          </cell>
          <cell r="B3106">
            <v>531879</v>
          </cell>
          <cell r="C3106" t="str">
            <v>PIONDIST</v>
          </cell>
        </row>
        <row r="3107">
          <cell r="A3107" t="str">
            <v>PIONEER EMBROIDERIES LTD</v>
          </cell>
          <cell r="B3107">
            <v>514300</v>
          </cell>
          <cell r="C3107" t="str">
            <v>PIONEEREMB</v>
          </cell>
        </row>
        <row r="3108">
          <cell r="A3108" t="str">
            <v>PIONEER INVESTCORP LTD</v>
          </cell>
          <cell r="B3108">
            <v>507864</v>
          </cell>
          <cell r="C3108" t="str">
            <v>Not Listed</v>
          </cell>
        </row>
        <row r="3109">
          <cell r="A3109" t="str">
            <v>PIRAMAL ENTERPRISES LTD</v>
          </cell>
          <cell r="B3109">
            <v>500302</v>
          </cell>
          <cell r="C3109" t="str">
            <v>PEL</v>
          </cell>
        </row>
        <row r="3110">
          <cell r="A3110" t="str">
            <v>PIRAMAL PHYTOCARE LTD</v>
          </cell>
          <cell r="B3110">
            <v>532979</v>
          </cell>
          <cell r="C3110" t="str">
            <v>PIRPHYTO</v>
          </cell>
        </row>
        <row r="3111">
          <cell r="A3111" t="str">
            <v>PITHAMPUR POLY PRODUCTS LTD</v>
          </cell>
          <cell r="B3111">
            <v>530683</v>
          </cell>
          <cell r="C3111" t="str">
            <v>Not Listed</v>
          </cell>
        </row>
        <row r="3112">
          <cell r="A3112" t="str">
            <v>PITTI ENGINEERING LTD</v>
          </cell>
          <cell r="B3112">
            <v>513519</v>
          </cell>
          <cell r="C3112" t="str">
            <v>PITTIENG</v>
          </cell>
        </row>
        <row r="3113">
          <cell r="A3113" t="str">
            <v>PIX TRANSMISSIONS LTD</v>
          </cell>
          <cell r="B3113">
            <v>500333</v>
          </cell>
          <cell r="C3113" t="str">
            <v>Not Listed</v>
          </cell>
        </row>
        <row r="3114">
          <cell r="A3114" t="str">
            <v>PLANTER POLYSACKS LTD</v>
          </cell>
          <cell r="B3114">
            <v>523105</v>
          </cell>
          <cell r="C3114" t="str">
            <v>Not Listed</v>
          </cell>
        </row>
        <row r="3115">
          <cell r="A3115" t="str">
            <v>PLASTIBLENDS (INDIA) LTD</v>
          </cell>
          <cell r="B3115">
            <v>523648</v>
          </cell>
          <cell r="C3115" t="str">
            <v>PLASTIBLEN</v>
          </cell>
        </row>
        <row r="3116">
          <cell r="A3116" t="str">
            <v>PLASTIBLENDS INDIA LTD</v>
          </cell>
          <cell r="B3116">
            <v>523648</v>
          </cell>
          <cell r="C3116" t="str">
            <v>PLASTIBLEN</v>
          </cell>
        </row>
        <row r="3117">
          <cell r="A3117" t="str">
            <v>PMC FINCORP LTD</v>
          </cell>
          <cell r="B3117">
            <v>534060</v>
          </cell>
          <cell r="C3117" t="str">
            <v>Not Listed</v>
          </cell>
        </row>
        <row r="3118">
          <cell r="A3118" t="str">
            <v>PNB GILTS LTD</v>
          </cell>
          <cell r="B3118">
            <v>532366</v>
          </cell>
          <cell r="C3118" t="str">
            <v>PNBGILTS</v>
          </cell>
        </row>
        <row r="3119">
          <cell r="A3119" t="str">
            <v>PNB HOUSING FINANCE LTD</v>
          </cell>
          <cell r="B3119">
            <v>540173</v>
          </cell>
          <cell r="C3119" t="str">
            <v>PNBHOUSING</v>
          </cell>
        </row>
        <row r="3120">
          <cell r="A3120" t="str">
            <v>PNC INFRATECH LTD</v>
          </cell>
          <cell r="B3120">
            <v>539150</v>
          </cell>
          <cell r="C3120" t="str">
            <v>PNCINFRA</v>
          </cell>
        </row>
        <row r="3121">
          <cell r="A3121" t="str">
            <v>POCHIRAJU INDUSTRIES LTD</v>
          </cell>
          <cell r="B3121">
            <v>532803</v>
          </cell>
          <cell r="C3121" t="str">
            <v>POCHIRAJU</v>
          </cell>
        </row>
        <row r="3122">
          <cell r="A3122" t="str">
            <v>POCL ENTERPRISES LTD</v>
          </cell>
          <cell r="B3122">
            <v>539195</v>
          </cell>
          <cell r="C3122" t="str">
            <v>Not Listed</v>
          </cell>
        </row>
        <row r="3123">
          <cell r="A3123" t="str">
            <v>PODDAR HOUSING AND DEVELOPMENT LTD</v>
          </cell>
          <cell r="B3123">
            <v>523628</v>
          </cell>
          <cell r="C3123" t="str">
            <v>PODDARHOUS</v>
          </cell>
        </row>
        <row r="3124">
          <cell r="A3124" t="str">
            <v>PODDAR PIGMENTS LTD</v>
          </cell>
          <cell r="B3124">
            <v>524570</v>
          </cell>
          <cell r="C3124" t="str">
            <v>PODDARMENT</v>
          </cell>
        </row>
        <row r="3125">
          <cell r="A3125" t="str">
            <v>POKARNA LTD</v>
          </cell>
          <cell r="B3125">
            <v>532486</v>
          </cell>
          <cell r="C3125" t="str">
            <v>POKARNA</v>
          </cell>
        </row>
        <row r="3126">
          <cell r="A3126" t="str">
            <v>POLO HOTELS LTD</v>
          </cell>
          <cell r="B3126">
            <v>526687</v>
          </cell>
          <cell r="C3126" t="str">
            <v>Not Listed</v>
          </cell>
        </row>
        <row r="3127">
          <cell r="A3127" t="str">
            <v>POLO QUEEN INDUSTRIAL AND FINTECH LTD</v>
          </cell>
          <cell r="B3127">
            <v>540717</v>
          </cell>
          <cell r="C3127" t="str">
            <v>Not Listed</v>
          </cell>
        </row>
        <row r="3128">
          <cell r="A3128" t="str">
            <v>POLSON LTD</v>
          </cell>
          <cell r="B3128">
            <v>507645</v>
          </cell>
          <cell r="C3128" t="str">
            <v>Not Listed</v>
          </cell>
        </row>
        <row r="3129">
          <cell r="A3129" t="str">
            <v>POLY MEDICURE LTD</v>
          </cell>
          <cell r="B3129">
            <v>531768</v>
          </cell>
          <cell r="C3129" t="str">
            <v>POLYMED</v>
          </cell>
        </row>
        <row r="3130">
          <cell r="A3130" t="str">
            <v>Polycab India Ltd</v>
          </cell>
          <cell r="B3130">
            <v>542652</v>
          </cell>
          <cell r="C3130" t="str">
            <v>POLYCAB</v>
          </cell>
        </row>
        <row r="3131">
          <cell r="A3131" t="str">
            <v>POLYCHEM LTD</v>
          </cell>
          <cell r="B3131">
            <v>506605</v>
          </cell>
          <cell r="C3131" t="str">
            <v>Not Listed</v>
          </cell>
        </row>
        <row r="3132">
          <cell r="A3132" t="str">
            <v>POLYCON INTERNATIONAL LTD</v>
          </cell>
          <cell r="B3132">
            <v>531397</v>
          </cell>
          <cell r="C3132" t="str">
            <v>Not Listed</v>
          </cell>
        </row>
        <row r="3133">
          <cell r="A3133" t="str">
            <v>POLYGENTA TECHNOLOGIES LTD</v>
          </cell>
          <cell r="B3133">
            <v>514486</v>
          </cell>
          <cell r="C3133" t="str">
            <v>Not Listed</v>
          </cell>
        </row>
        <row r="3134">
          <cell r="A3134" t="str">
            <v>POLYLINK POLYMERS (INDIA) LTD</v>
          </cell>
          <cell r="B3134">
            <v>531454</v>
          </cell>
          <cell r="C3134" t="str">
            <v>Not Listed</v>
          </cell>
        </row>
        <row r="3135">
          <cell r="A3135" t="str">
            <v>POLYLINK POLYMERS INDIA LTD</v>
          </cell>
          <cell r="B3135">
            <v>531454</v>
          </cell>
          <cell r="C3135" t="str">
            <v>Not Listed</v>
          </cell>
        </row>
        <row r="3136">
          <cell r="A3136" t="str">
            <v>POLYMAC THERMOFORMERS LTD</v>
          </cell>
          <cell r="B3136">
            <v>537573</v>
          </cell>
          <cell r="C3136" t="str">
            <v>Not Listed</v>
          </cell>
        </row>
        <row r="3137">
          <cell r="A3137" t="str">
            <v>POLYMECHPLAST MACHINES LTD</v>
          </cell>
          <cell r="B3137">
            <v>526043</v>
          </cell>
          <cell r="C3137" t="str">
            <v>Not Listed</v>
          </cell>
        </row>
        <row r="3138">
          <cell r="A3138" t="str">
            <v>POLYPLEX CORPORATION LTD</v>
          </cell>
          <cell r="B3138">
            <v>524051</v>
          </cell>
          <cell r="C3138" t="str">
            <v>POLYPLEX</v>
          </cell>
        </row>
        <row r="3139">
          <cell r="A3139" t="str">
            <v>POLYSPIN EXPORTS LTD</v>
          </cell>
          <cell r="B3139">
            <v>539354</v>
          </cell>
          <cell r="C3139" t="str">
            <v>Not Listed</v>
          </cell>
        </row>
        <row r="3140">
          <cell r="A3140" t="str">
            <v>POLYTEX (INDIA) LTD</v>
          </cell>
          <cell r="B3140">
            <v>512481</v>
          </cell>
          <cell r="C3140" t="str">
            <v>Not Listed</v>
          </cell>
        </row>
        <row r="3141">
          <cell r="A3141" t="str">
            <v>POLYTEX INDIA LTD</v>
          </cell>
          <cell r="B3141">
            <v>512481</v>
          </cell>
          <cell r="C3141" t="str">
            <v>Not Listed</v>
          </cell>
        </row>
        <row r="3142">
          <cell r="A3142" t="str">
            <v>PONDY OXIDES &amp; CHEMICALS LTD</v>
          </cell>
          <cell r="B3142">
            <v>532626</v>
          </cell>
          <cell r="C3142" t="str">
            <v>Not Listed</v>
          </cell>
        </row>
        <row r="3143">
          <cell r="A3143" t="str">
            <v>PONNI SUGARS ERODE LTD</v>
          </cell>
          <cell r="B3143">
            <v>532460</v>
          </cell>
          <cell r="C3143" t="str">
            <v>PONNIERODE</v>
          </cell>
        </row>
        <row r="3144">
          <cell r="A3144" t="str">
            <v>POOJA ENTERTAINMENT AND FILMS LTD</v>
          </cell>
          <cell r="B3144">
            <v>532011</v>
          </cell>
          <cell r="C3144" t="str">
            <v>Not Listed</v>
          </cell>
        </row>
        <row r="3145">
          <cell r="A3145" t="str">
            <v>POOJAWESTERN METALIKS LTD</v>
          </cell>
          <cell r="B3145">
            <v>540727</v>
          </cell>
          <cell r="C3145" t="str">
            <v>Not Listed</v>
          </cell>
        </row>
        <row r="3146">
          <cell r="A3146" t="str">
            <v>POONA DAL &amp; OIL INDUSTRIES LTD</v>
          </cell>
          <cell r="B3146">
            <v>519359</v>
          </cell>
          <cell r="C3146" t="str">
            <v>Not Listed</v>
          </cell>
        </row>
        <row r="3147">
          <cell r="A3147" t="str">
            <v>POPULAR ESTATE MANAGEMENT LTD</v>
          </cell>
          <cell r="B3147">
            <v>531870</v>
          </cell>
          <cell r="C3147" t="str">
            <v>Not Listed</v>
          </cell>
        </row>
        <row r="3148">
          <cell r="A3148" t="str">
            <v>PORWAL AUTO COMPONENTS LTD</v>
          </cell>
          <cell r="B3148">
            <v>532933</v>
          </cell>
          <cell r="C3148" t="str">
            <v>Not Listed</v>
          </cell>
        </row>
        <row r="3149">
          <cell r="A3149" t="str">
            <v>POWER &amp; INSTRUMENTATION GUJARAT LTD</v>
          </cell>
          <cell r="B3149" t="str">
            <v>Not Listed</v>
          </cell>
          <cell r="C3149" t="str">
            <v>PIGL</v>
          </cell>
        </row>
        <row r="3150">
          <cell r="A3150" t="str">
            <v>POWER FINANCE CORPORATION LTD</v>
          </cell>
          <cell r="B3150">
            <v>532810</v>
          </cell>
          <cell r="C3150" t="str">
            <v>PFC</v>
          </cell>
        </row>
        <row r="3151">
          <cell r="A3151" t="str">
            <v>POWER GRID CORPORATION OF (INDIA) LTD</v>
          </cell>
          <cell r="B3151">
            <v>532898</v>
          </cell>
          <cell r="C3151" t="str">
            <v>POWERGRID</v>
          </cell>
        </row>
        <row r="3152">
          <cell r="A3152" t="str">
            <v>POWER GRID CORPORATION OF INDIA LTD</v>
          </cell>
          <cell r="B3152">
            <v>532898</v>
          </cell>
          <cell r="C3152" t="str">
            <v>POWERGRID</v>
          </cell>
        </row>
        <row r="3153">
          <cell r="A3153" t="str">
            <v>POWER MECH PROJECTS LTD</v>
          </cell>
          <cell r="B3153">
            <v>539302</v>
          </cell>
          <cell r="C3153" t="str">
            <v>POWERMECH</v>
          </cell>
        </row>
        <row r="3154">
          <cell r="A3154" t="str">
            <v>POWERFUL TECHNOLOGIES LTD</v>
          </cell>
          <cell r="B3154" t="str">
            <v>Not Listed</v>
          </cell>
          <cell r="C3154" t="str">
            <v>POWERFUL</v>
          </cell>
        </row>
        <row r="3155">
          <cell r="A3155" t="str">
            <v>POWERHOUSE GYM &amp; WELLNESS LTD</v>
          </cell>
          <cell r="B3155">
            <v>538731</v>
          </cell>
          <cell r="C3155" t="str">
            <v>Not Listed</v>
          </cell>
        </row>
        <row r="3156">
          <cell r="A3156" t="str">
            <v>PPAP AUTOMOTIVE LTD</v>
          </cell>
          <cell r="B3156">
            <v>532934</v>
          </cell>
          <cell r="C3156" t="str">
            <v>PPAP</v>
          </cell>
        </row>
        <row r="3157">
          <cell r="A3157" t="str">
            <v>PRABHAT DAIRY LTD</v>
          </cell>
          <cell r="B3157">
            <v>539351</v>
          </cell>
          <cell r="C3157" t="str">
            <v>PRABHAT</v>
          </cell>
        </row>
        <row r="3158">
          <cell r="A3158" t="str">
            <v>PRABHAT TELECOMS (INDIA) LTD</v>
          </cell>
          <cell r="B3158">
            <v>540027</v>
          </cell>
          <cell r="C3158" t="str">
            <v>Not Listed</v>
          </cell>
        </row>
        <row r="3159">
          <cell r="A3159" t="str">
            <v>PRABHAT TELECOMS INDIA LTD</v>
          </cell>
          <cell r="B3159">
            <v>540027</v>
          </cell>
          <cell r="C3159" t="str">
            <v>Not Listed</v>
          </cell>
        </row>
        <row r="3160">
          <cell r="A3160" t="str">
            <v>PRABHAV INDUSTRIES LTD</v>
          </cell>
          <cell r="B3160">
            <v>531855</v>
          </cell>
          <cell r="C3160" t="str">
            <v>Not Listed</v>
          </cell>
        </row>
        <row r="3161">
          <cell r="A3161" t="str">
            <v>PRABHU STEEL INDUSTRIES LTD</v>
          </cell>
          <cell r="B3161">
            <v>506042</v>
          </cell>
          <cell r="C3161" t="str">
            <v>Not Listed</v>
          </cell>
        </row>
        <row r="3162">
          <cell r="A3162" t="str">
            <v>PRADEEP METALS LTD</v>
          </cell>
          <cell r="B3162">
            <v>513532</v>
          </cell>
          <cell r="C3162" t="str">
            <v>Not Listed</v>
          </cell>
        </row>
        <row r="3163">
          <cell r="A3163" t="str">
            <v>PRADHIN LTD</v>
          </cell>
          <cell r="B3163">
            <v>530095</v>
          </cell>
          <cell r="C3163" t="str">
            <v>Not Listed</v>
          </cell>
        </row>
        <row r="3164">
          <cell r="A3164" t="str">
            <v>PRADIP OVERSEAS LTD</v>
          </cell>
          <cell r="B3164">
            <v>533178</v>
          </cell>
          <cell r="C3164" t="str">
            <v>PRADIP</v>
          </cell>
        </row>
        <row r="3165">
          <cell r="A3165" t="str">
            <v>PRAG BOSIMI SYNTHETICS LTD</v>
          </cell>
          <cell r="B3165">
            <v>500192</v>
          </cell>
          <cell r="C3165" t="str">
            <v>Not Listed</v>
          </cell>
        </row>
        <row r="3166">
          <cell r="A3166" t="str">
            <v>PRAJ INDUSTRIES LTD</v>
          </cell>
          <cell r="B3166">
            <v>522205</v>
          </cell>
          <cell r="C3166" t="str">
            <v>PRAJIND</v>
          </cell>
        </row>
        <row r="3167">
          <cell r="A3167" t="str">
            <v>PRAJAY ENGINEERS SYNDICATE LTD</v>
          </cell>
          <cell r="B3167">
            <v>531746</v>
          </cell>
          <cell r="C3167" t="str">
            <v>PRAENG</v>
          </cell>
        </row>
        <row r="3168">
          <cell r="A3168" t="str">
            <v>PRAKASH CONSTROWELL LTD</v>
          </cell>
          <cell r="B3168">
            <v>533605</v>
          </cell>
          <cell r="C3168" t="str">
            <v>PRAKASHCON</v>
          </cell>
        </row>
        <row r="3169">
          <cell r="A3169" t="str">
            <v>PRAKASH INDUSTRIES LTD</v>
          </cell>
          <cell r="B3169">
            <v>506022</v>
          </cell>
          <cell r="C3169" t="str">
            <v>PRAKASH</v>
          </cell>
        </row>
        <row r="3170">
          <cell r="A3170" t="str">
            <v>Prakash Pipes Ltd</v>
          </cell>
          <cell r="B3170">
            <v>542684</v>
          </cell>
          <cell r="C3170" t="str">
            <v>PPL</v>
          </cell>
        </row>
        <row r="3171">
          <cell r="A3171" t="str">
            <v>PRAKASH STEELAGE LTD</v>
          </cell>
          <cell r="B3171">
            <v>533239</v>
          </cell>
          <cell r="C3171" t="str">
            <v>PRAKASHSTL</v>
          </cell>
        </row>
        <row r="3172">
          <cell r="A3172" t="str">
            <v>PRAKASH WOOLLEN &amp; SYNTHETIC MILLS LTD</v>
          </cell>
          <cell r="B3172">
            <v>531437</v>
          </cell>
          <cell r="C3172" t="str">
            <v>Not Listed</v>
          </cell>
        </row>
        <row r="3173">
          <cell r="A3173" t="str">
            <v>PRANAVADITYA SPINNING MILLS LTD</v>
          </cell>
          <cell r="B3173">
            <v>531172</v>
          </cell>
          <cell r="C3173" t="str">
            <v>Not Listed</v>
          </cell>
        </row>
        <row r="3174">
          <cell r="A3174" t="str">
            <v>PRASHANT (INDIA) LTD</v>
          </cell>
          <cell r="B3174">
            <v>519014</v>
          </cell>
          <cell r="C3174" t="str">
            <v>Not Listed</v>
          </cell>
        </row>
        <row r="3175">
          <cell r="A3175" t="str">
            <v>PRASHANT INDIA LTD</v>
          </cell>
          <cell r="B3175">
            <v>519014</v>
          </cell>
          <cell r="C3175" t="str">
            <v>Not Listed</v>
          </cell>
        </row>
        <row r="3176">
          <cell r="A3176" t="str">
            <v>PRATAAP SNACKS LTD</v>
          </cell>
          <cell r="B3176">
            <v>540724</v>
          </cell>
          <cell r="C3176" t="str">
            <v>DIAMONDYD</v>
          </cell>
        </row>
        <row r="3177">
          <cell r="A3177" t="str">
            <v>PRATIK PANELS LTD</v>
          </cell>
          <cell r="B3177">
            <v>526490</v>
          </cell>
          <cell r="C3177" t="str">
            <v>Not Listed</v>
          </cell>
        </row>
        <row r="3178">
          <cell r="A3178" t="str">
            <v>PRATIKSHA CHEMICALS LTD</v>
          </cell>
          <cell r="B3178">
            <v>531257</v>
          </cell>
          <cell r="C3178" t="str">
            <v>Not Listed</v>
          </cell>
        </row>
        <row r="3179">
          <cell r="A3179" t="str">
            <v>PRAXIS HOME RETAIL LTD</v>
          </cell>
          <cell r="B3179">
            <v>540901</v>
          </cell>
          <cell r="C3179" t="str">
            <v>PRAXIS</v>
          </cell>
        </row>
        <row r="3180">
          <cell r="A3180" t="str">
            <v>PRECIOUS TRADING &amp; INVESTMENTS LTD</v>
          </cell>
          <cell r="B3180">
            <v>506107</v>
          </cell>
          <cell r="C3180" t="str">
            <v>Not Listed</v>
          </cell>
        </row>
        <row r="3181">
          <cell r="A3181" t="str">
            <v>PRECISION CAMSHAFTS LTD</v>
          </cell>
          <cell r="B3181">
            <v>539636</v>
          </cell>
          <cell r="C3181" t="str">
            <v>PRECAM</v>
          </cell>
        </row>
        <row r="3182">
          <cell r="A3182" t="str">
            <v>PRECISION CONTAINEURS LTD</v>
          </cell>
          <cell r="B3182">
            <v>523874</v>
          </cell>
          <cell r="C3182" t="str">
            <v>Not Listed</v>
          </cell>
        </row>
        <row r="3183">
          <cell r="A3183" t="str">
            <v>PRECISION ELECTRONICS LTD</v>
          </cell>
          <cell r="B3183">
            <v>517258</v>
          </cell>
          <cell r="C3183" t="str">
            <v>Not Listed</v>
          </cell>
        </row>
        <row r="3184">
          <cell r="A3184" t="str">
            <v>PRECISION WIRES (INDIA) LTD</v>
          </cell>
          <cell r="B3184">
            <v>523539</v>
          </cell>
          <cell r="C3184" t="str">
            <v>PRECWIRE</v>
          </cell>
        </row>
        <row r="3185">
          <cell r="A3185" t="str">
            <v>PRECISION WIRES INDIA LTD</v>
          </cell>
          <cell r="B3185">
            <v>523539</v>
          </cell>
          <cell r="C3185" t="str">
            <v>PRECWIRE</v>
          </cell>
        </row>
        <row r="3186">
          <cell r="A3186" t="str">
            <v>PRECOT MERIDIAN LTD</v>
          </cell>
          <cell r="B3186" t="str">
            <v>Not Listed</v>
          </cell>
          <cell r="C3186" t="str">
            <v>PRECOT</v>
          </cell>
        </row>
        <row r="3187">
          <cell r="A3187" t="str">
            <v>PREM SOMANI FINANCIAL SERVICES LTD</v>
          </cell>
          <cell r="B3187">
            <v>530669</v>
          </cell>
          <cell r="C3187" t="str">
            <v>Not Listed</v>
          </cell>
        </row>
        <row r="3188">
          <cell r="A3188" t="str">
            <v>PREMCO GLOBAL LTD</v>
          </cell>
          <cell r="B3188">
            <v>530331</v>
          </cell>
          <cell r="C3188" t="str">
            <v>Not Listed</v>
          </cell>
        </row>
        <row r="3189">
          <cell r="A3189" t="str">
            <v>PREMIER CHENNAI PROPERTIES LTD</v>
          </cell>
          <cell r="B3189">
            <v>780007</v>
          </cell>
          <cell r="C3189" t="str">
            <v>Not Listed</v>
          </cell>
        </row>
        <row r="3190">
          <cell r="A3190" t="str">
            <v>PREMIER EXPLOSIVES LTD</v>
          </cell>
          <cell r="B3190">
            <v>526247</v>
          </cell>
          <cell r="C3190" t="str">
            <v>PREMEXPLN</v>
          </cell>
        </row>
        <row r="3191">
          <cell r="A3191" t="str">
            <v>PREMIER LTD</v>
          </cell>
          <cell r="B3191">
            <v>500540</v>
          </cell>
          <cell r="C3191" t="str">
            <v>PREMIER</v>
          </cell>
        </row>
        <row r="3192">
          <cell r="A3192" t="str">
            <v>PREMIER PIPES LTD</v>
          </cell>
          <cell r="B3192">
            <v>513291</v>
          </cell>
          <cell r="C3192" t="str">
            <v>Not Listed</v>
          </cell>
        </row>
        <row r="3193">
          <cell r="A3193" t="str">
            <v>PREMIER POLYFILM LTD</v>
          </cell>
          <cell r="B3193">
            <v>514354</v>
          </cell>
          <cell r="C3193" t="str">
            <v>PREMIERPOL</v>
          </cell>
        </row>
        <row r="3194">
          <cell r="A3194" t="str">
            <v>PREMIER SYNTHETICS LTD</v>
          </cell>
          <cell r="B3194">
            <v>509835</v>
          </cell>
          <cell r="C3194" t="str">
            <v>Not Listed</v>
          </cell>
        </row>
        <row r="3195">
          <cell r="A3195" t="str">
            <v>PRERNA INFRABUILD LTD</v>
          </cell>
          <cell r="B3195">
            <v>531802</v>
          </cell>
          <cell r="C3195" t="str">
            <v>Not Listed</v>
          </cell>
        </row>
        <row r="3196">
          <cell r="A3196" t="str">
            <v>PRESSMAN ADVERTISING LTD</v>
          </cell>
          <cell r="B3196">
            <v>509077</v>
          </cell>
          <cell r="C3196" t="str">
            <v>PRESSMN</v>
          </cell>
        </row>
        <row r="3197">
          <cell r="A3197" t="str">
            <v>PRESTIGE ESTATES PROJECTS LTD</v>
          </cell>
          <cell r="B3197">
            <v>533274</v>
          </cell>
          <cell r="C3197" t="str">
            <v>PRESTIGE</v>
          </cell>
        </row>
        <row r="3198">
          <cell r="A3198" t="str">
            <v>PRICOL LTD</v>
          </cell>
          <cell r="B3198">
            <v>540293</v>
          </cell>
          <cell r="C3198" t="str">
            <v>PRICOLLTD</v>
          </cell>
        </row>
        <row r="3199">
          <cell r="A3199" t="str">
            <v>PRIMA AGRO LTD</v>
          </cell>
          <cell r="B3199">
            <v>519262</v>
          </cell>
          <cell r="C3199" t="str">
            <v>Not Listed</v>
          </cell>
        </row>
        <row r="3200">
          <cell r="A3200" t="str">
            <v>PRIMA INDUSTRIES LTD</v>
          </cell>
          <cell r="B3200">
            <v>531246</v>
          </cell>
          <cell r="C3200" t="str">
            <v>Not Listed</v>
          </cell>
        </row>
        <row r="3201">
          <cell r="A3201" t="str">
            <v>PRIMA PLASTICS LTD</v>
          </cell>
          <cell r="B3201">
            <v>530589</v>
          </cell>
          <cell r="C3201" t="str">
            <v>Not Listed</v>
          </cell>
        </row>
        <row r="3202">
          <cell r="A3202" t="str">
            <v>PRIME CAPITAL MARKET LTD</v>
          </cell>
          <cell r="B3202">
            <v>535514</v>
          </cell>
          <cell r="C3202" t="str">
            <v>Not Listed</v>
          </cell>
        </row>
        <row r="3203">
          <cell r="A3203" t="str">
            <v>PRIME CUSTOMER SERVICES LTD</v>
          </cell>
          <cell r="B3203">
            <v>540404</v>
          </cell>
          <cell r="C3203" t="str">
            <v>Not Listed</v>
          </cell>
        </row>
        <row r="3204">
          <cell r="A3204" t="str">
            <v>PRIME FOCUS LTD</v>
          </cell>
          <cell r="B3204">
            <v>532748</v>
          </cell>
          <cell r="C3204" t="str">
            <v>PFOCUS</v>
          </cell>
        </row>
        <row r="3205">
          <cell r="A3205" t="str">
            <v>PRIME INDUSTRIES LTD</v>
          </cell>
          <cell r="B3205">
            <v>519299</v>
          </cell>
          <cell r="C3205" t="str">
            <v>Not Listed</v>
          </cell>
        </row>
        <row r="3206">
          <cell r="A3206" t="str">
            <v>PRIME PROPERTY DEVELOPMENT CORPORATION LTD</v>
          </cell>
          <cell r="B3206">
            <v>530695</v>
          </cell>
          <cell r="C3206" t="str">
            <v>Not Listed</v>
          </cell>
        </row>
        <row r="3207">
          <cell r="A3207" t="str">
            <v>PRIME SECURITIES LTD</v>
          </cell>
          <cell r="B3207">
            <v>500337</v>
          </cell>
          <cell r="C3207" t="str">
            <v>PRIMESECU</v>
          </cell>
        </row>
        <row r="3208">
          <cell r="A3208" t="str">
            <v>PRIME URBAN DEVELOPMENT (INDIA) LTD</v>
          </cell>
          <cell r="B3208">
            <v>521149</v>
          </cell>
          <cell r="C3208" t="str">
            <v>Not Listed</v>
          </cell>
        </row>
        <row r="3209">
          <cell r="A3209" t="str">
            <v>PRIME URBAN DEVELOPMENT INDIA LTD</v>
          </cell>
          <cell r="B3209">
            <v>521149</v>
          </cell>
          <cell r="C3209" t="str">
            <v>Not Listed</v>
          </cell>
        </row>
        <row r="3210">
          <cell r="A3210" t="str">
            <v>PRISM FINANCE LTD</v>
          </cell>
          <cell r="B3210">
            <v>531735</v>
          </cell>
          <cell r="C3210" t="str">
            <v>Not Listed</v>
          </cell>
        </row>
        <row r="3211">
          <cell r="A3211" t="str">
            <v>PRISM JOHNSON LTD</v>
          </cell>
          <cell r="B3211">
            <v>500338</v>
          </cell>
          <cell r="C3211" t="str">
            <v>PRSMJOHNSN</v>
          </cell>
        </row>
        <row r="3212">
          <cell r="A3212" t="str">
            <v>PRISM MEDICO AND PHARMACY LTD</v>
          </cell>
          <cell r="B3212">
            <v>512217</v>
          </cell>
          <cell r="C3212" t="str">
            <v>Not Listed</v>
          </cell>
        </row>
        <row r="3213">
          <cell r="A3213" t="str">
            <v>PRITHVI EXCHANGE (INDIA) LTD</v>
          </cell>
          <cell r="B3213">
            <v>531688</v>
          </cell>
          <cell r="C3213" t="str">
            <v>Not Listed</v>
          </cell>
        </row>
        <row r="3214">
          <cell r="A3214" t="str">
            <v>PRITHVI EXCHANGE INDIA LTD</v>
          </cell>
          <cell r="B3214">
            <v>531688</v>
          </cell>
          <cell r="C3214" t="str">
            <v>Not Listed</v>
          </cell>
        </row>
        <row r="3215">
          <cell r="A3215" t="str">
            <v>PRITI INTERNATIONAL LTD</v>
          </cell>
          <cell r="B3215" t="str">
            <v>Not Listed</v>
          </cell>
          <cell r="C3215" t="str">
            <v>PRITI</v>
          </cell>
        </row>
        <row r="3216">
          <cell r="A3216" t="str">
            <v>PRITIKA AUTO INDUSTRIES LTD</v>
          </cell>
          <cell r="B3216">
            <v>539359</v>
          </cell>
          <cell r="C3216" t="str">
            <v>Not Listed</v>
          </cell>
        </row>
        <row r="3217">
          <cell r="A3217" t="str">
            <v>PRITISH NANDY COMMUNICATIONS LTD</v>
          </cell>
          <cell r="B3217">
            <v>532387</v>
          </cell>
          <cell r="C3217" t="str">
            <v>PNC</v>
          </cell>
        </row>
        <row r="3218">
          <cell r="A3218" t="str">
            <v>PRIYA LTD</v>
          </cell>
          <cell r="B3218">
            <v>524580</v>
          </cell>
          <cell r="C3218" t="str">
            <v>Not Listed</v>
          </cell>
        </row>
        <row r="3219">
          <cell r="A3219" t="str">
            <v>PRO FIN CAPITAL SERVICES LTD</v>
          </cell>
          <cell r="B3219">
            <v>511557</v>
          </cell>
          <cell r="C3219" t="str">
            <v>Not Listed</v>
          </cell>
        </row>
        <row r="3220">
          <cell r="A3220" t="str">
            <v>PROAIM ENTERPRISES LTD</v>
          </cell>
          <cell r="B3220">
            <v>512105</v>
          </cell>
          <cell r="C3220" t="str">
            <v>Not Listed</v>
          </cell>
        </row>
        <row r="3221">
          <cell r="A3221" t="str">
            <v>PROCAL ELECTRONICS (INDIA) LTD</v>
          </cell>
          <cell r="B3221">
            <v>526009</v>
          </cell>
          <cell r="C3221" t="str">
            <v>Not Listed</v>
          </cell>
        </row>
        <row r="3222">
          <cell r="A3222" t="str">
            <v>PROCAL ELECTRONICS INDIA LTD</v>
          </cell>
          <cell r="B3222">
            <v>526009</v>
          </cell>
          <cell r="C3222" t="str">
            <v>Not Listed</v>
          </cell>
        </row>
        <row r="3223">
          <cell r="A3223" t="str">
            <v>Procter &amp; Gamble Health LTD</v>
          </cell>
          <cell r="B3223" t="str">
            <v>Not Listed</v>
          </cell>
          <cell r="C3223" t="str">
            <v>PGHL</v>
          </cell>
        </row>
        <row r="3224">
          <cell r="A3224" t="str">
            <v>PROCTER &amp; GAMBLE HYGIENE AND HEALTH CARE LTD</v>
          </cell>
          <cell r="B3224">
            <v>500459</v>
          </cell>
          <cell r="C3224" t="str">
            <v>PGHH</v>
          </cell>
        </row>
        <row r="3225">
          <cell r="A3225" t="str">
            <v>PROGRESSIVE EXTRACTIONS &amp; EXPORTS LTD</v>
          </cell>
          <cell r="B3225">
            <v>531265</v>
          </cell>
          <cell r="C3225" t="str">
            <v>Not Listed</v>
          </cell>
        </row>
        <row r="3226">
          <cell r="A3226" t="str">
            <v>PROLIFE INDUSTRIES LTD</v>
          </cell>
          <cell r="B3226" t="str">
            <v>Not Listed</v>
          </cell>
          <cell r="C3226" t="str">
            <v>PROLIFE</v>
          </cell>
        </row>
        <row r="3227">
          <cell r="A3227" t="str">
            <v>PROMACT IMPEX LTD</v>
          </cell>
          <cell r="B3227">
            <v>526494</v>
          </cell>
          <cell r="C3227" t="str">
            <v>Not Listed</v>
          </cell>
        </row>
        <row r="3228">
          <cell r="A3228" t="str">
            <v>PROSEED (INDIA) LTD</v>
          </cell>
          <cell r="B3228">
            <v>590057</v>
          </cell>
          <cell r="C3228" t="str">
            <v>PROSEED</v>
          </cell>
        </row>
        <row r="3229">
          <cell r="A3229" t="str">
            <v>PROSEED INDIA LTD</v>
          </cell>
          <cell r="B3229">
            <v>590057</v>
          </cell>
          <cell r="C3229" t="str">
            <v>PROSEED</v>
          </cell>
        </row>
        <row r="3230">
          <cell r="A3230" t="str">
            <v>PROVESTMENT SERVICES LTD</v>
          </cell>
          <cell r="B3230">
            <v>540703</v>
          </cell>
          <cell r="C3230" t="str">
            <v>Not Listed</v>
          </cell>
        </row>
        <row r="3231">
          <cell r="A3231" t="str">
            <v>PROVOGUE (INDIA) LTD</v>
          </cell>
          <cell r="B3231">
            <v>532647</v>
          </cell>
          <cell r="C3231" t="str">
            <v>PROVOGE</v>
          </cell>
        </row>
        <row r="3232">
          <cell r="A3232" t="str">
            <v>PROVOGUE INDIA LTD</v>
          </cell>
          <cell r="B3232">
            <v>532647</v>
          </cell>
          <cell r="C3232" t="str">
            <v>PROVOGE</v>
          </cell>
        </row>
        <row r="3233">
          <cell r="A3233" t="str">
            <v>PROZONE INTU PROPERTIES LTD</v>
          </cell>
          <cell r="B3233">
            <v>534675</v>
          </cell>
          <cell r="C3233" t="str">
            <v>PROZONINTU</v>
          </cell>
        </row>
        <row r="3234">
          <cell r="A3234" t="str">
            <v>PS IT INFRASTRUCTURE &amp; SERVICES LTD</v>
          </cell>
          <cell r="B3234">
            <v>505502</v>
          </cell>
          <cell r="C3234" t="str">
            <v>Not Listed</v>
          </cell>
        </row>
        <row r="3235">
          <cell r="A3235" t="str">
            <v>PSL LTD</v>
          </cell>
          <cell r="B3235">
            <v>526801</v>
          </cell>
          <cell r="C3235" t="str">
            <v>PSL</v>
          </cell>
        </row>
        <row r="3236">
          <cell r="A3236" t="str">
            <v>PSP PROJECTS LTD</v>
          </cell>
          <cell r="B3236">
            <v>540544</v>
          </cell>
          <cell r="C3236" t="str">
            <v>PSPPROJECT</v>
          </cell>
        </row>
        <row r="3237">
          <cell r="A3237" t="str">
            <v>PTC (INDIA) LTD</v>
          </cell>
          <cell r="B3237">
            <v>532524</v>
          </cell>
          <cell r="C3237" t="str">
            <v>PTC</v>
          </cell>
        </row>
        <row r="3238">
          <cell r="A3238" t="str">
            <v>PTC INDIA FINANCIAL SERVICES LTD</v>
          </cell>
          <cell r="B3238">
            <v>533344</v>
          </cell>
          <cell r="C3238" t="str">
            <v>PFS</v>
          </cell>
        </row>
        <row r="3239">
          <cell r="A3239" t="str">
            <v>PTC INDIA LTD</v>
          </cell>
          <cell r="B3239">
            <v>532524</v>
          </cell>
          <cell r="C3239" t="str">
            <v>PTC</v>
          </cell>
        </row>
        <row r="3240">
          <cell r="A3240" t="str">
            <v>PTC INDUSTRIES LTD</v>
          </cell>
          <cell r="B3240">
            <v>539006</v>
          </cell>
          <cell r="C3240" t="str">
            <v>Not Listed</v>
          </cell>
        </row>
        <row r="3241">
          <cell r="A3241" t="str">
            <v>PTL ENTERPRISES LTD</v>
          </cell>
          <cell r="B3241">
            <v>509220</v>
          </cell>
          <cell r="C3241" t="str">
            <v>PTL</v>
          </cell>
        </row>
        <row r="3242">
          <cell r="A3242" t="str">
            <v>PUDUMJEE PAPER PRODUCTS LTD</v>
          </cell>
          <cell r="B3242">
            <v>539785</v>
          </cell>
          <cell r="C3242" t="str">
            <v>PDMJEPAPER</v>
          </cell>
        </row>
        <row r="3243">
          <cell r="A3243" t="str">
            <v>PULSAR INTERNATIONAL LTD</v>
          </cell>
          <cell r="B3243">
            <v>512591</v>
          </cell>
          <cell r="C3243" t="str">
            <v>Not Listed</v>
          </cell>
        </row>
        <row r="3244">
          <cell r="A3244" t="str">
            <v>PULZ ELECTRONICS LTD</v>
          </cell>
          <cell r="B3244" t="str">
            <v>Not Listed</v>
          </cell>
          <cell r="C3244" t="str">
            <v>PULZ</v>
          </cell>
        </row>
        <row r="3245">
          <cell r="A3245" t="str">
            <v>PUNCTUAL TRADING LTD</v>
          </cell>
          <cell r="B3245">
            <v>512461</v>
          </cell>
          <cell r="C3245" t="str">
            <v>Not Listed</v>
          </cell>
        </row>
        <row r="3246">
          <cell r="A3246" t="str">
            <v>PUNIT COMMERCIALS LTD</v>
          </cell>
          <cell r="B3246">
            <v>512099</v>
          </cell>
          <cell r="C3246" t="str">
            <v>Not Listed</v>
          </cell>
        </row>
        <row r="3247">
          <cell r="A3247" t="str">
            <v>PUNJ LLOYD LTD</v>
          </cell>
          <cell r="B3247">
            <v>532693</v>
          </cell>
          <cell r="C3247" t="str">
            <v>PUNJLLOYD</v>
          </cell>
        </row>
        <row r="3248">
          <cell r="A3248" t="str">
            <v>PUNJAB &amp; SIND BANK</v>
          </cell>
          <cell r="B3248">
            <v>533295</v>
          </cell>
          <cell r="C3248" t="str">
            <v>PSB</v>
          </cell>
        </row>
        <row r="3249">
          <cell r="A3249" t="str">
            <v>PUNJAB ALKALIES &amp; CHEMICALS LTD</v>
          </cell>
          <cell r="B3249">
            <v>506852</v>
          </cell>
          <cell r="C3249" t="str">
            <v>Not Listed</v>
          </cell>
        </row>
        <row r="3250">
          <cell r="A3250" t="str">
            <v>PUNJAB CHEMICALS &amp; CROP PROTECTION LTD</v>
          </cell>
          <cell r="B3250">
            <v>506618</v>
          </cell>
          <cell r="C3250" t="str">
            <v>PUNJABCHEM</v>
          </cell>
        </row>
        <row r="3251">
          <cell r="A3251" t="str">
            <v>PUNJAB COMMUNICATIONS LTD</v>
          </cell>
          <cell r="B3251">
            <v>500346</v>
          </cell>
          <cell r="C3251" t="str">
            <v>Not Listed</v>
          </cell>
        </row>
        <row r="3252">
          <cell r="A3252" t="str">
            <v>PUNJAB NATIONAL BANK</v>
          </cell>
          <cell r="B3252">
            <v>532461</v>
          </cell>
          <cell r="C3252" t="str">
            <v>PNB</v>
          </cell>
        </row>
        <row r="3253">
          <cell r="A3253" t="str">
            <v>PURAVANKARA LTD</v>
          </cell>
          <cell r="B3253">
            <v>532891</v>
          </cell>
          <cell r="C3253" t="str">
            <v>PURVA</v>
          </cell>
        </row>
        <row r="3254">
          <cell r="A3254" t="str">
            <v>PURE GIFTCARAT LTD</v>
          </cell>
          <cell r="B3254">
            <v>540492</v>
          </cell>
          <cell r="C3254" t="str">
            <v>Not Listed</v>
          </cell>
        </row>
        <row r="3255">
          <cell r="A3255" t="str">
            <v>PURITY FLEX PACK LTD</v>
          </cell>
          <cell r="B3255">
            <v>523315</v>
          </cell>
          <cell r="C3255" t="str">
            <v>Not Listed</v>
          </cell>
        </row>
        <row r="3256">
          <cell r="A3256" t="str">
            <v>PUROHIT CONSTRUCTION LTD</v>
          </cell>
          <cell r="B3256">
            <v>538993</v>
          </cell>
          <cell r="C3256" t="str">
            <v>Not Listed</v>
          </cell>
        </row>
        <row r="3257">
          <cell r="A3257" t="str">
            <v>PURPLE ENTERTAINMENT LTD</v>
          </cell>
          <cell r="B3257">
            <v>540159</v>
          </cell>
          <cell r="C3257" t="str">
            <v>Not Listed</v>
          </cell>
        </row>
        <row r="3258">
          <cell r="A3258" t="str">
            <v>PURSHOTTAM INVESTOFIN LTD</v>
          </cell>
          <cell r="B3258">
            <v>538647</v>
          </cell>
          <cell r="C3258" t="str">
            <v>Not Listed</v>
          </cell>
        </row>
        <row r="3259">
          <cell r="A3259" t="str">
            <v>PUSHPANJALI REALMS AND INFRATECH LTD</v>
          </cell>
          <cell r="B3259" t="str">
            <v>Not Listed</v>
          </cell>
          <cell r="C3259" t="str">
            <v>PUSHPREALM</v>
          </cell>
        </row>
        <row r="3260">
          <cell r="A3260" t="str">
            <v>PUSHPSONS INDUSTRIES LTD</v>
          </cell>
          <cell r="B3260">
            <v>531562</v>
          </cell>
          <cell r="C3260" t="str">
            <v>Not Listed</v>
          </cell>
        </row>
        <row r="3261">
          <cell r="A3261" t="str">
            <v>PVP VENTURES LTD</v>
          </cell>
          <cell r="B3261">
            <v>517556</v>
          </cell>
          <cell r="C3261" t="str">
            <v>PVP</v>
          </cell>
        </row>
        <row r="3262">
          <cell r="A3262" t="str">
            <v>PVR LTD</v>
          </cell>
          <cell r="B3262">
            <v>532689</v>
          </cell>
          <cell r="C3262" t="str">
            <v>PVR</v>
          </cell>
        </row>
        <row r="3263">
          <cell r="A3263" t="str">
            <v>PVV INFRA LTD</v>
          </cell>
          <cell r="B3263">
            <v>536659</v>
          </cell>
          <cell r="C3263" t="str">
            <v>Not Listed</v>
          </cell>
        </row>
        <row r="3264">
          <cell r="A3264" t="str">
            <v>PYXIS FINVEST LTD</v>
          </cell>
          <cell r="B3264">
            <v>534109</v>
          </cell>
          <cell r="C3264" t="str">
            <v>Not Listed</v>
          </cell>
        </row>
        <row r="3265">
          <cell r="A3265" t="str">
            <v>QUADRANT TELEVENTURES LTD</v>
          </cell>
          <cell r="B3265">
            <v>511116</v>
          </cell>
          <cell r="C3265" t="str">
            <v>Not Listed</v>
          </cell>
        </row>
        <row r="3266">
          <cell r="A3266" t="str">
            <v>QUANTUM BUILD-TECH LTD</v>
          </cell>
          <cell r="B3266">
            <v>538596</v>
          </cell>
          <cell r="C3266" t="str">
            <v>Not Listed</v>
          </cell>
        </row>
        <row r="3267">
          <cell r="A3267" t="str">
            <v>QUANTUM DIGITAL VISION (INDIA) LTD</v>
          </cell>
          <cell r="B3267">
            <v>530281</v>
          </cell>
          <cell r="C3267" t="str">
            <v>Not Listed</v>
          </cell>
        </row>
        <row r="3268">
          <cell r="A3268" t="str">
            <v>QUANTUM DIGITAL VISION INDIA LTD</v>
          </cell>
          <cell r="B3268">
            <v>530281</v>
          </cell>
          <cell r="C3268" t="str">
            <v>Not Listed</v>
          </cell>
        </row>
        <row r="3269">
          <cell r="A3269" t="str">
            <v>QUANTUM GOLD FUND - EXCHANGE TRADED FUND (ETF)</v>
          </cell>
          <cell r="B3269">
            <v>590099</v>
          </cell>
          <cell r="C3269" t="str">
            <v>QGOLDHALF</v>
          </cell>
        </row>
        <row r="3270">
          <cell r="A3270" t="str">
            <v>QUANTUM MUTUAL FUND - QUANTUM INDEX FUND ETF</v>
          </cell>
          <cell r="B3270">
            <v>590110</v>
          </cell>
          <cell r="C3270" t="str">
            <v>QNIFTY</v>
          </cell>
        </row>
        <row r="3271">
          <cell r="A3271" t="str">
            <v>QUESS CORP LTD</v>
          </cell>
          <cell r="B3271">
            <v>539978</v>
          </cell>
          <cell r="C3271" t="str">
            <v>QUESS</v>
          </cell>
        </row>
        <row r="3272">
          <cell r="A3272" t="str">
            <v>QUEST FINANCIAL SERVICES LTD</v>
          </cell>
          <cell r="B3272">
            <v>539962</v>
          </cell>
          <cell r="C3272" t="str">
            <v>Not Listed</v>
          </cell>
        </row>
        <row r="3273">
          <cell r="A3273" t="str">
            <v>QUEST SOFTECH (INDIA) LTD</v>
          </cell>
          <cell r="B3273">
            <v>535719</v>
          </cell>
          <cell r="C3273" t="str">
            <v>Not Listed</v>
          </cell>
        </row>
        <row r="3274">
          <cell r="A3274" t="str">
            <v>QUEST SOFTECH INDIA LTD</v>
          </cell>
          <cell r="B3274">
            <v>535719</v>
          </cell>
          <cell r="C3274" t="str">
            <v>Not Listed</v>
          </cell>
        </row>
        <row r="3275">
          <cell r="A3275" t="str">
            <v>QUICK HEAL TECHNOLOGIES LTD</v>
          </cell>
          <cell r="B3275">
            <v>539678</v>
          </cell>
          <cell r="C3275" t="str">
            <v>QUICKHEAL</v>
          </cell>
        </row>
        <row r="3276">
          <cell r="A3276" t="str">
            <v>QUINTEGRA SOLUTIONS LTD</v>
          </cell>
          <cell r="B3276">
            <v>532866</v>
          </cell>
          <cell r="C3276" t="str">
            <v>QUINTEGRA</v>
          </cell>
        </row>
        <row r="3277">
          <cell r="A3277" t="str">
            <v>R B GUPTA FINANCIALS LTD</v>
          </cell>
          <cell r="B3277">
            <v>532024</v>
          </cell>
          <cell r="C3277" t="str">
            <v>Not Listed</v>
          </cell>
        </row>
        <row r="3278">
          <cell r="A3278" t="str">
            <v>R J BIO-TECH LTD</v>
          </cell>
          <cell r="B3278">
            <v>536456</v>
          </cell>
          <cell r="C3278" t="str">
            <v>Not Listed</v>
          </cell>
        </row>
        <row r="3279">
          <cell r="A3279" t="str">
            <v>R J SHAH &amp; CO LTD</v>
          </cell>
          <cell r="B3279">
            <v>509845</v>
          </cell>
          <cell r="C3279" t="str">
            <v>Not Listed</v>
          </cell>
        </row>
        <row r="3280">
          <cell r="A3280" t="str">
            <v>R M DRIP AND SPRINKLERS SYSTEMS LTD</v>
          </cell>
          <cell r="B3280" t="str">
            <v>Not Listed</v>
          </cell>
          <cell r="C3280" t="str">
            <v>RMDRIP</v>
          </cell>
        </row>
        <row r="3281">
          <cell r="A3281" t="str">
            <v>R P P INFRA PROJECTS LTD</v>
          </cell>
          <cell r="B3281">
            <v>533284</v>
          </cell>
          <cell r="C3281" t="str">
            <v>RPPINFRA</v>
          </cell>
        </row>
        <row r="3282">
          <cell r="A3282" t="str">
            <v>R R SECURITIES LTD</v>
          </cell>
          <cell r="B3282">
            <v>530917</v>
          </cell>
          <cell r="C3282" t="str">
            <v>Not Listed</v>
          </cell>
        </row>
        <row r="3283">
          <cell r="A3283" t="str">
            <v>R S SOFTWARE (INDIA) LTD</v>
          </cell>
          <cell r="B3283">
            <v>517447</v>
          </cell>
          <cell r="C3283" t="str">
            <v>RSSOFTWARE</v>
          </cell>
        </row>
        <row r="3284">
          <cell r="A3284" t="str">
            <v>R S SOFTWARE INDIA LTD</v>
          </cell>
          <cell r="B3284">
            <v>517447</v>
          </cell>
          <cell r="C3284" t="str">
            <v>RSSOFTWARE</v>
          </cell>
        </row>
        <row r="3285">
          <cell r="A3285" t="str">
            <v>R SYSTEMS INTERNATIONAL LTD</v>
          </cell>
          <cell r="B3285">
            <v>532735</v>
          </cell>
          <cell r="C3285" t="str">
            <v>RSYSTEMS</v>
          </cell>
        </row>
        <row r="3286">
          <cell r="A3286" t="str">
            <v>R T EXPORTS LTD</v>
          </cell>
          <cell r="B3286">
            <v>512565</v>
          </cell>
          <cell r="C3286" t="str">
            <v>Not Listed</v>
          </cell>
        </row>
        <row r="3287">
          <cell r="A3287" t="str">
            <v>R&amp;B DENIMS LTD</v>
          </cell>
          <cell r="B3287">
            <v>538119</v>
          </cell>
          <cell r="C3287" t="str">
            <v>Not Listed</v>
          </cell>
        </row>
        <row r="3288">
          <cell r="A3288" t="str">
            <v>RAAJ MEDISAFE (INDIA) LTD</v>
          </cell>
          <cell r="B3288">
            <v>524502</v>
          </cell>
          <cell r="C3288" t="str">
            <v>Not Listed</v>
          </cell>
        </row>
        <row r="3289">
          <cell r="A3289" t="str">
            <v>RAAJ MEDISAFE INDIA LTD</v>
          </cell>
          <cell r="B3289">
            <v>524502</v>
          </cell>
          <cell r="C3289" t="str">
            <v>Not Listed</v>
          </cell>
        </row>
        <row r="3290">
          <cell r="A3290" t="str">
            <v>RAASI REFRACTORIES LTD</v>
          </cell>
          <cell r="B3290">
            <v>502271</v>
          </cell>
          <cell r="C3290" t="str">
            <v>Not Listed</v>
          </cell>
        </row>
        <row r="3291">
          <cell r="A3291" t="str">
            <v>RACL GEARTECH LTD</v>
          </cell>
          <cell r="B3291">
            <v>520073</v>
          </cell>
          <cell r="C3291" t="str">
            <v>Not Listed</v>
          </cell>
        </row>
        <row r="3292">
          <cell r="A3292" t="str">
            <v>RADAAN MEDIAWORKS (INDIA) LTD</v>
          </cell>
          <cell r="B3292">
            <v>590070</v>
          </cell>
          <cell r="C3292" t="str">
            <v>RADAAN</v>
          </cell>
        </row>
        <row r="3293">
          <cell r="A3293" t="str">
            <v>RADAAN MEDIAWORKS INDIA LTD</v>
          </cell>
          <cell r="B3293">
            <v>590070</v>
          </cell>
          <cell r="C3293" t="str">
            <v>RADAAN</v>
          </cell>
        </row>
        <row r="3294">
          <cell r="A3294" t="str">
            <v>RADHA MADHAV CORPORATION LTD</v>
          </cell>
          <cell r="B3294">
            <v>532692</v>
          </cell>
          <cell r="C3294" t="str">
            <v>RMCL</v>
          </cell>
        </row>
        <row r="3295">
          <cell r="A3295" t="str">
            <v>RADHAGOBIND COMMERCIAL LTD</v>
          </cell>
          <cell r="B3295">
            <v>539673</v>
          </cell>
          <cell r="C3295" t="str">
            <v>Not Listed</v>
          </cell>
        </row>
        <row r="3296">
          <cell r="A3296" t="str">
            <v>RADHE DEVELOPERS (INDIA) LTD</v>
          </cell>
          <cell r="B3296">
            <v>531273</v>
          </cell>
          <cell r="C3296" t="str">
            <v>Not Listed</v>
          </cell>
        </row>
        <row r="3297">
          <cell r="A3297" t="str">
            <v>RADHE DEVELOPERS INDIA LTD</v>
          </cell>
          <cell r="B3297">
            <v>531273</v>
          </cell>
          <cell r="C3297" t="str">
            <v>Not Listed</v>
          </cell>
        </row>
        <row r="3298">
          <cell r="A3298" t="str">
            <v>RADHEY TRADE HOLDING LTD</v>
          </cell>
          <cell r="B3298">
            <v>539814</v>
          </cell>
          <cell r="C3298" t="str">
            <v>Not Listed</v>
          </cell>
        </row>
        <row r="3299">
          <cell r="A3299" t="str">
            <v>RADHIKA JEWELTECH LTD</v>
          </cell>
          <cell r="B3299">
            <v>540125</v>
          </cell>
          <cell r="C3299" t="str">
            <v>Not Listed</v>
          </cell>
        </row>
        <row r="3300">
          <cell r="A3300" t="str">
            <v>RADICO KHAITAN LTD</v>
          </cell>
          <cell r="B3300">
            <v>532497</v>
          </cell>
          <cell r="C3300" t="str">
            <v>RADICO</v>
          </cell>
        </row>
        <row r="3301">
          <cell r="A3301" t="str">
            <v>RADIX INDUSTRIES (INDIA) LTD</v>
          </cell>
          <cell r="B3301">
            <v>531412</v>
          </cell>
          <cell r="C3301" t="str">
            <v>Not Listed</v>
          </cell>
        </row>
        <row r="3302">
          <cell r="A3302" t="str">
            <v>RADIX INDUSTRIES INDIA LTD</v>
          </cell>
          <cell r="B3302">
            <v>531412</v>
          </cell>
          <cell r="C3302" t="str">
            <v>Not Listed</v>
          </cell>
        </row>
        <row r="3303">
          <cell r="A3303" t="str">
            <v>RAGHAV PRODUCTIVITY ENHANCERS LTD</v>
          </cell>
          <cell r="B3303">
            <v>539837</v>
          </cell>
          <cell r="C3303" t="str">
            <v>Not Listed</v>
          </cell>
        </row>
        <row r="3304">
          <cell r="A3304" t="str">
            <v>RAGHUNATH INTERNATIONAL LTD</v>
          </cell>
          <cell r="B3304">
            <v>526813</v>
          </cell>
          <cell r="C3304" t="str">
            <v>Not Listed</v>
          </cell>
        </row>
        <row r="3305">
          <cell r="A3305" t="str">
            <v>RAGHUNATH TOBACCO CO LTD</v>
          </cell>
          <cell r="B3305">
            <v>531552</v>
          </cell>
          <cell r="C3305" t="str">
            <v>Not Listed</v>
          </cell>
        </row>
        <row r="3306">
          <cell r="A3306" t="str">
            <v>RAGHUVANSH AGROFARMS LTD</v>
          </cell>
          <cell r="B3306">
            <v>538921</v>
          </cell>
          <cell r="C3306" t="str">
            <v>Not Listed</v>
          </cell>
        </row>
        <row r="3307">
          <cell r="A3307" t="str">
            <v>RAGHUVIR SYNTHETICS LTD</v>
          </cell>
          <cell r="B3307">
            <v>514316</v>
          </cell>
          <cell r="C3307" t="str">
            <v>Not Listed</v>
          </cell>
        </row>
        <row r="3308">
          <cell r="A3308" t="str">
            <v>RAHUL MERCHANDISING LTD</v>
          </cell>
          <cell r="B3308">
            <v>531887</v>
          </cell>
          <cell r="C3308" t="str">
            <v>Not Listed</v>
          </cell>
        </row>
        <row r="3309">
          <cell r="A3309" t="str">
            <v>RAIDEEP INDUSTRIES LTD</v>
          </cell>
          <cell r="B3309">
            <v>540270</v>
          </cell>
          <cell r="C3309" t="str">
            <v>Not Listed</v>
          </cell>
        </row>
        <row r="3310">
          <cell r="A3310" t="str">
            <v>Rail Vikas Nigam Ltd</v>
          </cell>
          <cell r="B3310">
            <v>542649</v>
          </cell>
          <cell r="C3310" t="str">
            <v>RVNL</v>
          </cell>
        </row>
        <row r="3311">
          <cell r="A3311" t="str">
            <v>RAIN INDUSTRIES LTD</v>
          </cell>
          <cell r="B3311">
            <v>500339</v>
          </cell>
          <cell r="C3311" t="str">
            <v>RAIN</v>
          </cell>
        </row>
        <row r="3312">
          <cell r="A3312" t="str">
            <v>RAINBOW DENIM LTD</v>
          </cell>
          <cell r="B3312">
            <v>532441</v>
          </cell>
          <cell r="C3312" t="str">
            <v>Not Listed</v>
          </cell>
        </row>
        <row r="3313">
          <cell r="A3313" t="str">
            <v>RAINBOW FOUNDATIONS LTD</v>
          </cell>
          <cell r="B3313">
            <v>531694</v>
          </cell>
          <cell r="C3313" t="str">
            <v>Not Listed</v>
          </cell>
        </row>
        <row r="3314">
          <cell r="A3314" t="str">
            <v>RAINBOW PAPERS LTD</v>
          </cell>
          <cell r="B3314">
            <v>523523</v>
          </cell>
          <cell r="C3314" t="str">
            <v>RAINBOWPAP</v>
          </cell>
        </row>
        <row r="3315">
          <cell r="A3315" t="str">
            <v>RAJ PACKAGING INDUSTRIES LTD</v>
          </cell>
          <cell r="B3315">
            <v>530111</v>
          </cell>
          <cell r="C3315" t="str">
            <v>Not Listed</v>
          </cell>
        </row>
        <row r="3316">
          <cell r="A3316" t="str">
            <v>RAJ RAYON INDUSTRIES LTD</v>
          </cell>
          <cell r="B3316">
            <v>530699</v>
          </cell>
          <cell r="C3316" t="str">
            <v>RAJRAYON</v>
          </cell>
        </row>
        <row r="3317">
          <cell r="A3317" t="str">
            <v>RAJ TELEVISION NETWORK LTD</v>
          </cell>
          <cell r="B3317">
            <v>532826</v>
          </cell>
          <cell r="C3317" t="str">
            <v>RAJTV</v>
          </cell>
        </row>
        <row r="3318">
          <cell r="A3318" t="str">
            <v>RAJA BAHADUR INTERNATIONAL LTD</v>
          </cell>
          <cell r="B3318">
            <v>503127</v>
          </cell>
          <cell r="C3318" t="str">
            <v>Not Listed</v>
          </cell>
        </row>
        <row r="3319">
          <cell r="A3319" t="str">
            <v>RAJAPALAYAM MILLS LTD</v>
          </cell>
          <cell r="B3319">
            <v>532503</v>
          </cell>
          <cell r="C3319" t="str">
            <v>Not Listed</v>
          </cell>
        </row>
        <row r="3320">
          <cell r="A3320" t="str">
            <v>RAJASTHAN CYLINDERS &amp; CONTAINERS LTD</v>
          </cell>
          <cell r="B3320">
            <v>538707</v>
          </cell>
          <cell r="C3320" t="str">
            <v>Not Listed</v>
          </cell>
        </row>
        <row r="3321">
          <cell r="A3321" t="str">
            <v>RAJASTHAN GASES LTD</v>
          </cell>
          <cell r="B3321">
            <v>526873</v>
          </cell>
          <cell r="C3321" t="str">
            <v>Not Listed</v>
          </cell>
        </row>
        <row r="3322">
          <cell r="A3322" t="str">
            <v>RAJASTHAN TUBE MANUFACTURING CO LTD</v>
          </cell>
          <cell r="B3322">
            <v>530253</v>
          </cell>
          <cell r="C3322" t="str">
            <v>Not Listed</v>
          </cell>
        </row>
        <row r="3323">
          <cell r="A3323" t="str">
            <v>RAJATH FINANCE LTD</v>
          </cell>
          <cell r="B3323">
            <v>507962</v>
          </cell>
          <cell r="C3323" t="str">
            <v>Not Listed</v>
          </cell>
        </row>
        <row r="3324">
          <cell r="A3324" t="str">
            <v>RAJDARSHAN INDUSTRIES LTD</v>
          </cell>
          <cell r="B3324">
            <v>526662</v>
          </cell>
          <cell r="C3324" t="str">
            <v>ARENTERP</v>
          </cell>
        </row>
        <row r="3325">
          <cell r="A3325" t="str">
            <v>RAJESH EXPORTS LTD</v>
          </cell>
          <cell r="B3325">
            <v>531500</v>
          </cell>
          <cell r="C3325" t="str">
            <v>RAJESHEXPO</v>
          </cell>
        </row>
        <row r="3326">
          <cell r="A3326" t="str">
            <v>RAJESWARI INFRASTRUCTURE LTD</v>
          </cell>
          <cell r="B3326">
            <v>526823</v>
          </cell>
          <cell r="C3326" t="str">
            <v>Not Listed</v>
          </cell>
        </row>
        <row r="3327">
          <cell r="A3327" t="str">
            <v>RAJKAMAL SYNTHETICS LTD</v>
          </cell>
          <cell r="B3327">
            <v>514028</v>
          </cell>
          <cell r="C3327" t="str">
            <v>Not Listed</v>
          </cell>
        </row>
        <row r="3328">
          <cell r="A3328" t="str">
            <v>RAJKOT INVESTMENT TRUST LTD</v>
          </cell>
          <cell r="B3328">
            <v>539495</v>
          </cell>
          <cell r="C3328" t="str">
            <v>Not Listed</v>
          </cell>
        </row>
        <row r="3329">
          <cell r="A3329" t="str">
            <v>RAJKUMAR FORGE LTD</v>
          </cell>
          <cell r="B3329">
            <v>513369</v>
          </cell>
          <cell r="C3329" t="str">
            <v>Not Listed</v>
          </cell>
        </row>
        <row r="3330">
          <cell r="A3330" t="str">
            <v>RAJNANDINI METAL LTD</v>
          </cell>
          <cell r="B3330" t="str">
            <v>Not Listed</v>
          </cell>
          <cell r="C3330" t="str">
            <v>RAJMET</v>
          </cell>
        </row>
        <row r="3331">
          <cell r="A3331" t="str">
            <v>RAJNISH WELLNESS LTD</v>
          </cell>
          <cell r="B3331">
            <v>541601</v>
          </cell>
          <cell r="C3331" t="str">
            <v>Not Listed</v>
          </cell>
        </row>
        <row r="3332">
          <cell r="A3332" t="str">
            <v>RAJOO ENGINEERS LTD</v>
          </cell>
          <cell r="B3332">
            <v>522257</v>
          </cell>
          <cell r="C3332" t="str">
            <v>Not Listed</v>
          </cell>
        </row>
        <row r="3333">
          <cell r="A3333" t="str">
            <v>RAJRATAN GLOBAL WIRE LTD</v>
          </cell>
          <cell r="B3333">
            <v>517522</v>
          </cell>
          <cell r="C3333" t="str">
            <v>Not Listed</v>
          </cell>
        </row>
        <row r="3334">
          <cell r="A3334" t="str">
            <v>RAJSANKET REALTY LTD</v>
          </cell>
          <cell r="B3334">
            <v>512409</v>
          </cell>
          <cell r="C3334" t="str">
            <v>Not Listed</v>
          </cell>
        </row>
        <row r="3335">
          <cell r="A3335" t="str">
            <v>RAJSHREE POLYPACK LTD</v>
          </cell>
          <cell r="B3335" t="str">
            <v>Not Listed</v>
          </cell>
          <cell r="C3335" t="str">
            <v>RPPL</v>
          </cell>
        </row>
        <row r="3336">
          <cell r="A3336" t="str">
            <v>RAJSHREE SUGARS &amp; CHEMICALS LTD</v>
          </cell>
          <cell r="B3336">
            <v>500354</v>
          </cell>
          <cell r="C3336" t="str">
            <v>RAJSREESUG</v>
          </cell>
        </row>
        <row r="3337">
          <cell r="A3337" t="str">
            <v>RAJVIR INDUSTRIES LTD</v>
          </cell>
          <cell r="B3337">
            <v>532665</v>
          </cell>
          <cell r="C3337" t="str">
            <v>RAJVIR</v>
          </cell>
        </row>
        <row r="3338">
          <cell r="A3338" t="str">
            <v>RALLIS (INDIA) LTD</v>
          </cell>
          <cell r="B3338">
            <v>500355</v>
          </cell>
          <cell r="C3338" t="str">
            <v>RALLIS</v>
          </cell>
        </row>
        <row r="3339">
          <cell r="A3339" t="str">
            <v>RALLIS INDIA LTD</v>
          </cell>
          <cell r="B3339">
            <v>500355</v>
          </cell>
          <cell r="C3339" t="str">
            <v>RALLIS</v>
          </cell>
        </row>
        <row r="3340">
          <cell r="A3340" t="str">
            <v>RAM MINERALS AND CHEMICALS LTD</v>
          </cell>
          <cell r="B3340">
            <v>534734</v>
          </cell>
          <cell r="C3340" t="str">
            <v>Not Listed</v>
          </cell>
        </row>
        <row r="3341">
          <cell r="A3341" t="str">
            <v>RAM RATNA WIRES LTD</v>
          </cell>
          <cell r="B3341">
            <v>522281</v>
          </cell>
          <cell r="C3341" t="str">
            <v>Not Listed</v>
          </cell>
        </row>
        <row r="3342">
          <cell r="A3342" t="str">
            <v>RAMA PAPER MILLS LTD</v>
          </cell>
          <cell r="B3342">
            <v>500357</v>
          </cell>
          <cell r="C3342" t="str">
            <v>Not Listed</v>
          </cell>
        </row>
        <row r="3343">
          <cell r="A3343" t="str">
            <v>RAMA PETROCHEMICALS LTD</v>
          </cell>
          <cell r="B3343">
            <v>500358</v>
          </cell>
          <cell r="C3343" t="str">
            <v>Not Listed</v>
          </cell>
        </row>
        <row r="3344">
          <cell r="A3344" t="str">
            <v>RAMA PHOSPHATES LTD</v>
          </cell>
          <cell r="B3344">
            <v>524037</v>
          </cell>
          <cell r="C3344" t="str">
            <v>Not Listed</v>
          </cell>
        </row>
        <row r="3345">
          <cell r="A3345" t="str">
            <v>RAMA PULP &amp; PAPERS LTD</v>
          </cell>
          <cell r="B3345">
            <v>502587</v>
          </cell>
          <cell r="C3345" t="str">
            <v>Not Listed</v>
          </cell>
        </row>
        <row r="3346">
          <cell r="A3346" t="str">
            <v>RAMA STEEL TUBES LTD</v>
          </cell>
          <cell r="B3346">
            <v>539309</v>
          </cell>
          <cell r="C3346" t="str">
            <v>RAMASTEEL</v>
          </cell>
        </row>
        <row r="3347">
          <cell r="A3347" t="str">
            <v>RAMA VISION LTD</v>
          </cell>
          <cell r="B3347">
            <v>523289</v>
          </cell>
          <cell r="C3347" t="str">
            <v>Not Listed</v>
          </cell>
        </row>
        <row r="3348">
          <cell r="A3348" t="str">
            <v>RAMASIGNS INDUSTRIES LTD</v>
          </cell>
          <cell r="B3348">
            <v>515127</v>
          </cell>
          <cell r="C3348" t="str">
            <v>Not Listed</v>
          </cell>
        </row>
        <row r="3349">
          <cell r="A3349" t="str">
            <v>RAMCHANDRA LEASING &amp; FINANCE LTD</v>
          </cell>
          <cell r="B3349">
            <v>538540</v>
          </cell>
          <cell r="C3349" t="str">
            <v>Not Listed</v>
          </cell>
        </row>
        <row r="3350">
          <cell r="A3350" t="str">
            <v>RAMCO INDUSTRIES LTD</v>
          </cell>
          <cell r="B3350">
            <v>532369</v>
          </cell>
          <cell r="C3350" t="str">
            <v>RAMCOIND</v>
          </cell>
        </row>
        <row r="3351">
          <cell r="A3351" t="str">
            <v>RAMCO SYSTEMS LTD</v>
          </cell>
          <cell r="B3351">
            <v>532370</v>
          </cell>
          <cell r="C3351" t="str">
            <v>RAMCOSYS</v>
          </cell>
        </row>
        <row r="3352">
          <cell r="A3352" t="str">
            <v>RAMGOPAL POLYTEX LTD</v>
          </cell>
          <cell r="B3352">
            <v>514223</v>
          </cell>
          <cell r="C3352" t="str">
            <v>RAMGOPOLY</v>
          </cell>
        </row>
        <row r="3353">
          <cell r="A3353" t="str">
            <v>RAMINFO LTD</v>
          </cell>
          <cell r="B3353">
            <v>530951</v>
          </cell>
          <cell r="C3353" t="str">
            <v>Not Listed</v>
          </cell>
        </row>
        <row r="3354">
          <cell r="A3354" t="str">
            <v>RAMKRISHNA FORGINGS LTD</v>
          </cell>
          <cell r="B3354">
            <v>532527</v>
          </cell>
          <cell r="C3354" t="str">
            <v>RKFORGE</v>
          </cell>
        </row>
        <row r="3355">
          <cell r="A3355" t="str">
            <v>RAMKY INFRASTRUCTURE LTD</v>
          </cell>
          <cell r="B3355">
            <v>533262</v>
          </cell>
          <cell r="C3355" t="str">
            <v>RAMKY</v>
          </cell>
        </row>
        <row r="3356">
          <cell r="A3356" t="str">
            <v>RAMSARUP INDUSTRIES LTD</v>
          </cell>
          <cell r="B3356">
            <v>532690</v>
          </cell>
          <cell r="C3356" t="str">
            <v>RAMSARUP</v>
          </cell>
        </row>
        <row r="3357">
          <cell r="A3357" t="str">
            <v>RAMSONS PROJECTS LTD</v>
          </cell>
          <cell r="B3357">
            <v>530925</v>
          </cell>
          <cell r="C3357" t="str">
            <v>Not Listed</v>
          </cell>
        </row>
        <row r="3358">
          <cell r="A3358" t="str">
            <v>RANA SUGARS LTD</v>
          </cell>
          <cell r="B3358">
            <v>507490</v>
          </cell>
          <cell r="C3358" t="str">
            <v>RANASUG</v>
          </cell>
        </row>
        <row r="3359">
          <cell r="A3359" t="str">
            <v>RANDER CORPORATION LTD</v>
          </cell>
          <cell r="B3359">
            <v>531228</v>
          </cell>
          <cell r="C3359" t="str">
            <v>Not Listed</v>
          </cell>
        </row>
        <row r="3360">
          <cell r="A3360" t="str">
            <v>RANE BRAKE LINING LTD</v>
          </cell>
          <cell r="B3360">
            <v>532987</v>
          </cell>
          <cell r="C3360" t="str">
            <v>RBL</v>
          </cell>
        </row>
        <row r="3361">
          <cell r="A3361" t="str">
            <v>RANE ENGINE VALVE LTD</v>
          </cell>
          <cell r="B3361">
            <v>532988</v>
          </cell>
          <cell r="C3361" t="str">
            <v>RANEENGINE</v>
          </cell>
        </row>
        <row r="3362">
          <cell r="A3362" t="str">
            <v>RANE HOLDINGS LTD</v>
          </cell>
          <cell r="B3362">
            <v>505800</v>
          </cell>
          <cell r="C3362" t="str">
            <v>RANEHOLDIN</v>
          </cell>
        </row>
        <row r="3363">
          <cell r="A3363" t="str">
            <v>RANE MADRAS LTD</v>
          </cell>
          <cell r="B3363">
            <v>532661</v>
          </cell>
          <cell r="C3363" t="str">
            <v>RML</v>
          </cell>
        </row>
        <row r="3364">
          <cell r="A3364" t="str">
            <v>RANJEET MECHATRONICS LTD</v>
          </cell>
          <cell r="B3364">
            <v>541945</v>
          </cell>
          <cell r="C3364" t="str">
            <v>Not Listed</v>
          </cell>
        </row>
        <row r="3365">
          <cell r="A3365" t="str">
            <v>RAP MEDIA LTD</v>
          </cell>
          <cell r="B3365">
            <v>531583</v>
          </cell>
          <cell r="C3365" t="str">
            <v>Not Listed</v>
          </cell>
        </row>
        <row r="3366">
          <cell r="A3366" t="str">
            <v>RAPICUT CARBIDES LTD</v>
          </cell>
          <cell r="B3366">
            <v>500360</v>
          </cell>
          <cell r="C3366" t="str">
            <v>Not Listed</v>
          </cell>
        </row>
        <row r="3367">
          <cell r="A3367" t="str">
            <v>RAPID INVESTMENTS LTD</v>
          </cell>
          <cell r="B3367">
            <v>501351</v>
          </cell>
          <cell r="C3367" t="str">
            <v>Not Listed</v>
          </cell>
        </row>
        <row r="3368">
          <cell r="A3368" t="str">
            <v>RAS RESORTS &amp; APART HOTELS LTD</v>
          </cell>
          <cell r="B3368">
            <v>507966</v>
          </cell>
          <cell r="C3368" t="str">
            <v>Not Listed</v>
          </cell>
        </row>
        <row r="3369">
          <cell r="A3369" t="str">
            <v>RASANDIK ENGINEERING INDUSTRIES (INDIA) LTD</v>
          </cell>
          <cell r="B3369">
            <v>522207</v>
          </cell>
          <cell r="C3369" t="str">
            <v>Not Listed</v>
          </cell>
        </row>
        <row r="3370">
          <cell r="A3370" t="str">
            <v>RASANDIK ENGINEERING INDUSTRIES INDIA LTD</v>
          </cell>
          <cell r="B3370">
            <v>522207</v>
          </cell>
          <cell r="C3370" t="str">
            <v>Not Listed</v>
          </cell>
        </row>
        <row r="3371">
          <cell r="A3371" t="str">
            <v>RASHTRIYA CHEMICALS AND FERTILIZERS LTD</v>
          </cell>
          <cell r="B3371">
            <v>524230</v>
          </cell>
          <cell r="C3371" t="str">
            <v>RCF</v>
          </cell>
        </row>
        <row r="3372">
          <cell r="A3372" t="str">
            <v>RASI ELECTRODES LTD</v>
          </cell>
          <cell r="B3372">
            <v>531233</v>
          </cell>
          <cell r="C3372" t="str">
            <v>Not Listed</v>
          </cell>
        </row>
        <row r="3373">
          <cell r="A3373" t="str">
            <v>RASOI LTD</v>
          </cell>
          <cell r="B3373">
            <v>507649</v>
          </cell>
          <cell r="C3373" t="str">
            <v>Not Listed</v>
          </cell>
        </row>
        <row r="3374">
          <cell r="A3374" t="str">
            <v>RATHI BARS LTD</v>
          </cell>
          <cell r="B3374">
            <v>532918</v>
          </cell>
          <cell r="C3374" t="str">
            <v>Not Listed</v>
          </cell>
        </row>
        <row r="3375">
          <cell r="A3375" t="str">
            <v>RATHI GRAPHIC TECHNOLOGIES LTD</v>
          </cell>
          <cell r="B3375">
            <v>524610</v>
          </cell>
          <cell r="C3375" t="str">
            <v>Not Listed</v>
          </cell>
        </row>
        <row r="3376">
          <cell r="A3376" t="str">
            <v>RATNABHUMI DEVELOPERS LTD</v>
          </cell>
          <cell r="B3376">
            <v>540796</v>
          </cell>
          <cell r="C3376" t="str">
            <v>Not Listed</v>
          </cell>
        </row>
        <row r="3377">
          <cell r="A3377" t="str">
            <v>RATNAMANI METALS &amp; TUBES LTD</v>
          </cell>
          <cell r="B3377">
            <v>520111</v>
          </cell>
          <cell r="C3377" t="str">
            <v>RATNAMANI</v>
          </cell>
        </row>
        <row r="3378">
          <cell r="A3378" t="str">
            <v>RATTANINDIA INFRASTRUCTURE LTD</v>
          </cell>
          <cell r="B3378">
            <v>534597</v>
          </cell>
          <cell r="C3378" t="str">
            <v>RTNINFRA</v>
          </cell>
        </row>
        <row r="3379">
          <cell r="A3379" t="str">
            <v>RATTANINDIA POWER LTD</v>
          </cell>
          <cell r="B3379">
            <v>533122</v>
          </cell>
          <cell r="C3379" t="str">
            <v>RTNPOWER</v>
          </cell>
        </row>
        <row r="3380">
          <cell r="A3380" t="str">
            <v>RAUNAQ EPC INTERNATIONAL LTD</v>
          </cell>
          <cell r="B3380">
            <v>537840</v>
          </cell>
          <cell r="C3380" t="str">
            <v>Not Listed</v>
          </cell>
        </row>
        <row r="3381">
          <cell r="A3381" t="str">
            <v>RAVALGAON SUGAR FARM LTD</v>
          </cell>
          <cell r="B3381">
            <v>507300</v>
          </cell>
          <cell r="C3381" t="str">
            <v>Not Listed</v>
          </cell>
        </row>
        <row r="3382">
          <cell r="A3382" t="str">
            <v>RAVI KUMAR DISTILLERIES LTD</v>
          </cell>
          <cell r="B3382">
            <v>533294</v>
          </cell>
          <cell r="C3382" t="str">
            <v>RKDL</v>
          </cell>
        </row>
        <row r="3383">
          <cell r="A3383" t="str">
            <v>RAVILEELA GRANITES LTD</v>
          </cell>
          <cell r="B3383">
            <v>526095</v>
          </cell>
          <cell r="C3383" t="str">
            <v>Not Listed</v>
          </cell>
        </row>
        <row r="3384">
          <cell r="A3384" t="str">
            <v>RAVINDRA ENERGY LTD</v>
          </cell>
          <cell r="B3384">
            <v>504341</v>
          </cell>
          <cell r="C3384" t="str">
            <v>Not Listed</v>
          </cell>
        </row>
        <row r="3385">
          <cell r="A3385" t="str">
            <v>RAW EDGE INDUSTRIAL SOLUTIONS LTD</v>
          </cell>
          <cell r="B3385">
            <v>541634</v>
          </cell>
          <cell r="C3385" t="str">
            <v>Not Listed</v>
          </cell>
        </row>
        <row r="3386">
          <cell r="A3386" t="str">
            <v>RAYMED LABS LTD</v>
          </cell>
          <cell r="B3386">
            <v>531207</v>
          </cell>
          <cell r="C3386" t="str">
            <v>Not Listed</v>
          </cell>
        </row>
        <row r="3387">
          <cell r="A3387" t="str">
            <v>RAYMOND LTD</v>
          </cell>
          <cell r="B3387">
            <v>500330</v>
          </cell>
          <cell r="C3387" t="str">
            <v>RAYMOND</v>
          </cell>
        </row>
        <row r="3388">
          <cell r="A3388" t="str">
            <v>RBL BANK LTD</v>
          </cell>
          <cell r="B3388">
            <v>540065</v>
          </cell>
          <cell r="C3388" t="str">
            <v>RBLBANK</v>
          </cell>
        </row>
        <row r="3389">
          <cell r="A3389" t="str">
            <v>RCC CEMENTS LTD</v>
          </cell>
          <cell r="B3389">
            <v>531825</v>
          </cell>
          <cell r="C3389" t="str">
            <v>Not Listed</v>
          </cell>
        </row>
        <row r="3390">
          <cell r="A3390" t="str">
            <v>RCI INDUSTRIES &amp; TECHNOLOGIES LTD</v>
          </cell>
          <cell r="B3390">
            <v>537254</v>
          </cell>
          <cell r="C3390" t="str">
            <v>Not Listed</v>
          </cell>
        </row>
        <row r="3391">
          <cell r="A3391" t="str">
            <v>RCL RETAIL LTD</v>
          </cell>
          <cell r="B3391">
            <v>534708</v>
          </cell>
          <cell r="C3391" t="str">
            <v>Not Listed</v>
          </cell>
        </row>
        <row r="3392">
          <cell r="A3392" t="str">
            <v>RDB RASAYANS LTD</v>
          </cell>
          <cell r="B3392">
            <v>533608</v>
          </cell>
          <cell r="C3392" t="str">
            <v>Not Listed</v>
          </cell>
        </row>
        <row r="3393">
          <cell r="A3393" t="str">
            <v>RDB REALTY &amp; INFRASTRUCTURE LTD</v>
          </cell>
          <cell r="B3393">
            <v>533285</v>
          </cell>
          <cell r="C3393" t="str">
            <v>Not Listed</v>
          </cell>
        </row>
        <row r="3394">
          <cell r="A3394" t="str">
            <v>REAL GROWTH COMMERCIAL ENTERPRISES LTD</v>
          </cell>
          <cell r="B3394">
            <v>539691</v>
          </cell>
          <cell r="C3394" t="str">
            <v>Not Listed</v>
          </cell>
        </row>
        <row r="3395">
          <cell r="A3395" t="str">
            <v>REAL NEWS &amp; VIEWS LTD</v>
          </cell>
          <cell r="B3395">
            <v>530053</v>
          </cell>
          <cell r="C3395" t="str">
            <v>Not Listed</v>
          </cell>
        </row>
        <row r="3396">
          <cell r="A3396" t="str">
            <v>REAL STRIPS LTD</v>
          </cell>
          <cell r="B3396">
            <v>513558</v>
          </cell>
          <cell r="C3396" t="str">
            <v>Not Listed</v>
          </cell>
        </row>
        <row r="3397">
          <cell r="A3397" t="str">
            <v>REAL TOUCH FINANCE LTD</v>
          </cell>
          <cell r="B3397">
            <v>538611</v>
          </cell>
          <cell r="C3397" t="str">
            <v>Not Listed</v>
          </cell>
        </row>
        <row r="3398">
          <cell r="A3398" t="str">
            <v>REC LTD</v>
          </cell>
          <cell r="B3398">
            <v>532955</v>
          </cell>
          <cell r="C3398" t="str">
            <v>RECLTD</v>
          </cell>
        </row>
        <row r="3399">
          <cell r="A3399" t="str">
            <v>REDEX PROTECH LTD</v>
          </cell>
          <cell r="B3399">
            <v>523650</v>
          </cell>
          <cell r="C3399" t="str">
            <v>Not Listed</v>
          </cell>
        </row>
        <row r="3400">
          <cell r="A3400" t="str">
            <v>REDINGTON (INDIA) LTD</v>
          </cell>
          <cell r="B3400">
            <v>532805</v>
          </cell>
          <cell r="C3400" t="str">
            <v>REDINGTON</v>
          </cell>
        </row>
        <row r="3401">
          <cell r="A3401" t="str">
            <v>REDINGTON INDIA LTD</v>
          </cell>
          <cell r="B3401">
            <v>532805</v>
          </cell>
          <cell r="C3401" t="str">
            <v>REDINGTON</v>
          </cell>
        </row>
        <row r="3402">
          <cell r="A3402" t="str">
            <v>REFEX INDUSTRIES LTD</v>
          </cell>
          <cell r="B3402">
            <v>532884</v>
          </cell>
          <cell r="C3402" t="str">
            <v>REFEX</v>
          </cell>
        </row>
        <row r="3403">
          <cell r="A3403" t="str">
            <v>REFNOL RESINS &amp; CHEMICALS LTD</v>
          </cell>
          <cell r="B3403">
            <v>530815</v>
          </cell>
          <cell r="C3403" t="str">
            <v>Not Listed</v>
          </cell>
        </row>
        <row r="3404">
          <cell r="A3404" t="str">
            <v>REGAL ENTERTAINMENT &amp; CONSULTANTS LTD</v>
          </cell>
          <cell r="B3404">
            <v>531033</v>
          </cell>
          <cell r="C3404" t="str">
            <v>Not Listed</v>
          </cell>
        </row>
        <row r="3405">
          <cell r="A3405" t="str">
            <v>REGALIAA REALTY LTD</v>
          </cell>
          <cell r="B3405">
            <v>530807</v>
          </cell>
          <cell r="C3405" t="str">
            <v>Not Listed</v>
          </cell>
        </row>
        <row r="3406">
          <cell r="A3406" t="str">
            <v>REGENCY CERAMICS LTD</v>
          </cell>
          <cell r="B3406">
            <v>515018</v>
          </cell>
          <cell r="C3406" t="str">
            <v>REGENCERAM</v>
          </cell>
        </row>
        <row r="3407">
          <cell r="A3407" t="str">
            <v>REGENCY INVESTMENTS LTD</v>
          </cell>
          <cell r="B3407">
            <v>540175</v>
          </cell>
          <cell r="C3407" t="str">
            <v>Not Listed</v>
          </cell>
        </row>
        <row r="3408">
          <cell r="A3408" t="str">
            <v>REGENCY TRUST LTD</v>
          </cell>
          <cell r="B3408">
            <v>511585</v>
          </cell>
          <cell r="C3408" t="str">
            <v>Not Listed</v>
          </cell>
        </row>
        <row r="3409">
          <cell r="A3409" t="str">
            <v>REGENT ENTERPRISES LTD</v>
          </cell>
          <cell r="B3409">
            <v>512624</v>
          </cell>
          <cell r="C3409" t="str">
            <v>Not Listed</v>
          </cell>
        </row>
        <row r="3410">
          <cell r="A3410" t="str">
            <v>REIL ELECTRICALS (INDIA) LTD</v>
          </cell>
          <cell r="B3410">
            <v>505817</v>
          </cell>
          <cell r="C3410" t="str">
            <v>Not Listed</v>
          </cell>
        </row>
        <row r="3411">
          <cell r="A3411" t="str">
            <v>REIL ELECTRICALS INDIA LTD</v>
          </cell>
          <cell r="B3411">
            <v>505817</v>
          </cell>
          <cell r="C3411" t="str">
            <v>Not Listed</v>
          </cell>
        </row>
        <row r="3412">
          <cell r="A3412" t="str">
            <v>REKVINA LABORATORIES LTD</v>
          </cell>
          <cell r="B3412">
            <v>526075</v>
          </cell>
          <cell r="C3412" t="str">
            <v>Not Listed</v>
          </cell>
        </row>
        <row r="3413">
          <cell r="A3413" t="str">
            <v>RELAXO FOOTWEARS LTD</v>
          </cell>
          <cell r="B3413">
            <v>530517</v>
          </cell>
          <cell r="C3413" t="str">
            <v>RELAXO</v>
          </cell>
        </row>
        <row r="3414">
          <cell r="A3414" t="str">
            <v>RELIABLE DATA SERVICES LTD</v>
          </cell>
          <cell r="B3414" t="str">
            <v>Not Listed</v>
          </cell>
          <cell r="C3414" t="str">
            <v>RELIABLE</v>
          </cell>
        </row>
        <row r="3415">
          <cell r="A3415" t="str">
            <v>RELIABLE VENTURES (INDIA) LTD</v>
          </cell>
          <cell r="B3415">
            <v>532124</v>
          </cell>
          <cell r="C3415" t="str">
            <v>Not Listed</v>
          </cell>
        </row>
        <row r="3416">
          <cell r="A3416" t="str">
            <v>RELIABLE VENTURES INDIA LTD</v>
          </cell>
          <cell r="B3416">
            <v>532124</v>
          </cell>
          <cell r="C3416" t="str">
            <v>Not Listed</v>
          </cell>
        </row>
        <row r="3417">
          <cell r="A3417" t="str">
            <v>RELIANCE CAPITAL LTD</v>
          </cell>
          <cell r="B3417">
            <v>500111</v>
          </cell>
          <cell r="C3417" t="str">
            <v>RELCAPITAL</v>
          </cell>
        </row>
        <row r="3418">
          <cell r="A3418" t="str">
            <v>RELIANCE CHEMOTEX INDUSTRIES LTD</v>
          </cell>
          <cell r="B3418">
            <v>503162</v>
          </cell>
          <cell r="C3418" t="str">
            <v>Not Listed</v>
          </cell>
        </row>
        <row r="3419">
          <cell r="A3419" t="str">
            <v>RELIANCE COMMUNICATIONS LTD</v>
          </cell>
          <cell r="B3419">
            <v>532712</v>
          </cell>
          <cell r="C3419" t="str">
            <v>RCOM</v>
          </cell>
        </row>
        <row r="3420">
          <cell r="A3420" t="str">
            <v>Reliance ETF Bank BeES</v>
          </cell>
          <cell r="B3420">
            <v>590106</v>
          </cell>
          <cell r="C3420" t="str">
            <v>BANKBEES</v>
          </cell>
        </row>
        <row r="3421">
          <cell r="A3421" t="str">
            <v>Reliance ETF Gold BeES</v>
          </cell>
          <cell r="B3421">
            <v>590095</v>
          </cell>
          <cell r="C3421" t="str">
            <v>GOLDBEES</v>
          </cell>
        </row>
        <row r="3422">
          <cell r="A3422" t="str">
            <v>Reliance ETF Hang Seng BeES</v>
          </cell>
          <cell r="B3422">
            <v>590113</v>
          </cell>
          <cell r="C3422" t="str">
            <v>HNGSNGBEES</v>
          </cell>
        </row>
        <row r="3423">
          <cell r="A3423" t="str">
            <v>Reliance ETF Junior BeES</v>
          </cell>
          <cell r="B3423">
            <v>590104</v>
          </cell>
          <cell r="C3423" t="str">
            <v>JUNIORBEES</v>
          </cell>
        </row>
        <row r="3424">
          <cell r="A3424" t="str">
            <v>Reliance ETF Nifty BeES</v>
          </cell>
          <cell r="B3424">
            <v>590103</v>
          </cell>
          <cell r="C3424" t="str">
            <v>NIFTYBEES</v>
          </cell>
        </row>
        <row r="3425">
          <cell r="A3425" t="str">
            <v>Reliance ETF PSU Bank BeES</v>
          </cell>
          <cell r="B3425">
            <v>590108</v>
          </cell>
          <cell r="C3425" t="str">
            <v>PSUBNKBEES</v>
          </cell>
        </row>
        <row r="3426">
          <cell r="A3426" t="str">
            <v>Reliance ETF Shariah BeES</v>
          </cell>
          <cell r="B3426">
            <v>590109</v>
          </cell>
          <cell r="C3426" t="str">
            <v>SHARIABEES</v>
          </cell>
        </row>
        <row r="3427">
          <cell r="A3427" t="str">
            <v>RELIANCE HOME FINANCE LTD</v>
          </cell>
          <cell r="B3427">
            <v>540709</v>
          </cell>
          <cell r="C3427" t="str">
            <v>RHFL</v>
          </cell>
        </row>
        <row r="3428">
          <cell r="A3428" t="str">
            <v>RELIANCE INDUSTRIAL INFRASTRUCTURE LTD</v>
          </cell>
          <cell r="B3428">
            <v>523445</v>
          </cell>
          <cell r="C3428" t="str">
            <v>RIIL</v>
          </cell>
        </row>
        <row r="3429">
          <cell r="A3429" t="str">
            <v>RELIANCE INDUSTRIES LTD</v>
          </cell>
          <cell r="B3429">
            <v>500325</v>
          </cell>
          <cell r="C3429" t="str">
            <v>RELIANCE</v>
          </cell>
        </row>
        <row r="3430">
          <cell r="A3430" t="str">
            <v>RELIANCE INFRASTRUCTURE LTD</v>
          </cell>
          <cell r="B3430">
            <v>500390</v>
          </cell>
          <cell r="C3430" t="str">
            <v>RELINFRA</v>
          </cell>
        </row>
        <row r="3431">
          <cell r="A3431" t="str">
            <v>RELIANCE NAVAL AND ENGINEERING LTD</v>
          </cell>
          <cell r="B3431">
            <v>533107</v>
          </cell>
          <cell r="C3431" t="str">
            <v>RNAVAL</v>
          </cell>
        </row>
        <row r="3432">
          <cell r="A3432" t="str">
            <v>RELIANCE NIPPON LIFE ASSET MANAGEMENT LTD</v>
          </cell>
          <cell r="B3432">
            <v>540767</v>
          </cell>
          <cell r="C3432" t="str">
            <v>RNAM</v>
          </cell>
        </row>
        <row r="3433">
          <cell r="A3433" t="str">
            <v>RELIANCE POWER LTD</v>
          </cell>
          <cell r="B3433">
            <v>532939</v>
          </cell>
          <cell r="C3433" t="str">
            <v>RPOWER</v>
          </cell>
        </row>
        <row r="3434">
          <cell r="A3434" t="str">
            <v>RELIC TECHNOLOGIES LTD</v>
          </cell>
          <cell r="B3434">
            <v>511712</v>
          </cell>
          <cell r="C3434" t="str">
            <v>Not Listed</v>
          </cell>
        </row>
        <row r="3435">
          <cell r="A3435" t="str">
            <v>RELICAB CABLE MANUFACTURING LTD</v>
          </cell>
          <cell r="B3435">
            <v>539760</v>
          </cell>
          <cell r="C3435" t="str">
            <v>Not Listed</v>
          </cell>
        </row>
        <row r="3436">
          <cell r="A3436" t="str">
            <v>RELIGARE ENTERPRISES LTD</v>
          </cell>
          <cell r="B3436">
            <v>532915</v>
          </cell>
          <cell r="C3436" t="str">
            <v>RELIGARE</v>
          </cell>
        </row>
        <row r="3437">
          <cell r="A3437" t="str">
            <v>RELSTRUCT BUILDCON LTD</v>
          </cell>
          <cell r="B3437">
            <v>540426</v>
          </cell>
          <cell r="C3437" t="str">
            <v>Not Listed</v>
          </cell>
        </row>
        <row r="3438">
          <cell r="A3438" t="str">
            <v>REMI EDELSTAHL TUBULARS LTD</v>
          </cell>
          <cell r="B3438">
            <v>513043</v>
          </cell>
          <cell r="C3438" t="str">
            <v>Not Listed</v>
          </cell>
        </row>
        <row r="3439">
          <cell r="A3439" t="str">
            <v>REMI ELEKTROTECHNIK LTD</v>
          </cell>
          <cell r="B3439">
            <v>512487</v>
          </cell>
          <cell r="C3439" t="str">
            <v>Not Listed</v>
          </cell>
        </row>
        <row r="3440">
          <cell r="A3440" t="str">
            <v>REMI PROCESS PLANT &amp; MACHINERY LTD</v>
          </cell>
          <cell r="B3440">
            <v>505658</v>
          </cell>
          <cell r="C3440" t="str">
            <v>Not Listed</v>
          </cell>
        </row>
        <row r="3441">
          <cell r="A3441" t="str">
            <v>REMI SALES &amp; ENGINEERING LTD</v>
          </cell>
          <cell r="B3441">
            <v>504360</v>
          </cell>
          <cell r="C3441" t="str">
            <v>Not Listed</v>
          </cell>
        </row>
        <row r="3442">
          <cell r="A3442" t="str">
            <v>REMI SECURITIES LTD</v>
          </cell>
          <cell r="B3442">
            <v>511149</v>
          </cell>
          <cell r="C3442" t="str">
            <v>Not Listed</v>
          </cell>
        </row>
        <row r="3443">
          <cell r="A3443" t="str">
            <v>REMSONS INDUSTRIES LTD.</v>
          </cell>
          <cell r="B3443">
            <v>530919</v>
          </cell>
          <cell r="C3443" t="str">
            <v>REMSONSIND</v>
          </cell>
        </row>
        <row r="3444">
          <cell r="A3444" t="str">
            <v>Renaissance Global LTD</v>
          </cell>
          <cell r="B3444" t="str">
            <v>Not Listed</v>
          </cell>
          <cell r="C3444" t="str">
            <v>RGL</v>
          </cell>
        </row>
        <row r="3445">
          <cell r="A3445" t="str">
            <v>RENAISSANCE JEWELLERY LTD</v>
          </cell>
          <cell r="B3445">
            <v>532923</v>
          </cell>
          <cell r="C3445" t="str">
            <v>RJL</v>
          </cell>
        </row>
        <row r="3446">
          <cell r="A3446" t="str">
            <v>REPCO HOME FINANCE LTD</v>
          </cell>
          <cell r="B3446">
            <v>535322</v>
          </cell>
          <cell r="C3446" t="str">
            <v>REPCOHOME</v>
          </cell>
        </row>
        <row r="3447">
          <cell r="A3447" t="str">
            <v>REPRO (INDIA) LTD</v>
          </cell>
          <cell r="B3447">
            <v>532687</v>
          </cell>
          <cell r="C3447" t="str">
            <v>REPRO</v>
          </cell>
        </row>
        <row r="3448">
          <cell r="A3448" t="str">
            <v>REPRO INDIA LTD</v>
          </cell>
          <cell r="B3448">
            <v>532687</v>
          </cell>
          <cell r="C3448" t="str">
            <v>REPRO</v>
          </cell>
        </row>
        <row r="3449">
          <cell r="A3449" t="str">
            <v>RESONANCE SPECIALTIES LTD</v>
          </cell>
          <cell r="B3449">
            <v>524218</v>
          </cell>
          <cell r="C3449" t="str">
            <v>Not Listed</v>
          </cell>
        </row>
        <row r="3450">
          <cell r="A3450" t="str">
            <v>RESPONSIVE INDUSTRIES LTD</v>
          </cell>
          <cell r="B3450">
            <v>505509</v>
          </cell>
          <cell r="C3450" t="str">
            <v>RESPONIND</v>
          </cell>
        </row>
        <row r="3451">
          <cell r="A3451" t="str">
            <v>RESTILE CERAMICS LTD</v>
          </cell>
          <cell r="B3451">
            <v>515085</v>
          </cell>
          <cell r="C3451" t="str">
            <v>Not Listed</v>
          </cell>
        </row>
        <row r="3452">
          <cell r="A3452" t="str">
            <v>Retro Green Revolution Ltd</v>
          </cell>
          <cell r="B3452">
            <v>519191</v>
          </cell>
          <cell r="C3452" t="str">
            <v>RGRL</v>
          </cell>
        </row>
        <row r="3453">
          <cell r="A3453" t="str">
            <v>REVATHI EQUIPMENT LTD</v>
          </cell>
          <cell r="B3453">
            <v>505368</v>
          </cell>
          <cell r="C3453" t="str">
            <v>REVATHI</v>
          </cell>
        </row>
        <row r="3454">
          <cell r="A3454" t="str">
            <v>REXNORD ELECTRONICS &amp; CONTROLS LTD</v>
          </cell>
          <cell r="B3454">
            <v>531888</v>
          </cell>
          <cell r="C3454" t="str">
            <v>Not Listed</v>
          </cell>
        </row>
        <row r="3455">
          <cell r="A3455" t="str">
            <v>RGF CAPITAL MARKETS LTD</v>
          </cell>
          <cell r="B3455">
            <v>539669</v>
          </cell>
          <cell r="C3455" t="str">
            <v>Not Listed</v>
          </cell>
        </row>
        <row r="3456">
          <cell r="A3456" t="str">
            <v>RIBA TEXTILES LTD</v>
          </cell>
          <cell r="B3456">
            <v>531952</v>
          </cell>
          <cell r="C3456" t="str">
            <v>Not Listed</v>
          </cell>
        </row>
        <row r="3457">
          <cell r="A3457" t="str">
            <v>RICH UNIVERSE NETWORK LTD</v>
          </cell>
          <cell r="B3457">
            <v>530271</v>
          </cell>
          <cell r="C3457" t="str">
            <v>Not Listed</v>
          </cell>
        </row>
        <row r="3458">
          <cell r="A3458" t="str">
            <v>RICHA INDUSTRIES LTD</v>
          </cell>
          <cell r="B3458">
            <v>532766</v>
          </cell>
          <cell r="C3458" t="str">
            <v>Not Listed</v>
          </cell>
        </row>
        <row r="3459">
          <cell r="A3459" t="str">
            <v>RICHFIELD FINANCIAL SERVICES LTD</v>
          </cell>
          <cell r="B3459">
            <v>539435</v>
          </cell>
          <cell r="C3459" t="str">
            <v>Not Listed</v>
          </cell>
        </row>
        <row r="3460">
          <cell r="A3460" t="str">
            <v>RICHIRICH INVENTURES LTD</v>
          </cell>
          <cell r="B3460">
            <v>519230</v>
          </cell>
          <cell r="C3460" t="str">
            <v>Not Listed</v>
          </cell>
        </row>
        <row r="3461">
          <cell r="A3461" t="str">
            <v>RICO AUTO INDUSTRIES LTD</v>
          </cell>
          <cell r="B3461">
            <v>520008</v>
          </cell>
          <cell r="C3461" t="str">
            <v>RICOAUTO</v>
          </cell>
        </row>
        <row r="3462">
          <cell r="A3462" t="str">
            <v>RIDDHI CORPORATE SERVICES LTD</v>
          </cell>
          <cell r="B3462">
            <v>540590</v>
          </cell>
          <cell r="C3462" t="str">
            <v>Not Listed</v>
          </cell>
        </row>
        <row r="3463">
          <cell r="A3463" t="str">
            <v>RIDDHI SIDDHI GLUCO BIOLS LTD</v>
          </cell>
          <cell r="B3463">
            <v>524480</v>
          </cell>
          <cell r="C3463" t="str">
            <v>Not Listed</v>
          </cell>
        </row>
        <row r="3464">
          <cell r="A3464" t="str">
            <v>RIDDHI STEEL AND TUBE LTD</v>
          </cell>
          <cell r="B3464">
            <v>540082</v>
          </cell>
          <cell r="C3464" t="str">
            <v>Not Listed</v>
          </cell>
        </row>
        <row r="3465">
          <cell r="A3465" t="str">
            <v>RIDHI SYNTHETICS LTD</v>
          </cell>
          <cell r="B3465">
            <v>504365</v>
          </cell>
          <cell r="C3465" t="str">
            <v>Not Listed</v>
          </cell>
        </row>
        <row r="3466">
          <cell r="A3466" t="str">
            <v>RIDINGS CONSULTING ENGINEERS (INDIA) LTD</v>
          </cell>
          <cell r="B3466">
            <v>541151</v>
          </cell>
          <cell r="C3466" t="str">
            <v>Not Listed</v>
          </cell>
        </row>
        <row r="3467">
          <cell r="A3467" t="str">
            <v>RIDINGS CONSULTING ENGINEERS INDIA LTD</v>
          </cell>
          <cell r="B3467">
            <v>541151</v>
          </cell>
          <cell r="C3467" t="str">
            <v>Not Listed</v>
          </cell>
        </row>
        <row r="3468">
          <cell r="A3468" t="str">
            <v>RIGA SUGAR COMPANY LTD</v>
          </cell>
          <cell r="B3468">
            <v>507508</v>
          </cell>
          <cell r="C3468" t="str">
            <v>Not Listed</v>
          </cell>
        </row>
        <row r="3469">
          <cell r="A3469" t="str">
            <v>RISA INTERNATIONAL LTD</v>
          </cell>
          <cell r="B3469">
            <v>530251</v>
          </cell>
          <cell r="C3469" t="str">
            <v>Not Listed</v>
          </cell>
        </row>
        <row r="3470">
          <cell r="A3470" t="str">
            <v>RISHAB SPECIAL YARNS LTD</v>
          </cell>
          <cell r="B3470">
            <v>514177</v>
          </cell>
          <cell r="C3470" t="str">
            <v>Not Listed</v>
          </cell>
        </row>
        <row r="3471">
          <cell r="A3471" t="str">
            <v>RISHABH DIGHA STEEL &amp; ALLIED PRODUCTS LTD</v>
          </cell>
          <cell r="B3471">
            <v>531539</v>
          </cell>
          <cell r="C3471" t="str">
            <v>Not Listed</v>
          </cell>
        </row>
        <row r="3472">
          <cell r="A3472" t="str">
            <v>RISHI LASER LTD</v>
          </cell>
          <cell r="B3472">
            <v>526861</v>
          </cell>
          <cell r="C3472" t="str">
            <v>Not Listed</v>
          </cell>
        </row>
        <row r="3473">
          <cell r="A3473" t="str">
            <v>RISHI TECHTEX LTD</v>
          </cell>
          <cell r="B3473">
            <v>523021</v>
          </cell>
          <cell r="C3473" t="str">
            <v>Not Listed</v>
          </cell>
        </row>
        <row r="3474">
          <cell r="A3474" t="str">
            <v>RISHIROOP LTD</v>
          </cell>
          <cell r="B3474">
            <v>526492</v>
          </cell>
          <cell r="C3474" t="str">
            <v>Not Listed</v>
          </cell>
        </row>
        <row r="3475">
          <cell r="A3475" t="str">
            <v>Ritco Logistics Ltd</v>
          </cell>
          <cell r="B3475">
            <v>542383</v>
          </cell>
          <cell r="C3475" t="str">
            <v>RITCO</v>
          </cell>
        </row>
        <row r="3476">
          <cell r="A3476" t="str">
            <v>RITES LTD</v>
          </cell>
          <cell r="B3476">
            <v>541556</v>
          </cell>
          <cell r="C3476" t="str">
            <v>RITES</v>
          </cell>
        </row>
        <row r="3477">
          <cell r="A3477" t="str">
            <v>RITESH INTERNATIONAL LTD</v>
          </cell>
          <cell r="B3477">
            <v>519097</v>
          </cell>
          <cell r="C3477" t="str">
            <v>Not Listed</v>
          </cell>
        </row>
        <row r="3478">
          <cell r="A3478" t="str">
            <v>RITESH PROPERTIES &amp; INDUSTRIES LTD</v>
          </cell>
          <cell r="B3478">
            <v>526407</v>
          </cell>
          <cell r="C3478" t="str">
            <v>Not Listed</v>
          </cell>
        </row>
        <row r="3479">
          <cell r="A3479" t="str">
            <v>RITHWIK FACILITY MANAGEMENT SERVICES LTD</v>
          </cell>
          <cell r="B3479">
            <v>540843</v>
          </cell>
          <cell r="C3479" t="str">
            <v>Not Listed</v>
          </cell>
        </row>
        <row r="3480">
          <cell r="A3480" t="str">
            <v>RKEC PROJECTS LTD</v>
          </cell>
          <cell r="B3480" t="str">
            <v>Not Listed</v>
          </cell>
          <cell r="C3480" t="str">
            <v>RKEC</v>
          </cell>
        </row>
        <row r="3481">
          <cell r="A3481" t="str">
            <v>RLF LTD</v>
          </cell>
          <cell r="B3481">
            <v>512618</v>
          </cell>
          <cell r="C3481" t="str">
            <v>Not Listed</v>
          </cell>
        </row>
        <row r="3482">
          <cell r="A3482" t="str">
            <v>RMC SWITCHGEARS LTD</v>
          </cell>
          <cell r="B3482">
            <v>540358</v>
          </cell>
          <cell r="C3482" t="str">
            <v>Not Listed</v>
          </cell>
        </row>
        <row r="3483">
          <cell r="A3483" t="str">
            <v>RMG ALLOY STEEL LTD</v>
          </cell>
          <cell r="B3483">
            <v>500365</v>
          </cell>
          <cell r="C3483" t="str">
            <v>Not Listed</v>
          </cell>
        </row>
        <row r="3484">
          <cell r="A3484" t="str">
            <v>ROCKON ENTERPRISES LTD</v>
          </cell>
          <cell r="B3484">
            <v>531447</v>
          </cell>
          <cell r="C3484" t="str">
            <v>Not Listed</v>
          </cell>
        </row>
        <row r="3485">
          <cell r="A3485" t="str">
            <v>RODIUM REALTY LTD</v>
          </cell>
          <cell r="B3485">
            <v>531822</v>
          </cell>
          <cell r="C3485" t="str">
            <v>Not Listed</v>
          </cell>
        </row>
        <row r="3486">
          <cell r="A3486" t="str">
            <v>ROHIT FERRO-TECH LTD</v>
          </cell>
          <cell r="B3486">
            <v>532731</v>
          </cell>
          <cell r="C3486" t="str">
            <v>ROHITFERRO</v>
          </cell>
        </row>
        <row r="3487">
          <cell r="A3487" t="str">
            <v>ROLCON ENGINEERING CO LTD</v>
          </cell>
          <cell r="B3487">
            <v>505807</v>
          </cell>
          <cell r="C3487" t="str">
            <v>Not Listed</v>
          </cell>
        </row>
        <row r="3488">
          <cell r="A3488" t="str">
            <v>ROLLATAINERS LTD</v>
          </cell>
          <cell r="B3488">
            <v>502448</v>
          </cell>
          <cell r="C3488" t="str">
            <v>ROLLT</v>
          </cell>
        </row>
        <row r="3489">
          <cell r="A3489" t="str">
            <v>ROLTA (INDIA) LTD</v>
          </cell>
          <cell r="B3489">
            <v>500366</v>
          </cell>
          <cell r="C3489" t="str">
            <v>ROLTA</v>
          </cell>
        </row>
        <row r="3490">
          <cell r="A3490" t="str">
            <v>ROLTA INDIA LTD</v>
          </cell>
          <cell r="B3490">
            <v>500366</v>
          </cell>
          <cell r="C3490" t="str">
            <v>ROLTA</v>
          </cell>
        </row>
        <row r="3491">
          <cell r="A3491" t="str">
            <v>RONI HOUSEHOLDS LTD</v>
          </cell>
          <cell r="B3491">
            <v>542145</v>
          </cell>
          <cell r="C3491" t="str">
            <v>Not Listed</v>
          </cell>
        </row>
        <row r="3492">
          <cell r="A3492" t="str">
            <v>ROOPA INDUSTRIES LTD</v>
          </cell>
          <cell r="B3492">
            <v>530991</v>
          </cell>
          <cell r="C3492" t="str">
            <v>Not Listed</v>
          </cell>
        </row>
        <row r="3493">
          <cell r="A3493" t="str">
            <v>Roopshri Resorts Ltd</v>
          </cell>
          <cell r="B3493">
            <v>542599</v>
          </cell>
          <cell r="C3493" t="str">
            <v>ROOPSHRI</v>
          </cell>
        </row>
        <row r="3494">
          <cell r="A3494" t="str">
            <v>ROSELABS FINANCE LTD</v>
          </cell>
          <cell r="B3494">
            <v>531324</v>
          </cell>
          <cell r="C3494" t="str">
            <v>Not Listed</v>
          </cell>
        </row>
        <row r="3495">
          <cell r="A3495" t="str">
            <v>ROSSELL (INDIA) LTD</v>
          </cell>
          <cell r="B3495">
            <v>533168</v>
          </cell>
          <cell r="C3495" t="str">
            <v>ROSSELLIND</v>
          </cell>
        </row>
        <row r="3496">
          <cell r="A3496" t="str">
            <v>ROSSELL INDIA LTD</v>
          </cell>
          <cell r="B3496">
            <v>533168</v>
          </cell>
          <cell r="C3496" t="str">
            <v>ROSSELLIND</v>
          </cell>
        </row>
        <row r="3497">
          <cell r="A3497" t="str">
            <v>ROTO PUMPS LTD</v>
          </cell>
          <cell r="B3497">
            <v>517500</v>
          </cell>
          <cell r="C3497" t="str">
            <v>Not Listed</v>
          </cell>
        </row>
        <row r="3498">
          <cell r="A3498" t="str">
            <v>ROTOGRAPHICS (INDIA) LTD</v>
          </cell>
          <cell r="B3498">
            <v>539922</v>
          </cell>
          <cell r="C3498" t="str">
            <v>Not Listed</v>
          </cell>
        </row>
        <row r="3499">
          <cell r="A3499" t="str">
            <v>ROTOGRAPHICS INDIA LTD</v>
          </cell>
          <cell r="B3499">
            <v>539922</v>
          </cell>
          <cell r="C3499" t="str">
            <v>Not Listed</v>
          </cell>
        </row>
        <row r="3500">
          <cell r="A3500" t="str">
            <v>ROYAL CUSHION VINYL PRODUCTS LTD</v>
          </cell>
          <cell r="B3500">
            <v>526193</v>
          </cell>
          <cell r="C3500" t="str">
            <v>Not Listed</v>
          </cell>
        </row>
        <row r="3501">
          <cell r="A3501" t="str">
            <v>ROYAL INDIA CORPORATION LTD</v>
          </cell>
          <cell r="B3501">
            <v>512047</v>
          </cell>
          <cell r="C3501" t="str">
            <v>Not Listed</v>
          </cell>
        </row>
        <row r="3502">
          <cell r="A3502" t="str">
            <v>ROYAL ORCHID HOTELS LTD</v>
          </cell>
          <cell r="B3502">
            <v>532699</v>
          </cell>
          <cell r="C3502" t="str">
            <v>ROHLTD</v>
          </cell>
        </row>
        <row r="3503">
          <cell r="A3503" t="str">
            <v>ROYALE MANOR HOTELS &amp; INDUSTRIES LTD</v>
          </cell>
          <cell r="B3503">
            <v>526640</v>
          </cell>
          <cell r="C3503" t="str">
            <v>Not Listed</v>
          </cell>
        </row>
        <row r="3504">
          <cell r="A3504" t="str">
            <v>RPG LIFE SCIENCES LTD</v>
          </cell>
          <cell r="B3504">
            <v>532983</v>
          </cell>
          <cell r="C3504" t="str">
            <v>RPGLIFE</v>
          </cell>
        </row>
        <row r="3505">
          <cell r="A3505" t="str">
            <v>RR FINANCIAL CONSULTANTS LTD</v>
          </cell>
          <cell r="B3505">
            <v>511626</v>
          </cell>
          <cell r="C3505" t="str">
            <v>Not Listed</v>
          </cell>
        </row>
        <row r="3506">
          <cell r="A3506" t="str">
            <v>RSC INTERNATIONAL LTD</v>
          </cell>
          <cell r="B3506">
            <v>530179</v>
          </cell>
          <cell r="C3506" t="str">
            <v>Not Listed</v>
          </cell>
        </row>
        <row r="3507">
          <cell r="A3507" t="str">
            <v>RSD FINANCE LTD</v>
          </cell>
          <cell r="B3507">
            <v>539875</v>
          </cell>
          <cell r="C3507" t="str">
            <v>Not Listed</v>
          </cell>
        </row>
        <row r="3508">
          <cell r="A3508" t="str">
            <v>RSWM LTD</v>
          </cell>
          <cell r="B3508">
            <v>500350</v>
          </cell>
          <cell r="C3508" t="str">
            <v>RSWM</v>
          </cell>
        </row>
        <row r="3509">
          <cell r="A3509" t="str">
            <v>RTS POWER CORPORATION LTD</v>
          </cell>
          <cell r="B3509">
            <v>531215</v>
          </cell>
          <cell r="C3509" t="str">
            <v>Not Listed</v>
          </cell>
        </row>
        <row r="3510">
          <cell r="A3510" t="str">
            <v>RUBFILA INTERNATIONAL LTD</v>
          </cell>
          <cell r="B3510">
            <v>500367</v>
          </cell>
          <cell r="C3510" t="str">
            <v>Not Listed</v>
          </cell>
        </row>
        <row r="3511">
          <cell r="A3511" t="str">
            <v>RUBRA MEDICAMENTS LTD</v>
          </cell>
          <cell r="B3511">
            <v>531099</v>
          </cell>
          <cell r="C3511" t="str">
            <v>Not Listed</v>
          </cell>
        </row>
        <row r="3512">
          <cell r="A3512" t="str">
            <v>RUCHI INFRASTRUCTURE LTD</v>
          </cell>
          <cell r="B3512">
            <v>509020</v>
          </cell>
          <cell r="C3512" t="str">
            <v>RUCHINFRA</v>
          </cell>
        </row>
        <row r="3513">
          <cell r="A3513" t="str">
            <v>RUCHI SOYA INDUSTRIES LTD</v>
          </cell>
          <cell r="B3513">
            <v>500368</v>
          </cell>
          <cell r="C3513" t="str">
            <v>RUCHISOYA</v>
          </cell>
        </row>
        <row r="3514">
          <cell r="A3514" t="str">
            <v>RUCHIKA INDUSTRIES (INDIA) LTD</v>
          </cell>
          <cell r="B3514">
            <v>540696</v>
          </cell>
          <cell r="C3514" t="str">
            <v>Not Listed</v>
          </cell>
        </row>
        <row r="3515">
          <cell r="A3515" t="str">
            <v>RUCHIKA INDUSTRIES INDIA LTD</v>
          </cell>
          <cell r="B3515">
            <v>540696</v>
          </cell>
          <cell r="C3515" t="str">
            <v>Not Listed</v>
          </cell>
        </row>
        <row r="3516">
          <cell r="A3516" t="str">
            <v>RUCHIRA PAPERS LTD</v>
          </cell>
          <cell r="B3516">
            <v>532785</v>
          </cell>
          <cell r="C3516" t="str">
            <v>RUCHIRA</v>
          </cell>
        </row>
        <row r="3517">
          <cell r="A3517" t="str">
            <v>RUDRA GLOBAL INFRA PRODUCTS LTD</v>
          </cell>
          <cell r="B3517">
            <v>539226</v>
          </cell>
          <cell r="C3517" t="str">
            <v>Not Listed</v>
          </cell>
        </row>
        <row r="3518">
          <cell r="A3518" t="str">
            <v>RUDRABHISHEK ENTERPRISES LTD</v>
          </cell>
          <cell r="B3518" t="str">
            <v>Not Listed</v>
          </cell>
          <cell r="C3518" t="str">
            <v>REPL</v>
          </cell>
        </row>
        <row r="3519">
          <cell r="A3519" t="str">
            <v>RUIA AQUACULTURE FARMS LTD</v>
          </cell>
          <cell r="B3519">
            <v>519413</v>
          </cell>
          <cell r="C3519" t="str">
            <v>Not Listed</v>
          </cell>
        </row>
        <row r="3520">
          <cell r="A3520" t="str">
            <v>RUNGTA IRRIGATION LTD</v>
          </cell>
          <cell r="B3520">
            <v>530449</v>
          </cell>
          <cell r="C3520" t="str">
            <v>Not Listed</v>
          </cell>
        </row>
        <row r="3521">
          <cell r="A3521" t="str">
            <v>RUPA &amp; COMPANY LTD</v>
          </cell>
          <cell r="B3521">
            <v>533552</v>
          </cell>
          <cell r="C3521" t="str">
            <v>RUPA</v>
          </cell>
        </row>
        <row r="3522">
          <cell r="A3522" t="str">
            <v>RUSHIL DECOR LTD</v>
          </cell>
          <cell r="B3522">
            <v>533470</v>
          </cell>
          <cell r="C3522" t="str">
            <v>RUSHIL</v>
          </cell>
        </row>
        <row r="3523">
          <cell r="A3523" t="str">
            <v>RUTRON INTERNATIONAL LTD</v>
          </cell>
          <cell r="B3523">
            <v>504335</v>
          </cell>
          <cell r="C3523" t="str">
            <v>Not Listed</v>
          </cell>
        </row>
        <row r="3524">
          <cell r="A3524" t="str">
            <v>RUTTONSHA INTERNATIONAL RECTIFIER LTD</v>
          </cell>
          <cell r="B3524">
            <v>517035</v>
          </cell>
          <cell r="C3524" t="str">
            <v>Not Listed</v>
          </cell>
        </row>
        <row r="3525">
          <cell r="A3525" t="str">
            <v>S  M  GOLD LTD</v>
          </cell>
          <cell r="B3525">
            <v>542034</v>
          </cell>
          <cell r="C3525" t="str">
            <v>Not Listed</v>
          </cell>
        </row>
        <row r="3526">
          <cell r="A3526" t="str">
            <v>S A L STEEL LTD</v>
          </cell>
          <cell r="B3526">
            <v>532604</v>
          </cell>
          <cell r="C3526" t="str">
            <v>SALSTEEL</v>
          </cell>
        </row>
        <row r="3527">
          <cell r="A3527" t="str">
            <v>S CHAND AND COMPANY LTD</v>
          </cell>
          <cell r="B3527">
            <v>540497</v>
          </cell>
          <cell r="C3527" t="str">
            <v>SCHAND</v>
          </cell>
        </row>
        <row r="3528">
          <cell r="A3528" t="str">
            <v>S E POWER LTD</v>
          </cell>
          <cell r="B3528">
            <v>534598</v>
          </cell>
          <cell r="C3528" t="str">
            <v>SEPOWER</v>
          </cell>
        </row>
        <row r="3529">
          <cell r="A3529" t="str">
            <v>S H KELKAR AND COMPANY LTD</v>
          </cell>
          <cell r="B3529">
            <v>539450</v>
          </cell>
          <cell r="C3529" t="str">
            <v>SHK</v>
          </cell>
        </row>
        <row r="3530">
          <cell r="A3530" t="str">
            <v>S KUMARS.COM LTD.</v>
          </cell>
          <cell r="B3530">
            <v>532316</v>
          </cell>
          <cell r="C3530" t="str">
            <v>SKUMAR</v>
          </cell>
        </row>
        <row r="3531">
          <cell r="A3531" t="str">
            <v>S P APPARELS LTD</v>
          </cell>
          <cell r="B3531">
            <v>540048</v>
          </cell>
          <cell r="C3531" t="str">
            <v>SPAL</v>
          </cell>
        </row>
        <row r="3532">
          <cell r="A3532" t="str">
            <v>S R G SECURITIES FINANCE LTD</v>
          </cell>
          <cell r="B3532">
            <v>536710</v>
          </cell>
          <cell r="C3532" t="str">
            <v>Not Listed</v>
          </cell>
        </row>
        <row r="3533">
          <cell r="A3533" t="str">
            <v>S R INDUSTRIES LTD</v>
          </cell>
          <cell r="B3533">
            <v>513515</v>
          </cell>
          <cell r="C3533" t="str">
            <v>Not Listed</v>
          </cell>
        </row>
        <row r="3534">
          <cell r="A3534" t="str">
            <v>S R K INDUSTRIES LTD</v>
          </cell>
          <cell r="B3534">
            <v>531307</v>
          </cell>
          <cell r="C3534" t="str">
            <v>Not Listed</v>
          </cell>
        </row>
        <row r="3535">
          <cell r="A3535" t="str">
            <v>S S INFRASTRUCTURE DEVELOPMENT CONSULTANTS LTD</v>
          </cell>
          <cell r="B3535" t="str">
            <v>Not Listed</v>
          </cell>
          <cell r="C3535" t="str">
            <v>SSINFRA</v>
          </cell>
        </row>
        <row r="3536">
          <cell r="A3536" t="str">
            <v>S T SERVICES LTD</v>
          </cell>
          <cell r="B3536">
            <v>538876</v>
          </cell>
          <cell r="C3536" t="str">
            <v>Not Listed</v>
          </cell>
        </row>
        <row r="3537">
          <cell r="A3537" t="str">
            <v>S V GLOBAL MILL LTD</v>
          </cell>
          <cell r="B3537">
            <v>535621</v>
          </cell>
          <cell r="C3537" t="str">
            <v>Not Listed</v>
          </cell>
        </row>
        <row r="3538">
          <cell r="A3538" t="str">
            <v>S V TRADING &amp; AGENCIES LTD</v>
          </cell>
          <cell r="B3538">
            <v>503622</v>
          </cell>
          <cell r="C3538" t="str">
            <v>Not Listed</v>
          </cell>
        </row>
        <row r="3539">
          <cell r="A3539" t="str">
            <v>S&amp;T CORPORATION LTD</v>
          </cell>
          <cell r="B3539">
            <v>514197</v>
          </cell>
          <cell r="C3539" t="str">
            <v>Not Listed</v>
          </cell>
        </row>
        <row r="3540">
          <cell r="A3540" t="str">
            <v>SAB EVENTS &amp; GOVERNANCE NOW MEDIA LTD</v>
          </cell>
          <cell r="B3540">
            <v>540081</v>
          </cell>
          <cell r="C3540" t="str">
            <v>SABEVENTS</v>
          </cell>
        </row>
        <row r="3541">
          <cell r="A3541" t="str">
            <v>SAB INDUSTRIES LTD</v>
          </cell>
          <cell r="B3541">
            <v>539112</v>
          </cell>
          <cell r="C3541" t="str">
            <v>Not Listed</v>
          </cell>
        </row>
        <row r="3542">
          <cell r="A3542" t="str">
            <v>SABOO BROTHERS LTD</v>
          </cell>
          <cell r="B3542">
            <v>530267</v>
          </cell>
          <cell r="C3542" t="str">
            <v>Not Listed</v>
          </cell>
        </row>
        <row r="3543">
          <cell r="A3543" t="str">
            <v>SABOO SODIUM CHLORO LTD</v>
          </cell>
          <cell r="B3543">
            <v>530461</v>
          </cell>
          <cell r="C3543" t="str">
            <v>Not Listed</v>
          </cell>
        </row>
        <row r="3544">
          <cell r="A3544" t="str">
            <v>SABRIMALA INDUSTRIES (INDIA) LTD</v>
          </cell>
          <cell r="B3544">
            <v>540132</v>
          </cell>
          <cell r="C3544" t="str">
            <v>Not Listed</v>
          </cell>
        </row>
        <row r="3545">
          <cell r="A3545" t="str">
            <v>SABRIMALA INDUSTRIES INDIA LTD</v>
          </cell>
          <cell r="B3545">
            <v>540132</v>
          </cell>
          <cell r="C3545" t="str">
            <v>Not Listed</v>
          </cell>
        </row>
        <row r="3546">
          <cell r="A3546" t="str">
            <v>SACHETA METALS LTD</v>
          </cell>
          <cell r="B3546">
            <v>531869</v>
          </cell>
          <cell r="C3546" t="str">
            <v>Not Listed</v>
          </cell>
        </row>
        <row r="3547">
          <cell r="A3547" t="str">
            <v>SADBHAV ENGINEERING LTD</v>
          </cell>
          <cell r="B3547">
            <v>532710</v>
          </cell>
          <cell r="C3547" t="str">
            <v>SADBHAV</v>
          </cell>
        </row>
        <row r="3548">
          <cell r="A3548" t="str">
            <v>SADBHAV INFRASTRUCTURE PROJECT LTD</v>
          </cell>
          <cell r="B3548">
            <v>539346</v>
          </cell>
          <cell r="C3548" t="str">
            <v>SADBHIN</v>
          </cell>
        </row>
        <row r="3549">
          <cell r="A3549" t="str">
            <v>SADHANA NITROCHEM LTD</v>
          </cell>
          <cell r="B3549">
            <v>506642</v>
          </cell>
          <cell r="C3549" t="str">
            <v>Not Listed</v>
          </cell>
        </row>
        <row r="3550">
          <cell r="A3550" t="str">
            <v>SADHNA BROADCAST LTD</v>
          </cell>
          <cell r="B3550">
            <v>540821</v>
          </cell>
          <cell r="C3550" t="str">
            <v>Not Listed</v>
          </cell>
        </row>
        <row r="3551">
          <cell r="A3551" t="str">
            <v>SAFAL HERBS LTD</v>
          </cell>
          <cell r="B3551">
            <v>532034</v>
          </cell>
          <cell r="C3551" t="str">
            <v>Not Listed</v>
          </cell>
        </row>
        <row r="3552">
          <cell r="A3552" t="str">
            <v>SAFAL SECURITIES LTD</v>
          </cell>
          <cell r="B3552">
            <v>531448</v>
          </cell>
          <cell r="C3552" t="str">
            <v>Not Listed</v>
          </cell>
        </row>
        <row r="3553">
          <cell r="A3553" t="str">
            <v>SAFARI INDUSTRIES (INDIA) LTD</v>
          </cell>
          <cell r="B3553">
            <v>523025</v>
          </cell>
          <cell r="C3553" t="str">
            <v>Not Listed</v>
          </cell>
        </row>
        <row r="3554">
          <cell r="A3554" t="str">
            <v>SAFARI INDUSTRIES INDIA LTD</v>
          </cell>
          <cell r="B3554">
            <v>523025</v>
          </cell>
          <cell r="C3554" t="str">
            <v>Not Listed</v>
          </cell>
        </row>
        <row r="3555">
          <cell r="A3555" t="str">
            <v>SAGAR CEMENTS LTD</v>
          </cell>
          <cell r="B3555">
            <v>502090</v>
          </cell>
          <cell r="C3555" t="str">
            <v>SAGCEM</v>
          </cell>
        </row>
        <row r="3556">
          <cell r="A3556" t="str">
            <v>SAGAR DIAMONDS LTD</v>
          </cell>
          <cell r="B3556">
            <v>540715</v>
          </cell>
          <cell r="C3556" t="str">
            <v>Not Listed</v>
          </cell>
        </row>
        <row r="3557">
          <cell r="A3557" t="str">
            <v>SAGAR PRODUCTIONS LTD</v>
          </cell>
          <cell r="B3557">
            <v>532092</v>
          </cell>
          <cell r="C3557" t="str">
            <v>Not Listed</v>
          </cell>
        </row>
        <row r="3558">
          <cell r="A3558" t="str">
            <v>SAGAR SOYA PRODUCTS LTD</v>
          </cell>
          <cell r="B3558">
            <v>507663</v>
          </cell>
          <cell r="C3558" t="str">
            <v>Not Listed</v>
          </cell>
        </row>
        <row r="3559">
          <cell r="A3559" t="str">
            <v>SAGAR SYSTECH LTD</v>
          </cell>
          <cell r="B3559">
            <v>511254</v>
          </cell>
          <cell r="C3559" t="str">
            <v>Not Listed</v>
          </cell>
        </row>
        <row r="3560">
          <cell r="A3560" t="str">
            <v>SAGAR TOURIST RESORTS LTD</v>
          </cell>
          <cell r="B3560">
            <v>526085</v>
          </cell>
          <cell r="C3560" t="str">
            <v>Not Listed</v>
          </cell>
        </row>
        <row r="3561">
          <cell r="A3561" t="str">
            <v>SAGARDEEP ALLOYS LTD</v>
          </cell>
          <cell r="B3561" t="str">
            <v>Not Listed</v>
          </cell>
          <cell r="C3561" t="str">
            <v>SAGARDEEP</v>
          </cell>
        </row>
        <row r="3562">
          <cell r="A3562" t="str">
            <v>SAGARSOFT (INDIA) LTD</v>
          </cell>
          <cell r="B3562">
            <v>540143</v>
          </cell>
          <cell r="C3562" t="str">
            <v>Not Listed</v>
          </cell>
        </row>
        <row r="3563">
          <cell r="A3563" t="str">
            <v>SAGARSOFT INDIA LTD</v>
          </cell>
          <cell r="B3563">
            <v>540143</v>
          </cell>
          <cell r="C3563" t="str">
            <v>Not Listed</v>
          </cell>
        </row>
        <row r="3564">
          <cell r="A3564" t="str">
            <v>SAHARA HOUSINGFINA CORPORATION LTD</v>
          </cell>
          <cell r="B3564">
            <v>511533</v>
          </cell>
          <cell r="C3564" t="str">
            <v>Not Listed</v>
          </cell>
        </row>
        <row r="3565">
          <cell r="A3565" t="str">
            <v>SAHARA ONE MEDIA &amp; ENTERTAINMENT LTD</v>
          </cell>
          <cell r="B3565">
            <v>503691</v>
          </cell>
          <cell r="C3565" t="str">
            <v>Not Listed</v>
          </cell>
        </row>
        <row r="3566">
          <cell r="A3566" t="str">
            <v>SAHYADRI INDUSTRIES LTD</v>
          </cell>
          <cell r="B3566">
            <v>532841</v>
          </cell>
          <cell r="C3566" t="str">
            <v>Not Listed</v>
          </cell>
        </row>
        <row r="3567">
          <cell r="A3567" t="str">
            <v>SAHYOG MULTIBASE LTD</v>
          </cell>
          <cell r="B3567">
            <v>539660</v>
          </cell>
          <cell r="C3567" t="str">
            <v>Not Listed</v>
          </cell>
        </row>
        <row r="3568">
          <cell r="A3568" t="str">
            <v>SAI BABA INVESTMENT AND COMMERCIAL ENTERPRISES LTD</v>
          </cell>
          <cell r="B3568">
            <v>538557</v>
          </cell>
          <cell r="C3568" t="str">
            <v>Not Listed</v>
          </cell>
        </row>
        <row r="3569">
          <cell r="A3569" t="str">
            <v>SAI CAPITAL LTD</v>
          </cell>
          <cell r="B3569">
            <v>531931</v>
          </cell>
          <cell r="C3569" t="str">
            <v>Not Listed</v>
          </cell>
        </row>
        <row r="3570">
          <cell r="A3570" t="str">
            <v>SAI INDUSTRIES LTD</v>
          </cell>
          <cell r="B3570">
            <v>530905</v>
          </cell>
          <cell r="C3570" t="str">
            <v>Not Listed</v>
          </cell>
        </row>
        <row r="3571">
          <cell r="A3571" t="str">
            <v>SAI MOH AUTO LINKS LTD</v>
          </cell>
          <cell r="B3571">
            <v>540066</v>
          </cell>
          <cell r="C3571" t="str">
            <v>Not Listed</v>
          </cell>
        </row>
        <row r="3572">
          <cell r="A3572" t="str">
            <v>SAINIK FINANCE &amp; INDUSTRIES LTD</v>
          </cell>
          <cell r="B3572">
            <v>530265</v>
          </cell>
          <cell r="C3572" t="str">
            <v>Not Listed</v>
          </cell>
        </row>
        <row r="3573">
          <cell r="A3573" t="str">
            <v>SAINT-GOBAIN SEKURIT (INDIA) LTD</v>
          </cell>
          <cell r="B3573">
            <v>515043</v>
          </cell>
          <cell r="C3573" t="str">
            <v>Not Listed</v>
          </cell>
        </row>
        <row r="3574">
          <cell r="A3574" t="str">
            <v>SAINT-GOBAIN SEKURIT INDIA LTD</v>
          </cell>
          <cell r="B3574">
            <v>515043</v>
          </cell>
          <cell r="C3574" t="str">
            <v>Not Listed</v>
          </cell>
        </row>
        <row r="3575">
          <cell r="A3575" t="str">
            <v>SAKAR HEALTHCARE LTD</v>
          </cell>
          <cell r="B3575" t="str">
            <v>Not Listed</v>
          </cell>
          <cell r="C3575" t="str">
            <v>SAKAR</v>
          </cell>
        </row>
        <row r="3576">
          <cell r="A3576" t="str">
            <v>SAKETH EXIM LTD</v>
          </cell>
          <cell r="B3576" t="str">
            <v>Not Listed</v>
          </cell>
          <cell r="C3576" t="str">
            <v>SAKETH</v>
          </cell>
        </row>
        <row r="3577">
          <cell r="A3577" t="str">
            <v>SAKSOFT LTD</v>
          </cell>
          <cell r="B3577">
            <v>590051</v>
          </cell>
          <cell r="C3577" t="str">
            <v>SAKSOFT</v>
          </cell>
        </row>
        <row r="3578">
          <cell r="A3578" t="str">
            <v>SAKTHI FINANCE LTD</v>
          </cell>
          <cell r="B3578">
            <v>511066</v>
          </cell>
          <cell r="C3578" t="str">
            <v>Not Listed</v>
          </cell>
        </row>
        <row r="3579">
          <cell r="A3579" t="str">
            <v>SAKTHI SUGARS LTD</v>
          </cell>
          <cell r="B3579">
            <v>507315</v>
          </cell>
          <cell r="C3579" t="str">
            <v>SAKHTISUG</v>
          </cell>
        </row>
        <row r="3580">
          <cell r="A3580" t="str">
            <v>SAKUMA EXPORTS LTD</v>
          </cell>
          <cell r="B3580">
            <v>532713</v>
          </cell>
          <cell r="C3580" t="str">
            <v>SAKUMA</v>
          </cell>
        </row>
        <row r="3581">
          <cell r="A3581" t="str">
            <v>SALASAR TECHNO ENGINEERING LTD</v>
          </cell>
          <cell r="B3581">
            <v>540642</v>
          </cell>
          <cell r="C3581" t="str">
            <v>SALASAR</v>
          </cell>
        </row>
        <row r="3582">
          <cell r="A3582" t="str">
            <v>SALEM ERODE INVESTMENTS LTD</v>
          </cell>
          <cell r="B3582">
            <v>540181</v>
          </cell>
          <cell r="C3582" t="str">
            <v>Not Listed</v>
          </cell>
        </row>
        <row r="3583">
          <cell r="A3583" t="str">
            <v>SALGUTI INDUSTRIES LTD</v>
          </cell>
          <cell r="B3583">
            <v>526554</v>
          </cell>
          <cell r="C3583" t="str">
            <v>Not Listed</v>
          </cell>
        </row>
        <row r="3584">
          <cell r="A3584" t="str">
            <v>SALONA COTSPIN LTD</v>
          </cell>
          <cell r="B3584">
            <v>590056</v>
          </cell>
          <cell r="C3584" t="str">
            <v>SALONA</v>
          </cell>
        </row>
        <row r="3585">
          <cell r="A3585" t="str">
            <v>SALORA INTERNATIONAL LTD</v>
          </cell>
          <cell r="B3585">
            <v>500370</v>
          </cell>
          <cell r="C3585" t="str">
            <v>SALORAINTL</v>
          </cell>
        </row>
        <row r="3586">
          <cell r="A3586" t="str">
            <v>SALZER ELECTRONICS LTD</v>
          </cell>
          <cell r="B3586">
            <v>517059</v>
          </cell>
          <cell r="C3586" t="str">
            <v>SALZERELEC</v>
          </cell>
        </row>
        <row r="3587">
          <cell r="A3587" t="str">
            <v>SAM INDUSTRIES LTD</v>
          </cell>
          <cell r="B3587">
            <v>532005</v>
          </cell>
          <cell r="C3587" t="str">
            <v>Not Listed</v>
          </cell>
        </row>
        <row r="3588">
          <cell r="A3588" t="str">
            <v>SAMBANDAM SPINNING MILLS LTD</v>
          </cell>
          <cell r="B3588">
            <v>521240</v>
          </cell>
          <cell r="C3588" t="str">
            <v>Not Listed</v>
          </cell>
        </row>
        <row r="3589">
          <cell r="A3589" t="str">
            <v>SAMBHAAV MEDIA LTD</v>
          </cell>
          <cell r="B3589">
            <v>511630</v>
          </cell>
          <cell r="C3589" t="str">
            <v>SAMBHAAV</v>
          </cell>
        </row>
        <row r="3590">
          <cell r="A3590" t="str">
            <v>SAMKRG PISTONS &amp; RINGS LTD</v>
          </cell>
          <cell r="B3590">
            <v>520075</v>
          </cell>
          <cell r="C3590" t="str">
            <v>Not Listed</v>
          </cell>
        </row>
        <row r="3591">
          <cell r="A3591" t="str">
            <v>SAMPRE NUTRITIONS LTD</v>
          </cell>
          <cell r="B3591">
            <v>530617</v>
          </cell>
          <cell r="C3591" t="str">
            <v>Not Listed</v>
          </cell>
        </row>
        <row r="3592">
          <cell r="A3592" t="str">
            <v>SAMRAT PHARMACHEM LTD</v>
          </cell>
          <cell r="B3592">
            <v>530125</v>
          </cell>
          <cell r="C3592" t="str">
            <v>Not Listed</v>
          </cell>
        </row>
        <row r="3593">
          <cell r="A3593" t="str">
            <v>SAMTEL (INDIA) LTD</v>
          </cell>
          <cell r="B3593">
            <v>500371</v>
          </cell>
          <cell r="C3593" t="str">
            <v>Not Listed</v>
          </cell>
        </row>
        <row r="3594">
          <cell r="A3594" t="str">
            <v>SAMTEL INDIA LTD</v>
          </cell>
          <cell r="B3594">
            <v>500371</v>
          </cell>
          <cell r="C3594" t="str">
            <v>Not Listed</v>
          </cell>
        </row>
        <row r="3595">
          <cell r="A3595" t="str">
            <v>SAMTEX FASHIONS LTD</v>
          </cell>
          <cell r="B3595">
            <v>521206</v>
          </cell>
          <cell r="C3595" t="str">
            <v>Not Listed</v>
          </cell>
        </row>
        <row r="3596">
          <cell r="A3596" t="str">
            <v>SAMYAK INTERNATIONAL LTD</v>
          </cell>
          <cell r="B3596">
            <v>530025</v>
          </cell>
          <cell r="C3596" t="str">
            <v>Not Listed</v>
          </cell>
        </row>
        <row r="3597">
          <cell r="A3597" t="str">
            <v>SANASA TECH FEB LTD</v>
          </cell>
          <cell r="B3597">
            <v>780015</v>
          </cell>
          <cell r="C3597" t="str">
            <v>Not Listed</v>
          </cell>
        </row>
        <row r="3598">
          <cell r="A3598" t="str">
            <v>SANATHNAGAR ENTERPRISES LTD</v>
          </cell>
          <cell r="B3598">
            <v>509423</v>
          </cell>
          <cell r="C3598" t="str">
            <v>Not Listed</v>
          </cell>
        </row>
        <row r="3599">
          <cell r="A3599" t="str">
            <v>SANBLUE CORPORATION LTD</v>
          </cell>
          <cell r="B3599">
            <v>521222</v>
          </cell>
          <cell r="C3599" t="str">
            <v>Not Listed</v>
          </cell>
        </row>
        <row r="3600">
          <cell r="A3600" t="str">
            <v>SANCO INDUSTRIES LTD</v>
          </cell>
          <cell r="B3600" t="str">
            <v>Not Listed</v>
          </cell>
          <cell r="C3600" t="str">
            <v>SANCO</v>
          </cell>
        </row>
        <row r="3601">
          <cell r="A3601" t="str">
            <v>SANCO TRANS LTD</v>
          </cell>
          <cell r="B3601">
            <v>523116</v>
          </cell>
          <cell r="C3601" t="str">
            <v>Not Listed</v>
          </cell>
        </row>
        <row r="3602">
          <cell r="A3602" t="str">
            <v>SANDHAR TECHNOLOGIES LTD</v>
          </cell>
          <cell r="B3602">
            <v>541163</v>
          </cell>
          <cell r="C3602" t="str">
            <v>SANDHAR</v>
          </cell>
        </row>
        <row r="3603">
          <cell r="A3603" t="str">
            <v>SANDU PHARMACEUTICALS LTD</v>
          </cell>
          <cell r="B3603">
            <v>524703</v>
          </cell>
          <cell r="C3603" t="str">
            <v>Not Listed</v>
          </cell>
        </row>
        <row r="3604">
          <cell r="A3604" t="str">
            <v>SANDUR MANGANESE &amp; IRON ORES LTD</v>
          </cell>
          <cell r="B3604">
            <v>504918</v>
          </cell>
          <cell r="C3604" t="str">
            <v>Not Listed</v>
          </cell>
        </row>
        <row r="3605">
          <cell r="A3605" t="str">
            <v>SANG FROID LABS (INDIA) LTD</v>
          </cell>
          <cell r="B3605">
            <v>539392</v>
          </cell>
          <cell r="C3605" t="str">
            <v>Not Listed</v>
          </cell>
        </row>
        <row r="3606">
          <cell r="A3606" t="str">
            <v>SANG FROID LABS INDIA LTD</v>
          </cell>
          <cell r="B3606">
            <v>539392</v>
          </cell>
          <cell r="C3606" t="str">
            <v>Not Listed</v>
          </cell>
        </row>
        <row r="3607">
          <cell r="A3607" t="str">
            <v>SANGAL PAPERS LTD</v>
          </cell>
          <cell r="B3607">
            <v>516096</v>
          </cell>
          <cell r="C3607" t="str">
            <v>Not Listed</v>
          </cell>
        </row>
        <row r="3608">
          <cell r="A3608" t="str">
            <v>SANGAM (INDIA) LTD</v>
          </cell>
          <cell r="B3608">
            <v>514234</v>
          </cell>
          <cell r="C3608" t="str">
            <v>SANGAMIND</v>
          </cell>
        </row>
        <row r="3609">
          <cell r="A3609" t="str">
            <v>SANGAM INDIA LTD</v>
          </cell>
          <cell r="B3609">
            <v>514234</v>
          </cell>
          <cell r="C3609" t="str">
            <v>SANGAMIND</v>
          </cell>
        </row>
        <row r="3610">
          <cell r="A3610" t="str">
            <v>SANGAM RENEWABLES LTD</v>
          </cell>
          <cell r="B3610">
            <v>534618</v>
          </cell>
          <cell r="C3610" t="str">
            <v>Not Listed</v>
          </cell>
        </row>
        <row r="3611">
          <cell r="A3611" t="str">
            <v>SANGHI CORPORATE SERVICES LTD</v>
          </cell>
          <cell r="B3611">
            <v>511640</v>
          </cell>
          <cell r="C3611" t="str">
            <v>Not Listed</v>
          </cell>
        </row>
        <row r="3612">
          <cell r="A3612" t="str">
            <v>SANGHI INDUSTRIES LTD</v>
          </cell>
          <cell r="B3612">
            <v>526521</v>
          </cell>
          <cell r="C3612" t="str">
            <v>SANGHIIND</v>
          </cell>
        </row>
        <row r="3613">
          <cell r="A3613" t="str">
            <v>SANGHVI BRANDS LTD</v>
          </cell>
          <cell r="B3613">
            <v>540782</v>
          </cell>
          <cell r="C3613" t="str">
            <v>Not Listed</v>
          </cell>
        </row>
        <row r="3614">
          <cell r="A3614" t="str">
            <v>SANGHVI FORGING AND ENGINEERING LTD</v>
          </cell>
          <cell r="B3614">
            <v>533411</v>
          </cell>
          <cell r="C3614" t="str">
            <v>SANGHVIFOR</v>
          </cell>
        </row>
        <row r="3615">
          <cell r="A3615" t="str">
            <v>SANGHVI MOVERS LTD</v>
          </cell>
          <cell r="B3615">
            <v>530073</v>
          </cell>
          <cell r="C3615" t="str">
            <v>SANGHVIMOV</v>
          </cell>
        </row>
        <row r="3616">
          <cell r="A3616" t="str">
            <v>SANGINITA CHEMICALS LTD</v>
          </cell>
          <cell r="B3616" t="str">
            <v>Not Listed</v>
          </cell>
          <cell r="C3616" t="str">
            <v>SANGINITA</v>
          </cell>
        </row>
        <row r="3617">
          <cell r="A3617" t="str">
            <v>SANGUINE MEDIA LTD</v>
          </cell>
          <cell r="B3617">
            <v>531898</v>
          </cell>
          <cell r="C3617" t="str">
            <v>Not Listed</v>
          </cell>
        </row>
        <row r="3618">
          <cell r="A3618" t="str">
            <v>SANJIVANI PARANTERAL LTD</v>
          </cell>
          <cell r="B3618">
            <v>531569</v>
          </cell>
          <cell r="C3618" t="str">
            <v>Not Listed</v>
          </cell>
        </row>
        <row r="3619">
          <cell r="A3619" t="str">
            <v>SANKHYA INFOTECH LTD</v>
          </cell>
          <cell r="B3619">
            <v>532972</v>
          </cell>
          <cell r="C3619" t="str">
            <v>Not Listed</v>
          </cell>
        </row>
        <row r="3620">
          <cell r="A3620" t="str">
            <v>SANMIT INFRA LTD</v>
          </cell>
          <cell r="B3620">
            <v>532435</v>
          </cell>
          <cell r="C3620" t="str">
            <v>Not Listed</v>
          </cell>
        </row>
        <row r="3621">
          <cell r="A3621" t="str">
            <v>SANMITRA COMMERCIAL LTD</v>
          </cell>
          <cell r="B3621">
            <v>512062</v>
          </cell>
          <cell r="C3621" t="str">
            <v>Not Listed</v>
          </cell>
        </row>
        <row r="3622">
          <cell r="A3622" t="str">
            <v>SANOFI (INDIA) LTD</v>
          </cell>
          <cell r="B3622">
            <v>500674</v>
          </cell>
          <cell r="C3622" t="str">
            <v>SANOFI</v>
          </cell>
        </row>
        <row r="3623">
          <cell r="A3623" t="str">
            <v>SANOFI INDIA LTD</v>
          </cell>
          <cell r="B3623">
            <v>500674</v>
          </cell>
          <cell r="C3623" t="str">
            <v>SANOFI</v>
          </cell>
        </row>
        <row r="3624">
          <cell r="A3624" t="str">
            <v>SANRHEA TECHNICAL TEXTILES LTD</v>
          </cell>
          <cell r="B3624">
            <v>514280</v>
          </cell>
          <cell r="C3624" t="str">
            <v>Not Listed</v>
          </cell>
        </row>
        <row r="3625">
          <cell r="A3625" t="str">
            <v>SANTOSH FINE-FAB LTD</v>
          </cell>
          <cell r="B3625">
            <v>530035</v>
          </cell>
          <cell r="C3625" t="str">
            <v>Not Listed</v>
          </cell>
        </row>
        <row r="3626">
          <cell r="A3626" t="str">
            <v>SANTOSH INDUSTRIES LTD</v>
          </cell>
          <cell r="B3626">
            <v>540822</v>
          </cell>
          <cell r="C3626" t="str">
            <v>Not Listed</v>
          </cell>
        </row>
        <row r="3627">
          <cell r="A3627" t="str">
            <v>SANWARIA CONSUMER LTD</v>
          </cell>
          <cell r="B3627">
            <v>519260</v>
          </cell>
          <cell r="C3627" t="str">
            <v>SANWARIA</v>
          </cell>
        </row>
        <row r="3628">
          <cell r="A3628" t="str">
            <v>SAPTAK CHEM AND BUSINESS LTD</v>
          </cell>
          <cell r="B3628">
            <v>506906</v>
          </cell>
          <cell r="C3628" t="str">
            <v>Not Listed</v>
          </cell>
        </row>
        <row r="3629">
          <cell r="A3629" t="str">
            <v>SAPTARISHI AGRO INDUSTRIES LTD</v>
          </cell>
          <cell r="B3629">
            <v>519238</v>
          </cell>
          <cell r="C3629" t="str">
            <v>Not Listed</v>
          </cell>
        </row>
        <row r="3630">
          <cell r="A3630" t="str">
            <v>SAR AUTO PRODUCTS LTD</v>
          </cell>
          <cell r="B3630">
            <v>538992</v>
          </cell>
          <cell r="C3630" t="str">
            <v>Not Listed</v>
          </cell>
        </row>
        <row r="3631">
          <cell r="A3631" t="str">
            <v>SARASWATI COMMERCIAL (INDIA) LTD</v>
          </cell>
          <cell r="B3631">
            <v>512020</v>
          </cell>
          <cell r="C3631" t="str">
            <v>Not Listed</v>
          </cell>
        </row>
        <row r="3632">
          <cell r="A3632" t="str">
            <v>SARASWATI COMMERCIAL INDIA LTD</v>
          </cell>
          <cell r="B3632">
            <v>512020</v>
          </cell>
          <cell r="C3632" t="str">
            <v>Not Listed</v>
          </cell>
        </row>
        <row r="3633">
          <cell r="A3633" t="str">
            <v>SARDA ENERGY &amp; MINERALS LTD</v>
          </cell>
          <cell r="B3633">
            <v>504614</v>
          </cell>
          <cell r="C3633" t="str">
            <v>SARDAEN</v>
          </cell>
        </row>
        <row r="3634">
          <cell r="A3634" t="str">
            <v>SARDA PAPERS LTD</v>
          </cell>
          <cell r="B3634">
            <v>516032</v>
          </cell>
          <cell r="C3634" t="str">
            <v>Not Listed</v>
          </cell>
        </row>
        <row r="3635">
          <cell r="A3635" t="str">
            <v>SARDA PLYWOOD INDUSTRIES LTD</v>
          </cell>
          <cell r="B3635">
            <v>516003</v>
          </cell>
          <cell r="C3635" t="str">
            <v>Not Listed</v>
          </cell>
        </row>
        <row r="3636">
          <cell r="A3636" t="str">
            <v>SARDA PROTEINS LTD</v>
          </cell>
          <cell r="B3636">
            <v>519242</v>
          </cell>
          <cell r="C3636" t="str">
            <v>Not Listed</v>
          </cell>
        </row>
        <row r="3637">
          <cell r="A3637" t="str">
            <v>SAREGAMA (INDIA) LTD</v>
          </cell>
          <cell r="B3637">
            <v>532163</v>
          </cell>
          <cell r="C3637" t="str">
            <v>SAREGAMA</v>
          </cell>
        </row>
        <row r="3638">
          <cell r="A3638" t="str">
            <v>SAREGAMA INDIA LTD</v>
          </cell>
          <cell r="B3638">
            <v>532163</v>
          </cell>
          <cell r="C3638" t="str">
            <v>SAREGAMA</v>
          </cell>
        </row>
        <row r="3639">
          <cell r="A3639" t="str">
            <v>SARLA PERFORMANCE FIBERS LTD</v>
          </cell>
          <cell r="B3639">
            <v>526885</v>
          </cell>
          <cell r="C3639" t="str">
            <v>SARLAPOLY</v>
          </cell>
        </row>
        <row r="3640">
          <cell r="A3640" t="str">
            <v>SARTHAK GLOBAL LTD</v>
          </cell>
          <cell r="B3640">
            <v>530993</v>
          </cell>
          <cell r="C3640" t="str">
            <v>Not Listed</v>
          </cell>
        </row>
        <row r="3641">
          <cell r="A3641" t="str">
            <v>SARTHAK INDUSTRIES LTD</v>
          </cell>
          <cell r="B3641">
            <v>531930</v>
          </cell>
          <cell r="C3641" t="str">
            <v>Not Listed</v>
          </cell>
        </row>
        <row r="3642">
          <cell r="A3642" t="str">
            <v>SARTHAK METALS LTD</v>
          </cell>
          <cell r="B3642">
            <v>540393</v>
          </cell>
          <cell r="C3642" t="str">
            <v>Not Listed</v>
          </cell>
        </row>
        <row r="3643">
          <cell r="A3643" t="str">
            <v>SARUP INDUSTRIES LTD</v>
          </cell>
          <cell r="B3643">
            <v>514412</v>
          </cell>
          <cell r="C3643" t="str">
            <v>Not Listed</v>
          </cell>
        </row>
        <row r="3644">
          <cell r="A3644" t="str">
            <v>SARVAMANGAL MERCANTILE CO LTD</v>
          </cell>
          <cell r="B3644">
            <v>506190</v>
          </cell>
          <cell r="C3644" t="str">
            <v>Not Listed</v>
          </cell>
        </row>
        <row r="3645">
          <cell r="A3645" t="str">
            <v>SARVESHWAR FOODS LTD</v>
          </cell>
          <cell r="B3645" t="str">
            <v>Not Listed</v>
          </cell>
          <cell r="C3645" t="str">
            <v>SARVESHWAR</v>
          </cell>
        </row>
        <row r="3646">
          <cell r="A3646" t="str">
            <v>SARVOTTAM FINVEST LTD</v>
          </cell>
          <cell r="B3646">
            <v>539124</v>
          </cell>
          <cell r="C3646" t="str">
            <v>Not Listed</v>
          </cell>
        </row>
        <row r="3647">
          <cell r="A3647" t="str">
            <v>SASHWAT TECHNOCRATS LTD</v>
          </cell>
          <cell r="B3647">
            <v>506313</v>
          </cell>
          <cell r="C3647" t="str">
            <v>Not Listed</v>
          </cell>
        </row>
        <row r="3648">
          <cell r="A3648" t="str">
            <v>SASKEN TECHNOLOGIES LTD</v>
          </cell>
          <cell r="B3648">
            <v>532663</v>
          </cell>
          <cell r="C3648" t="str">
            <v>SASKEN</v>
          </cell>
        </row>
        <row r="3649">
          <cell r="A3649" t="str">
            <v>SASTASUNDAR VENTURES LTD</v>
          </cell>
          <cell r="B3649">
            <v>533259</v>
          </cell>
          <cell r="C3649" t="str">
            <v>SASTASUNDR</v>
          </cell>
        </row>
        <row r="3650">
          <cell r="A3650" t="str">
            <v>SAT INDUSTRIES LTD</v>
          </cell>
          <cell r="B3650">
            <v>511076</v>
          </cell>
          <cell r="C3650" t="str">
            <v>Not Listed</v>
          </cell>
        </row>
        <row r="3651">
          <cell r="A3651" t="str">
            <v>SATHAVAHANA ISPAT LTD</v>
          </cell>
          <cell r="B3651">
            <v>526093</v>
          </cell>
          <cell r="C3651" t="str">
            <v>SATHAISPAT</v>
          </cell>
        </row>
        <row r="3652">
          <cell r="A3652" t="str">
            <v>SATIA INDUSTRIES LTD</v>
          </cell>
          <cell r="B3652">
            <v>539201</v>
          </cell>
          <cell r="C3652" t="str">
            <v>Not Listed</v>
          </cell>
        </row>
        <row r="3653">
          <cell r="A3653" t="str">
            <v>SATIN CREDITCARE NETWORK LTD</v>
          </cell>
          <cell r="B3653">
            <v>539404</v>
          </cell>
          <cell r="C3653" t="str">
            <v>SATIN</v>
          </cell>
        </row>
        <row r="3654">
          <cell r="A3654" t="str">
            <v>SATKAR FINLEASE LTD</v>
          </cell>
          <cell r="B3654">
            <v>536592</v>
          </cell>
          <cell r="C3654" t="str">
            <v>Not Listed</v>
          </cell>
        </row>
        <row r="3655">
          <cell r="A3655" t="str">
            <v>SATRA PROPERTIES (INDIA) LTD.</v>
          </cell>
          <cell r="B3655">
            <v>508996</v>
          </cell>
          <cell r="C3655" t="str">
            <v>SATRAPROP</v>
          </cell>
        </row>
        <row r="3656">
          <cell r="A3656" t="str">
            <v>SATYAM SILK MILLS LTD</v>
          </cell>
          <cell r="B3656">
            <v>503893</v>
          </cell>
          <cell r="C3656" t="str">
            <v>Not Listed</v>
          </cell>
        </row>
        <row r="3657">
          <cell r="A3657" t="str">
            <v>SAUMYA CONSULTANTS LTD</v>
          </cell>
          <cell r="B3657">
            <v>539218</v>
          </cell>
          <cell r="C3657" t="str">
            <v>Not Listed</v>
          </cell>
        </row>
        <row r="3658">
          <cell r="A3658" t="str">
            <v>SAURASHTRA CEMENT LTD</v>
          </cell>
          <cell r="B3658">
            <v>502175</v>
          </cell>
          <cell r="C3658" t="str">
            <v>Not Listed</v>
          </cell>
        </row>
        <row r="3659">
          <cell r="A3659" t="str">
            <v>SAVANI FINANCIALS LTD</v>
          </cell>
          <cell r="B3659">
            <v>511577</v>
          </cell>
          <cell r="C3659" t="str">
            <v>Not Listed</v>
          </cell>
        </row>
        <row r="3660">
          <cell r="A3660" t="str">
            <v>SAVANT INFOCOMM LTD</v>
          </cell>
          <cell r="B3660">
            <v>517320</v>
          </cell>
          <cell r="C3660" t="str">
            <v>Not Listed</v>
          </cell>
        </row>
        <row r="3661">
          <cell r="A3661" t="str">
            <v>SAVEN TECHNOLOGIES LTD</v>
          </cell>
          <cell r="B3661">
            <v>532404</v>
          </cell>
          <cell r="C3661" t="str">
            <v>Not Listed</v>
          </cell>
        </row>
        <row r="3662">
          <cell r="A3662" t="str">
            <v>SAVERA INDUSTRIES LTD</v>
          </cell>
          <cell r="B3662">
            <v>512634</v>
          </cell>
          <cell r="C3662" t="str">
            <v>Not Listed</v>
          </cell>
        </row>
        <row r="3663">
          <cell r="A3663" t="str">
            <v>SAVITA OIL TECHNOLOGIES LTD</v>
          </cell>
          <cell r="B3663">
            <v>524667</v>
          </cell>
          <cell r="C3663" t="str">
            <v>SOTL</v>
          </cell>
        </row>
        <row r="3664">
          <cell r="A3664" t="str">
            <v>SAWACA BUSINESS MACHINES LTD</v>
          </cell>
          <cell r="B3664">
            <v>531893</v>
          </cell>
          <cell r="C3664" t="str">
            <v>Not Listed</v>
          </cell>
        </row>
        <row r="3665">
          <cell r="A3665" t="str">
            <v>SAYAJI HOTELS LTD</v>
          </cell>
          <cell r="B3665">
            <v>523710</v>
          </cell>
          <cell r="C3665" t="str">
            <v>Not Listed</v>
          </cell>
        </row>
        <row r="3666">
          <cell r="A3666" t="str">
            <v>SAYAJI INDUSTRIES LTD</v>
          </cell>
          <cell r="B3666">
            <v>540728</v>
          </cell>
          <cell r="C3666" t="str">
            <v>Not Listed</v>
          </cell>
        </row>
        <row r="3667">
          <cell r="A3667" t="str">
            <v>SBEC SUGAR LTD</v>
          </cell>
          <cell r="B3667">
            <v>532102</v>
          </cell>
          <cell r="C3667" t="str">
            <v>Not Listed</v>
          </cell>
        </row>
        <row r="3668">
          <cell r="A3668" t="str">
            <v>SBI LIFE INSURANCE COMPANY LTD</v>
          </cell>
          <cell r="B3668">
            <v>540719</v>
          </cell>
          <cell r="C3668" t="str">
            <v>SBILIFE</v>
          </cell>
        </row>
        <row r="3669">
          <cell r="A3669" t="str">
            <v>SBI MUTUAL FUND - SBI GOLD EXCHANGE TRADED SCHEME - GROWTH OPTION</v>
          </cell>
          <cell r="B3669">
            <v>590098</v>
          </cell>
          <cell r="C3669" t="str">
            <v>SBIGETS</v>
          </cell>
        </row>
        <row r="3670">
          <cell r="A3670" t="str">
            <v>SC Agrotech Ltd</v>
          </cell>
          <cell r="B3670">
            <v>526081</v>
          </cell>
          <cell r="C3670" t="str">
            <v>SCAGRO</v>
          </cell>
        </row>
        <row r="3671">
          <cell r="A3671" t="str">
            <v>SCAN PROJECTS LTD</v>
          </cell>
          <cell r="B3671">
            <v>531797</v>
          </cell>
          <cell r="C3671" t="str">
            <v>Not Listed</v>
          </cell>
        </row>
        <row r="3672">
          <cell r="A3672" t="str">
            <v>SCAN STEELS LTD</v>
          </cell>
          <cell r="B3672">
            <v>511672</v>
          </cell>
          <cell r="C3672" t="str">
            <v>Not Listed</v>
          </cell>
        </row>
        <row r="3673">
          <cell r="A3673" t="str">
            <v>Scandent Imaging LTD</v>
          </cell>
          <cell r="B3673">
            <v>516110</v>
          </cell>
          <cell r="C3673" t="str">
            <v>SCANDENT</v>
          </cell>
        </row>
        <row r="3674">
          <cell r="A3674" t="str">
            <v>SCANPOINT GEOMATICS LTD</v>
          </cell>
          <cell r="B3674">
            <v>526544</v>
          </cell>
          <cell r="C3674" t="str">
            <v>Not Listed</v>
          </cell>
        </row>
        <row r="3675">
          <cell r="A3675" t="str">
            <v>SCHABLONA (INDIA) LTD</v>
          </cell>
          <cell r="B3675">
            <v>507894</v>
          </cell>
          <cell r="C3675" t="str">
            <v>Not Listed</v>
          </cell>
        </row>
        <row r="3676">
          <cell r="A3676" t="str">
            <v>SCHABLONA INDIA LTD</v>
          </cell>
          <cell r="B3676">
            <v>507894</v>
          </cell>
          <cell r="C3676" t="str">
            <v>Not Listed</v>
          </cell>
        </row>
        <row r="3677">
          <cell r="A3677" t="str">
            <v>SCHAEFFLER (INDIA) LTD</v>
          </cell>
          <cell r="B3677">
            <v>505790</v>
          </cell>
          <cell r="C3677" t="str">
            <v>SCHAEFFLER</v>
          </cell>
        </row>
        <row r="3678">
          <cell r="A3678" t="str">
            <v>SCHAEFFLER INDIA LTD</v>
          </cell>
          <cell r="B3678">
            <v>505790</v>
          </cell>
          <cell r="C3678" t="str">
            <v>SCHAEFFLER</v>
          </cell>
        </row>
        <row r="3679">
          <cell r="A3679" t="str">
            <v>SCHNEIDER ELECTRIC INFRASTRUCTURE LTD</v>
          </cell>
          <cell r="B3679">
            <v>534139</v>
          </cell>
          <cell r="C3679" t="str">
            <v>SCHNEIDER</v>
          </cell>
        </row>
        <row r="3680">
          <cell r="A3680" t="str">
            <v>SCINTILLA COMMERCIAL &amp; CREDIT LTD</v>
          </cell>
          <cell r="B3680">
            <v>538857</v>
          </cell>
          <cell r="C3680" t="str">
            <v>Not Listed</v>
          </cell>
        </row>
        <row r="3681">
          <cell r="A3681" t="str">
            <v>SCOOTERS (INDIA) LTD</v>
          </cell>
          <cell r="B3681">
            <v>505141</v>
          </cell>
          <cell r="C3681" t="str">
            <v>Not Listed</v>
          </cell>
        </row>
        <row r="3682">
          <cell r="A3682" t="str">
            <v>SCOOTERS INDIA LTD</v>
          </cell>
          <cell r="B3682">
            <v>505141</v>
          </cell>
          <cell r="C3682" t="str">
            <v>Not Listed</v>
          </cell>
        </row>
        <row r="3683">
          <cell r="A3683" t="str">
            <v>SEA GOLD AQUA FARMS LTD</v>
          </cell>
          <cell r="B3683">
            <v>530361</v>
          </cell>
          <cell r="C3683" t="str">
            <v>Not Listed</v>
          </cell>
        </row>
        <row r="3684">
          <cell r="A3684" t="str">
            <v>SEA TV NETWORK LTD</v>
          </cell>
          <cell r="B3684">
            <v>533268</v>
          </cell>
          <cell r="C3684" t="str">
            <v>Not Listed</v>
          </cell>
        </row>
        <row r="3685">
          <cell r="A3685" t="str">
            <v>SEAMEC LTD</v>
          </cell>
          <cell r="B3685">
            <v>526807</v>
          </cell>
          <cell r="C3685" t="str">
            <v>SEAMECLTD</v>
          </cell>
        </row>
        <row r="3686">
          <cell r="A3686" t="str">
            <v>SEASONS FURNISHINGS LTD</v>
          </cell>
          <cell r="B3686">
            <v>521182</v>
          </cell>
          <cell r="C3686" t="str">
            <v>Not Listed</v>
          </cell>
        </row>
        <row r="3687">
          <cell r="A3687" t="str">
            <v>SEASONS TEXTILES LTD</v>
          </cell>
          <cell r="B3687">
            <v>514264</v>
          </cell>
          <cell r="C3687" t="str">
            <v>Not Listed</v>
          </cell>
        </row>
        <row r="3688">
          <cell r="A3688" t="str">
            <v>SECUR CREDENTIALS LTD</v>
          </cell>
          <cell r="B3688" t="str">
            <v>Not Listed</v>
          </cell>
          <cell r="C3688" t="str">
            <v>SECURCRED</v>
          </cell>
        </row>
        <row r="3689">
          <cell r="A3689" t="str">
            <v>SECURITY AND INTELLIGENCE SERVICES (INDIA) LTD</v>
          </cell>
          <cell r="B3689">
            <v>540673</v>
          </cell>
          <cell r="C3689" t="str">
            <v>SIS</v>
          </cell>
        </row>
        <row r="3690">
          <cell r="A3690" t="str">
            <v>SECURITY AND INTELLIGENCE SERVICES INDIA LTD</v>
          </cell>
          <cell r="B3690">
            <v>540673</v>
          </cell>
          <cell r="C3690" t="str">
            <v>SIS</v>
          </cell>
        </row>
        <row r="3691">
          <cell r="A3691" t="str">
            <v>SEL MANUFACTURING COMPANY LTD</v>
          </cell>
          <cell r="B3691">
            <v>532886</v>
          </cell>
          <cell r="C3691" t="str">
            <v>SELMCL</v>
          </cell>
        </row>
        <row r="3692">
          <cell r="A3692" t="str">
            <v>SELAN EXPLORATION TECHNOLOGY LTD</v>
          </cell>
          <cell r="B3692">
            <v>530075</v>
          </cell>
          <cell r="C3692" t="str">
            <v>SELAN</v>
          </cell>
        </row>
        <row r="3693">
          <cell r="A3693" t="str">
            <v>SELLWIN TRADERS LTD</v>
          </cell>
          <cell r="B3693">
            <v>538875</v>
          </cell>
          <cell r="C3693" t="str">
            <v>Not Listed</v>
          </cell>
        </row>
        <row r="3694">
          <cell r="A3694" t="str">
            <v>SENBO INDUSTRIES LTD</v>
          </cell>
          <cell r="B3694">
            <v>532021</v>
          </cell>
          <cell r="C3694" t="str">
            <v>Not Listed</v>
          </cell>
        </row>
        <row r="3695">
          <cell r="A3695" t="str">
            <v>SENTHIL INFOTEK LTD</v>
          </cell>
          <cell r="B3695">
            <v>531980</v>
          </cell>
          <cell r="C3695" t="str">
            <v>Not Listed</v>
          </cell>
        </row>
        <row r="3696">
          <cell r="A3696" t="str">
            <v>SEQUENT SCIENTIFIC LTD</v>
          </cell>
          <cell r="B3696">
            <v>512529</v>
          </cell>
          <cell r="C3696" t="str">
            <v>SEQUENT</v>
          </cell>
        </row>
        <row r="3697">
          <cell r="A3697" t="str">
            <v>SERVOTECH POWER SYSTEMS LTD</v>
          </cell>
          <cell r="B3697" t="str">
            <v>Not Listed</v>
          </cell>
          <cell r="C3697" t="str">
            <v>SERVOTECH</v>
          </cell>
        </row>
        <row r="3698">
          <cell r="A3698" t="str">
            <v>SESHASAYEE PAPER AND BOARDS LTD</v>
          </cell>
          <cell r="B3698">
            <v>502450</v>
          </cell>
          <cell r="C3698" t="str">
            <v>SESHAPAPER</v>
          </cell>
        </row>
        <row r="3699">
          <cell r="A3699" t="str">
            <v>SETCO AUTOMOTIVE LTD</v>
          </cell>
          <cell r="B3699">
            <v>505075</v>
          </cell>
          <cell r="C3699" t="str">
            <v>SETCO</v>
          </cell>
        </row>
        <row r="3700">
          <cell r="A3700" t="str">
            <v>SEVEN HILL INDUSTRIES LTD</v>
          </cell>
          <cell r="B3700">
            <v>511760</v>
          </cell>
          <cell r="C3700" t="str">
            <v>Not Listed</v>
          </cell>
        </row>
        <row r="3701">
          <cell r="A3701" t="str">
            <v>SEYA INDUSTRIES LTD</v>
          </cell>
          <cell r="B3701">
            <v>524324</v>
          </cell>
          <cell r="C3701" t="str">
            <v>Not Listed</v>
          </cell>
        </row>
        <row r="3702">
          <cell r="A3702" t="str">
            <v>SEZAL GLASS LTD</v>
          </cell>
          <cell r="B3702">
            <v>532993</v>
          </cell>
          <cell r="C3702" t="str">
            <v>SEZAL</v>
          </cell>
        </row>
        <row r="3703">
          <cell r="A3703" t="str">
            <v>SFL INTERNATIONAL LTD</v>
          </cell>
          <cell r="B3703">
            <v>530867</v>
          </cell>
          <cell r="C3703" t="str">
            <v>Not Listed</v>
          </cell>
        </row>
        <row r="3704">
          <cell r="A3704" t="str">
            <v>SHABA CHEMICALS LTD</v>
          </cell>
          <cell r="B3704">
            <v>524546</v>
          </cell>
          <cell r="C3704" t="str">
            <v>Not Listed</v>
          </cell>
        </row>
        <row r="3705">
          <cell r="A3705" t="str">
            <v>SHAH ALLOYS LTD</v>
          </cell>
          <cell r="B3705">
            <v>513436</v>
          </cell>
          <cell r="C3705" t="str">
            <v>SHAHALLOYS</v>
          </cell>
        </row>
        <row r="3706">
          <cell r="A3706" t="str">
            <v>SHAH CONSTRUCTION CO LTD</v>
          </cell>
          <cell r="B3706">
            <v>509870</v>
          </cell>
          <cell r="C3706" t="str">
            <v>Not Listed</v>
          </cell>
        </row>
        <row r="3707">
          <cell r="A3707" t="str">
            <v>SHAH FOODS LTD</v>
          </cell>
          <cell r="B3707">
            <v>519031</v>
          </cell>
          <cell r="C3707" t="str">
            <v>Not Listed</v>
          </cell>
        </row>
        <row r="3708">
          <cell r="A3708" t="str">
            <v>SHAHI SHIPPING LTD</v>
          </cell>
          <cell r="B3708">
            <v>526508</v>
          </cell>
          <cell r="C3708" t="str">
            <v>Not Listed</v>
          </cell>
        </row>
        <row r="3709">
          <cell r="A3709" t="str">
            <v>SHAILJA COMMERCIAL TRADE FRENZY LTD</v>
          </cell>
          <cell r="B3709">
            <v>539520</v>
          </cell>
          <cell r="C3709" t="str">
            <v>Not Listed</v>
          </cell>
        </row>
        <row r="3710">
          <cell r="A3710" t="str">
            <v>SHAILY ENGINEERING PLASTICS LTD</v>
          </cell>
          <cell r="B3710">
            <v>501423</v>
          </cell>
          <cell r="C3710" t="str">
            <v>Not Listed</v>
          </cell>
        </row>
        <row r="3711">
          <cell r="A3711" t="str">
            <v>SHAIVAL REALITY LTD</v>
          </cell>
          <cell r="B3711" t="str">
            <v>Not Listed</v>
          </cell>
          <cell r="C3711" t="str">
            <v>SHAIVAL</v>
          </cell>
        </row>
        <row r="3712">
          <cell r="A3712" t="str">
            <v>SHAKTI PUMPS (INDIA) LTD</v>
          </cell>
          <cell r="B3712">
            <v>531431</v>
          </cell>
          <cell r="C3712" t="str">
            <v>SHAKTIPUMP</v>
          </cell>
        </row>
        <row r="3713">
          <cell r="A3713" t="str">
            <v>SHAKTI PUMPS INDIA LTD</v>
          </cell>
          <cell r="B3713">
            <v>531431</v>
          </cell>
          <cell r="C3713" t="str">
            <v>SHAKTIPUMP</v>
          </cell>
        </row>
        <row r="3714">
          <cell r="A3714" t="str">
            <v>SHALBY LTD</v>
          </cell>
          <cell r="B3714">
            <v>540797</v>
          </cell>
          <cell r="C3714" t="str">
            <v>SHALBY</v>
          </cell>
        </row>
        <row r="3715">
          <cell r="A3715" t="str">
            <v>SHALIBHADRA FINANCE LTD</v>
          </cell>
          <cell r="B3715">
            <v>511754</v>
          </cell>
          <cell r="C3715" t="str">
            <v>Not Listed</v>
          </cell>
        </row>
        <row r="3716">
          <cell r="A3716" t="str">
            <v>SHALIMAR AGENCIES LTD</v>
          </cell>
          <cell r="B3716">
            <v>539895</v>
          </cell>
          <cell r="C3716" t="str">
            <v>Not Listed</v>
          </cell>
        </row>
        <row r="3717">
          <cell r="A3717" t="str">
            <v>SHALIMAR PAINTS LTD</v>
          </cell>
          <cell r="B3717">
            <v>509874</v>
          </cell>
          <cell r="C3717" t="str">
            <v>SHALPAINTS</v>
          </cell>
        </row>
        <row r="3718">
          <cell r="A3718" t="str">
            <v>SHALIMAR PRODUCTIONS LTD</v>
          </cell>
          <cell r="B3718">
            <v>512499</v>
          </cell>
          <cell r="C3718" t="str">
            <v>Not Listed</v>
          </cell>
        </row>
        <row r="3719">
          <cell r="A3719" t="str">
            <v>SHALIMAR WIRES INDUSTRIES LTD</v>
          </cell>
          <cell r="B3719">
            <v>532455</v>
          </cell>
          <cell r="C3719" t="str">
            <v>Not Listed</v>
          </cell>
        </row>
        <row r="3720">
          <cell r="A3720" t="str">
            <v>SHANGAR DECOR LTD</v>
          </cell>
          <cell r="B3720">
            <v>540259</v>
          </cell>
          <cell r="C3720" t="str">
            <v>Not Listed</v>
          </cell>
        </row>
        <row r="3721">
          <cell r="A3721" t="str">
            <v>Shankar Lal Rampal Dye-Chem Ltd</v>
          </cell>
          <cell r="B3721">
            <v>542232</v>
          </cell>
          <cell r="C3721" t="str">
            <v>SRD</v>
          </cell>
        </row>
        <row r="3722">
          <cell r="A3722" t="str">
            <v>SHANKARA BUILDING PRODUCTS LTD</v>
          </cell>
          <cell r="B3722">
            <v>540425</v>
          </cell>
          <cell r="C3722" t="str">
            <v>SHANKARA</v>
          </cell>
        </row>
        <row r="3723">
          <cell r="A3723" t="str">
            <v>SHANTAI INDUSTRIES LTD</v>
          </cell>
          <cell r="B3723">
            <v>512297</v>
          </cell>
          <cell r="C3723" t="str">
            <v>Not Listed</v>
          </cell>
        </row>
        <row r="3724">
          <cell r="A3724" t="str">
            <v>SHANTANU SHEOREY AQUAKULT LTD</v>
          </cell>
          <cell r="B3724">
            <v>531925</v>
          </cell>
          <cell r="C3724" t="str">
            <v>Not Listed</v>
          </cell>
        </row>
        <row r="3725">
          <cell r="A3725" t="str">
            <v>SHANTHI GEARS LTD</v>
          </cell>
          <cell r="B3725">
            <v>522034</v>
          </cell>
          <cell r="C3725" t="str">
            <v>SHANTIGEAR</v>
          </cell>
        </row>
        <row r="3726">
          <cell r="A3726" t="str">
            <v>SHANTI EDUCATIONAL INITIATIVES LTD</v>
          </cell>
          <cell r="B3726">
            <v>539921</v>
          </cell>
          <cell r="C3726" t="str">
            <v>Not Listed</v>
          </cell>
        </row>
        <row r="3727">
          <cell r="A3727" t="str">
            <v>SHANTI OVERSEAS (INDIA) LTD</v>
          </cell>
          <cell r="B3727" t="str">
            <v>Not Listed</v>
          </cell>
          <cell r="C3727" t="str">
            <v>SHANTI</v>
          </cell>
        </row>
        <row r="3728">
          <cell r="A3728" t="str">
            <v>SHANTI OVERSEAS INDIA LTD</v>
          </cell>
          <cell r="B3728" t="str">
            <v>Not Listed</v>
          </cell>
          <cell r="C3728" t="str">
            <v>SHANTI</v>
          </cell>
        </row>
        <row r="3729">
          <cell r="A3729" t="str">
            <v>SHARAD FIBRES &amp; YARN PROCESSORS LTD</v>
          </cell>
          <cell r="B3729">
            <v>514402</v>
          </cell>
          <cell r="C3729" t="str">
            <v>Not Listed</v>
          </cell>
        </row>
        <row r="3730">
          <cell r="A3730" t="str">
            <v>SHARANAM INFRAPROJECT AND TRADING LTD</v>
          </cell>
          <cell r="B3730">
            <v>539584</v>
          </cell>
          <cell r="C3730" t="str">
            <v>Not Listed</v>
          </cell>
        </row>
        <row r="3731">
          <cell r="A3731" t="str">
            <v>SHARDA CROPCHEM LTD</v>
          </cell>
          <cell r="B3731">
            <v>538666</v>
          </cell>
          <cell r="C3731" t="str">
            <v>SHARDACROP</v>
          </cell>
        </row>
        <row r="3732">
          <cell r="A3732" t="str">
            <v>SHARDA ISPAT LTD</v>
          </cell>
          <cell r="B3732">
            <v>513548</v>
          </cell>
          <cell r="C3732" t="str">
            <v>Not Listed</v>
          </cell>
        </row>
        <row r="3733">
          <cell r="A3733" t="str">
            <v>SHARDA MOTOR INDUSTRIES LTD</v>
          </cell>
          <cell r="B3733">
            <v>535602</v>
          </cell>
          <cell r="C3733" t="str">
            <v>SHARDAMOTR</v>
          </cell>
        </row>
        <row r="3734">
          <cell r="A3734" t="str">
            <v>SHARDUL SECURITIES LTD</v>
          </cell>
          <cell r="B3734">
            <v>512393</v>
          </cell>
          <cell r="C3734" t="str">
            <v>Not Listed</v>
          </cell>
        </row>
        <row r="3735">
          <cell r="A3735" t="str">
            <v>SHARE INDIA SECURITIES LTD</v>
          </cell>
          <cell r="B3735">
            <v>540725</v>
          </cell>
          <cell r="C3735" t="str">
            <v>Not Listed</v>
          </cell>
        </row>
        <row r="3736">
          <cell r="A3736" t="str">
            <v>SHARIKA ENTERPRISES LTD</v>
          </cell>
          <cell r="B3736">
            <v>540786</v>
          </cell>
          <cell r="C3736" t="str">
            <v>Not Listed</v>
          </cell>
        </row>
        <row r="3737">
          <cell r="A3737" t="str">
            <v>SHARON BIO-MEDICINE LTD</v>
          </cell>
          <cell r="B3737">
            <v>532908</v>
          </cell>
          <cell r="C3737" t="str">
            <v>SHARONBIO</v>
          </cell>
        </row>
        <row r="3738">
          <cell r="A3738" t="str">
            <v>SHARP (INDIA) LTD</v>
          </cell>
          <cell r="B3738">
            <v>523449</v>
          </cell>
          <cell r="C3738" t="str">
            <v>Not Listed</v>
          </cell>
        </row>
        <row r="3739">
          <cell r="A3739" t="str">
            <v>SHARP INDIA LTD</v>
          </cell>
          <cell r="B3739">
            <v>523449</v>
          </cell>
          <cell r="C3739" t="str">
            <v>Not Listed</v>
          </cell>
        </row>
        <row r="3740">
          <cell r="A3740" t="str">
            <v>SHARP INVESTMENTS LTD</v>
          </cell>
          <cell r="B3740">
            <v>538212</v>
          </cell>
          <cell r="C3740" t="str">
            <v>Not Listed</v>
          </cell>
        </row>
        <row r="3741">
          <cell r="A3741" t="str">
            <v>SHASHANK TRADERS LTD</v>
          </cell>
          <cell r="B3741">
            <v>540221</v>
          </cell>
          <cell r="C3741" t="str">
            <v>Not Listed</v>
          </cell>
        </row>
        <row r="3742">
          <cell r="A3742" t="str">
            <v>SHASHIJIT INFRAPROJECTS LTD</v>
          </cell>
          <cell r="B3742">
            <v>540147</v>
          </cell>
          <cell r="C3742" t="str">
            <v>Not Listed</v>
          </cell>
        </row>
        <row r="3743">
          <cell r="A3743" t="str">
            <v>SHEELA FOAM LTD</v>
          </cell>
          <cell r="B3743">
            <v>540203</v>
          </cell>
          <cell r="C3743" t="str">
            <v>SFL</v>
          </cell>
        </row>
        <row r="3744">
          <cell r="A3744" t="str">
            <v>SHEETAL COOL PRODUCTS LTD</v>
          </cell>
          <cell r="B3744">
            <v>540757</v>
          </cell>
          <cell r="C3744" t="str">
            <v>Not Listed</v>
          </cell>
        </row>
        <row r="3745">
          <cell r="A3745" t="str">
            <v>SHEETAL DIAMONDS LTD</v>
          </cell>
          <cell r="B3745">
            <v>530525</v>
          </cell>
          <cell r="C3745" t="str">
            <v>Not Listed</v>
          </cell>
        </row>
        <row r="3746">
          <cell r="A3746" t="str">
            <v>SHEKHAWATI POLY-YARN LTD</v>
          </cell>
          <cell r="B3746">
            <v>533301</v>
          </cell>
          <cell r="C3746" t="str">
            <v>SPYL</v>
          </cell>
        </row>
        <row r="3747">
          <cell r="A3747" t="str">
            <v>SHELTER INFRA PROJECTS LTD</v>
          </cell>
          <cell r="B3747">
            <v>526839</v>
          </cell>
          <cell r="C3747" t="str">
            <v>Not Listed</v>
          </cell>
        </row>
        <row r="3748">
          <cell r="A3748" t="str">
            <v>SHEMAROO ENTERTAINMENT LTD</v>
          </cell>
          <cell r="B3748">
            <v>538685</v>
          </cell>
          <cell r="C3748" t="str">
            <v>SHEMAROO</v>
          </cell>
        </row>
        <row r="3749">
          <cell r="A3749" t="str">
            <v>SHERATON PROPERTIES &amp; FINANCE LTD</v>
          </cell>
          <cell r="B3749">
            <v>512367</v>
          </cell>
          <cell r="C3749" t="str">
            <v>Not Listed</v>
          </cell>
        </row>
        <row r="3750">
          <cell r="A3750" t="str">
            <v>SHERVANI INDUSTRIAL SYNDICATE LTD</v>
          </cell>
          <cell r="B3750">
            <v>526117</v>
          </cell>
          <cell r="C3750" t="str">
            <v>Not Listed</v>
          </cell>
        </row>
        <row r="3751">
          <cell r="A3751" t="str">
            <v>SHESHADRI INDUSTRIES LTD</v>
          </cell>
          <cell r="B3751">
            <v>539111</v>
          </cell>
          <cell r="C3751" t="str">
            <v>Not Listed</v>
          </cell>
        </row>
        <row r="3752">
          <cell r="A3752" t="str">
            <v>SHETRON LTD</v>
          </cell>
          <cell r="B3752">
            <v>526137</v>
          </cell>
          <cell r="C3752" t="str">
            <v>Not Listed</v>
          </cell>
        </row>
        <row r="3753">
          <cell r="A3753" t="str">
            <v>SHIKHAR LEASING &amp; TRADING LTD</v>
          </cell>
          <cell r="B3753">
            <v>507952</v>
          </cell>
          <cell r="C3753" t="str">
            <v>Not Listed</v>
          </cell>
        </row>
        <row r="3754">
          <cell r="A3754" t="str">
            <v>SHILCHAR TECHNOLOGIES LTD</v>
          </cell>
          <cell r="B3754">
            <v>531201</v>
          </cell>
          <cell r="C3754" t="str">
            <v>Not Listed</v>
          </cell>
        </row>
        <row r="3755">
          <cell r="A3755" t="str">
            <v>SHILP GRAVURES LTD</v>
          </cell>
          <cell r="B3755">
            <v>513709</v>
          </cell>
          <cell r="C3755" t="str">
            <v>Not Listed</v>
          </cell>
        </row>
        <row r="3756">
          <cell r="A3756" t="str">
            <v>SHILPA MEDICARE LTD</v>
          </cell>
          <cell r="B3756">
            <v>530549</v>
          </cell>
          <cell r="C3756" t="str">
            <v>SHILPAMED</v>
          </cell>
        </row>
        <row r="3757">
          <cell r="A3757" t="str">
            <v>SHILPI CABLE TECHNOLOGIES LTD</v>
          </cell>
          <cell r="B3757">
            <v>533389</v>
          </cell>
          <cell r="C3757" t="str">
            <v>SHILPI</v>
          </cell>
        </row>
        <row r="3758">
          <cell r="A3758" t="str">
            <v>SHIPPING CORPORATION OF (INDIA) LTD</v>
          </cell>
          <cell r="B3758">
            <v>523598</v>
          </cell>
          <cell r="C3758" t="str">
            <v>SCI</v>
          </cell>
        </row>
        <row r="3759">
          <cell r="A3759" t="str">
            <v>SHIPPING CORPORATION OF INDIA LTD</v>
          </cell>
          <cell r="B3759">
            <v>523598</v>
          </cell>
          <cell r="C3759" t="str">
            <v>SCI</v>
          </cell>
        </row>
        <row r="3760">
          <cell r="A3760" t="str">
            <v>SHIRPUR GOLD REFINERY LTD</v>
          </cell>
          <cell r="B3760">
            <v>512289</v>
          </cell>
          <cell r="C3760" t="str">
            <v>SHIRPUR-G</v>
          </cell>
        </row>
        <row r="3761">
          <cell r="A3761" t="str">
            <v>SHISH INDUSTRIES LTD</v>
          </cell>
          <cell r="B3761">
            <v>540693</v>
          </cell>
          <cell r="C3761" t="str">
            <v>Not Listed</v>
          </cell>
        </row>
        <row r="3762">
          <cell r="A3762" t="str">
            <v>SHIVA CEMENT LTD</v>
          </cell>
          <cell r="B3762">
            <v>532323</v>
          </cell>
          <cell r="C3762" t="str">
            <v>Not Listed</v>
          </cell>
        </row>
        <row r="3763">
          <cell r="A3763" t="str">
            <v>SHIVA GLOBAL AGRO INDUSTRIES LTD</v>
          </cell>
          <cell r="B3763">
            <v>530433</v>
          </cell>
          <cell r="C3763" t="str">
            <v>Not Listed</v>
          </cell>
        </row>
        <row r="3764">
          <cell r="A3764" t="str">
            <v>SHIVA GRANITO EXPORT LTD</v>
          </cell>
          <cell r="B3764">
            <v>540072</v>
          </cell>
          <cell r="C3764" t="str">
            <v>Not Listed</v>
          </cell>
        </row>
        <row r="3765">
          <cell r="A3765" t="str">
            <v>SHIVA MEDICARE LTD.</v>
          </cell>
          <cell r="B3765">
            <v>524602</v>
          </cell>
          <cell r="C3765" t="str">
            <v>SHIVMED</v>
          </cell>
        </row>
        <row r="3766">
          <cell r="A3766" t="str">
            <v>SHIVA MILLS LTD</v>
          </cell>
          <cell r="B3766">
            <v>540961</v>
          </cell>
          <cell r="C3766" t="str">
            <v>SHIVAMILLS</v>
          </cell>
        </row>
        <row r="3767">
          <cell r="A3767" t="str">
            <v>SHIVA SUITINGS LTD</v>
          </cell>
          <cell r="B3767">
            <v>521003</v>
          </cell>
          <cell r="C3767" t="str">
            <v>Not Listed</v>
          </cell>
        </row>
        <row r="3768">
          <cell r="A3768" t="str">
            <v>SHIVA TEXYARN LTD</v>
          </cell>
          <cell r="B3768">
            <v>511108</v>
          </cell>
          <cell r="C3768" t="str">
            <v>SHIVATEX</v>
          </cell>
        </row>
        <row r="3769">
          <cell r="A3769" t="str">
            <v>SHIVAGRICO IMPLEMENTS LTD</v>
          </cell>
          <cell r="B3769">
            <v>522237</v>
          </cell>
          <cell r="C3769" t="str">
            <v>Not Listed</v>
          </cell>
        </row>
        <row r="3770">
          <cell r="A3770" t="str">
            <v>SHIVALIK BIMETAL CONTROLS LTD</v>
          </cell>
          <cell r="B3770">
            <v>513097</v>
          </cell>
          <cell r="C3770" t="str">
            <v>Not Listed</v>
          </cell>
        </row>
        <row r="3771">
          <cell r="A3771" t="str">
            <v>SHIVALIK RASAYAN LTD</v>
          </cell>
          <cell r="B3771">
            <v>539148</v>
          </cell>
          <cell r="C3771" t="str">
            <v>Not Listed</v>
          </cell>
        </row>
        <row r="3772">
          <cell r="A3772" t="str">
            <v>SHIVAM AUTOTECH LTD</v>
          </cell>
          <cell r="B3772">
            <v>532776</v>
          </cell>
          <cell r="C3772" t="str">
            <v>SHIVAMAUTO</v>
          </cell>
        </row>
        <row r="3773">
          <cell r="A3773" t="str">
            <v>SHIVANSH FINSERVE LTD</v>
          </cell>
          <cell r="B3773">
            <v>539593</v>
          </cell>
          <cell r="C3773" t="str">
            <v>Not Listed</v>
          </cell>
        </row>
        <row r="3774">
          <cell r="A3774" t="str">
            <v>SHIVKAMAL IMPEX LTD</v>
          </cell>
          <cell r="B3774">
            <v>539683</v>
          </cell>
          <cell r="C3774" t="str">
            <v>Not Listed</v>
          </cell>
        </row>
        <row r="3775">
          <cell r="A3775" t="str">
            <v>SHIVOM INVESTMENT &amp; CONSULTANCY LTD</v>
          </cell>
          <cell r="B3775">
            <v>539833</v>
          </cell>
          <cell r="C3775" t="str">
            <v>Not Listed</v>
          </cell>
        </row>
        <row r="3776">
          <cell r="A3776" t="str">
            <v>SHOPPERS STOP LTD</v>
          </cell>
          <cell r="B3776">
            <v>532638</v>
          </cell>
          <cell r="C3776" t="str">
            <v>SHOPERSTOP</v>
          </cell>
        </row>
        <row r="3777">
          <cell r="A3777" t="str">
            <v>SHRADHA INFRAPROJECTS NAGPUR LTD</v>
          </cell>
          <cell r="B3777" t="str">
            <v>Not Listed</v>
          </cell>
          <cell r="C3777" t="str">
            <v>SHRADHA</v>
          </cell>
        </row>
        <row r="3778">
          <cell r="A3778" t="str">
            <v>SHREE AJIT PULP AND PAPER LTD</v>
          </cell>
          <cell r="B3778">
            <v>538795</v>
          </cell>
          <cell r="C3778" t="str">
            <v>Not Listed</v>
          </cell>
        </row>
        <row r="3779">
          <cell r="A3779" t="str">
            <v>SHREE BHAVYA FABRICS LTD</v>
          </cell>
          <cell r="B3779">
            <v>521131</v>
          </cell>
          <cell r="C3779" t="str">
            <v>Not Listed</v>
          </cell>
        </row>
        <row r="3780">
          <cell r="A3780" t="str">
            <v>SHREE BHAWANI PAPER MILLS LTD</v>
          </cell>
          <cell r="B3780">
            <v>502563</v>
          </cell>
          <cell r="C3780" t="str">
            <v>Not Listed</v>
          </cell>
        </row>
        <row r="3781">
          <cell r="A3781" t="str">
            <v>SHREE CEMENT LTD</v>
          </cell>
          <cell r="B3781">
            <v>500387</v>
          </cell>
          <cell r="C3781" t="str">
            <v>SHREECEM</v>
          </cell>
        </row>
        <row r="3782">
          <cell r="A3782" t="str">
            <v>SHREE DIGVIJAY CEMENT CO LTD</v>
          </cell>
          <cell r="B3782">
            <v>502180</v>
          </cell>
          <cell r="C3782" t="str">
            <v>Not Listed</v>
          </cell>
        </row>
        <row r="3783">
          <cell r="A3783" t="str">
            <v>SHREE GANESH BIOTECH (INDIA) LTD</v>
          </cell>
          <cell r="B3783">
            <v>539470</v>
          </cell>
          <cell r="C3783" t="str">
            <v>Not Listed</v>
          </cell>
        </row>
        <row r="3784">
          <cell r="A3784" t="str">
            <v>SHREE GANESH BIOTECH INDIA LTD</v>
          </cell>
          <cell r="B3784">
            <v>539470</v>
          </cell>
          <cell r="C3784" t="str">
            <v>Not Listed</v>
          </cell>
        </row>
        <row r="3785">
          <cell r="A3785" t="str">
            <v>SHREE GANESH ELASTOPLAST LTD</v>
          </cell>
          <cell r="B3785">
            <v>530797</v>
          </cell>
          <cell r="C3785" t="str">
            <v>Not Listed</v>
          </cell>
        </row>
        <row r="3786">
          <cell r="A3786" t="str">
            <v>SHREE GANESH FORGINGS LTD</v>
          </cell>
          <cell r="B3786">
            <v>532643</v>
          </cell>
          <cell r="C3786" t="str">
            <v>SGFL</v>
          </cell>
        </row>
        <row r="3787">
          <cell r="A3787" t="str">
            <v>SHREE GANESH REMEDIES LTD</v>
          </cell>
          <cell r="B3787">
            <v>540737</v>
          </cell>
          <cell r="C3787" t="str">
            <v>Not Listed</v>
          </cell>
        </row>
        <row r="3788">
          <cell r="A3788" t="str">
            <v>SHREE GLOBAL TRADEFIN LTD</v>
          </cell>
          <cell r="B3788">
            <v>512463</v>
          </cell>
          <cell r="C3788" t="str">
            <v>Not Listed</v>
          </cell>
        </row>
        <row r="3789">
          <cell r="A3789" t="str">
            <v>SHREE HARI CHEMICALS EXPORT LTD</v>
          </cell>
          <cell r="B3789">
            <v>524336</v>
          </cell>
          <cell r="C3789" t="str">
            <v>Not Listed</v>
          </cell>
        </row>
        <row r="3790">
          <cell r="A3790" t="str">
            <v>SHREE KARTHIK PAPERS LTD</v>
          </cell>
          <cell r="B3790">
            <v>516106</v>
          </cell>
          <cell r="C3790" t="str">
            <v>Not Listed</v>
          </cell>
        </row>
        <row r="3791">
          <cell r="A3791" t="str">
            <v>SHREE KRISHNA INFRASTRUCTURE LTD</v>
          </cell>
          <cell r="B3791">
            <v>542146</v>
          </cell>
          <cell r="C3791" t="str">
            <v>Not Listed</v>
          </cell>
        </row>
        <row r="3792">
          <cell r="A3792" t="str">
            <v>SHREE KRISHNA PAPER MILLS &amp; INDUSTRIES LTD</v>
          </cell>
          <cell r="B3792">
            <v>500388</v>
          </cell>
          <cell r="C3792" t="str">
            <v>Not Listed</v>
          </cell>
        </row>
        <row r="3793">
          <cell r="A3793" t="str">
            <v>SHREE MANUFACTURING CO LTD</v>
          </cell>
          <cell r="B3793">
            <v>503863</v>
          </cell>
          <cell r="C3793" t="str">
            <v>Not Listed</v>
          </cell>
        </row>
        <row r="3794">
          <cell r="A3794" t="str">
            <v>SHREE METALLOYS LTD</v>
          </cell>
          <cell r="B3794">
            <v>531962</v>
          </cell>
          <cell r="C3794" t="str">
            <v>Not Listed</v>
          </cell>
        </row>
        <row r="3795">
          <cell r="A3795" t="str">
            <v>SHREE NIDHI TRADING CO  LTD</v>
          </cell>
          <cell r="B3795">
            <v>540253</v>
          </cell>
          <cell r="C3795" t="str">
            <v>Not Listed</v>
          </cell>
        </row>
        <row r="3796">
          <cell r="A3796" t="str">
            <v>SHREE OM TRADES LTD</v>
          </cell>
          <cell r="B3796">
            <v>506180</v>
          </cell>
          <cell r="C3796" t="str">
            <v>Not Listed</v>
          </cell>
        </row>
        <row r="3797">
          <cell r="A3797" t="str">
            <v>SHREE PACETRONIX LTD</v>
          </cell>
          <cell r="B3797">
            <v>527005</v>
          </cell>
          <cell r="C3797" t="str">
            <v>Not Listed</v>
          </cell>
        </row>
        <row r="3798">
          <cell r="A3798" t="str">
            <v>SHREE PRECOATED STEELS LTD</v>
          </cell>
          <cell r="B3798">
            <v>533110</v>
          </cell>
          <cell r="C3798" t="str">
            <v>Not Listed</v>
          </cell>
        </row>
        <row r="3799">
          <cell r="A3799" t="str">
            <v>SHREE PUSHKAR CHEMICALS &amp; FERTILISERS LTD</v>
          </cell>
          <cell r="B3799">
            <v>539334</v>
          </cell>
          <cell r="C3799" t="str">
            <v>SHREEPUSHK</v>
          </cell>
        </row>
        <row r="3800">
          <cell r="A3800" t="str">
            <v>SHREE RAJASTHAN SYNTEX LTD</v>
          </cell>
          <cell r="B3800">
            <v>503837</v>
          </cell>
          <cell r="C3800" t="str">
            <v>Not Listed</v>
          </cell>
        </row>
        <row r="3801">
          <cell r="A3801" t="str">
            <v>SHREE RAJESHWARANAND PAPER MILLS LTD</v>
          </cell>
          <cell r="B3801">
            <v>516086</v>
          </cell>
          <cell r="C3801" t="str">
            <v>Not Listed</v>
          </cell>
        </row>
        <row r="3802">
          <cell r="A3802" t="str">
            <v>SHREE RAM PROTEINS LTD</v>
          </cell>
          <cell r="B3802" t="str">
            <v>Not Listed</v>
          </cell>
          <cell r="C3802" t="str">
            <v>SRPL</v>
          </cell>
        </row>
        <row r="3803">
          <cell r="A3803" t="str">
            <v>SHREE RAMA MULTI-TECH LTD</v>
          </cell>
          <cell r="B3803">
            <v>532310</v>
          </cell>
          <cell r="C3803" t="str">
            <v>SHREERAMA</v>
          </cell>
        </row>
        <row r="3804">
          <cell r="A3804" t="str">
            <v>SHREE RAMA NEWSPRINT LTD</v>
          </cell>
          <cell r="B3804">
            <v>500356</v>
          </cell>
          <cell r="C3804" t="str">
            <v>RAMANEWS</v>
          </cell>
        </row>
        <row r="3805">
          <cell r="A3805" t="str">
            <v>SHREE RENUKA SUGARS LTD</v>
          </cell>
          <cell r="B3805">
            <v>532670</v>
          </cell>
          <cell r="C3805" t="str">
            <v>RENUKA</v>
          </cell>
        </row>
        <row r="3806">
          <cell r="A3806" t="str">
            <v>SHREE SALASAR INVESTMENT LTD</v>
          </cell>
          <cell r="B3806">
            <v>503635</v>
          </cell>
          <cell r="C3806" t="str">
            <v>Not Listed</v>
          </cell>
        </row>
        <row r="3807">
          <cell r="A3807" t="str">
            <v>SHREE SECURITIES LTD</v>
          </cell>
          <cell r="B3807">
            <v>538975</v>
          </cell>
          <cell r="C3807" t="str">
            <v>Not Listed</v>
          </cell>
        </row>
        <row r="3808">
          <cell r="A3808" t="str">
            <v>SHREE STEEL WIRE ROPES LTD</v>
          </cell>
          <cell r="B3808">
            <v>513488</v>
          </cell>
          <cell r="C3808" t="str">
            <v>Not Listed</v>
          </cell>
        </row>
        <row r="3809">
          <cell r="A3809" t="str">
            <v>SHREE SURGOVIND TRADELINK LTD</v>
          </cell>
          <cell r="B3809">
            <v>531667</v>
          </cell>
          <cell r="C3809" t="str">
            <v>Not Listed</v>
          </cell>
        </row>
        <row r="3810">
          <cell r="A3810" t="str">
            <v>SHREE TIRUPATI BALAJEE FIBC LTD</v>
          </cell>
          <cell r="B3810" t="str">
            <v>Not Listed</v>
          </cell>
          <cell r="C3810" t="str">
            <v>TIRUPATI</v>
          </cell>
        </row>
        <row r="3811">
          <cell r="A3811" t="str">
            <v>SHREE TULSI ONLINE COM LTD</v>
          </cell>
          <cell r="B3811">
            <v>590128</v>
          </cell>
          <cell r="C3811" t="str">
            <v>Not Listed</v>
          </cell>
        </row>
        <row r="3812">
          <cell r="A3812" t="str">
            <v>SHREE VASU LOGISTICS LTD</v>
          </cell>
          <cell r="B3812" t="str">
            <v>Not Listed</v>
          </cell>
          <cell r="C3812" t="str">
            <v>SVLL</v>
          </cell>
        </row>
        <row r="3813">
          <cell r="A3813" t="str">
            <v>SHREE WORSTEX LTD</v>
          </cell>
          <cell r="B3813">
            <v>541358</v>
          </cell>
          <cell r="C3813" t="str">
            <v>Not Listed</v>
          </cell>
        </row>
        <row r="3814">
          <cell r="A3814" t="str">
            <v>SHREEJI TRANSLOGISTICS LTD</v>
          </cell>
          <cell r="B3814">
            <v>540738</v>
          </cell>
          <cell r="C3814" t="str">
            <v>Not Listed</v>
          </cell>
        </row>
        <row r="3815">
          <cell r="A3815" t="str">
            <v>SHREENATH INVESTMENTS CO LTD</v>
          </cell>
          <cell r="B3815">
            <v>503696</v>
          </cell>
          <cell r="C3815" t="str">
            <v>Not Listed</v>
          </cell>
        </row>
        <row r="3816">
          <cell r="A3816" t="str">
            <v>SHREEOSWAL SEEDS AND CHEMICALS LTD</v>
          </cell>
          <cell r="B3816" t="str">
            <v>Not Listed</v>
          </cell>
          <cell r="C3816" t="str">
            <v>OSWALSEEDS</v>
          </cell>
        </row>
        <row r="3817">
          <cell r="A3817" t="str">
            <v>SHREESHAY ENGINEERS LTD</v>
          </cell>
          <cell r="B3817">
            <v>541112</v>
          </cell>
          <cell r="C3817" t="str">
            <v>Not Listed</v>
          </cell>
        </row>
        <row r="3818">
          <cell r="A3818" t="str">
            <v>SHREEVATSAA FINANCE &amp; LEASING LTD</v>
          </cell>
          <cell r="B3818">
            <v>532007</v>
          </cell>
          <cell r="C3818" t="str">
            <v>Not Listed</v>
          </cell>
        </row>
        <row r="3819">
          <cell r="A3819" t="str">
            <v>SHRENIK LTD</v>
          </cell>
          <cell r="B3819" t="str">
            <v>Not Listed</v>
          </cell>
          <cell r="C3819" t="str">
            <v>SHRENIK</v>
          </cell>
        </row>
        <row r="3820">
          <cell r="A3820" t="str">
            <v>SHREYANS INDUSTRIES LTD</v>
          </cell>
          <cell r="B3820">
            <v>516016</v>
          </cell>
          <cell r="C3820" t="str">
            <v>SHREYANIND</v>
          </cell>
        </row>
        <row r="3821">
          <cell r="A3821" t="str">
            <v>SHREYAS INTERMEDIATES LTD</v>
          </cell>
          <cell r="B3821">
            <v>526335</v>
          </cell>
          <cell r="C3821" t="str">
            <v>Not Listed</v>
          </cell>
        </row>
        <row r="3822">
          <cell r="A3822" t="str">
            <v>SHREYAS SHIPPING &amp; LOGISTICS LTD</v>
          </cell>
          <cell r="B3822">
            <v>520151</v>
          </cell>
          <cell r="C3822" t="str">
            <v>SHREYAS</v>
          </cell>
        </row>
        <row r="3823">
          <cell r="A3823" t="str">
            <v>SHRI BAJRANG ALLOYS LTD</v>
          </cell>
          <cell r="B3823">
            <v>526981</v>
          </cell>
          <cell r="C3823" t="str">
            <v>Not Listed</v>
          </cell>
        </row>
        <row r="3824">
          <cell r="A3824" t="str">
            <v>SHRI BHOLANATH CARPETS LTD</v>
          </cell>
          <cell r="B3824">
            <v>530841</v>
          </cell>
          <cell r="C3824" t="str">
            <v>Not Listed</v>
          </cell>
        </row>
        <row r="3825">
          <cell r="A3825" t="str">
            <v>SHRI DINESH MILLS LTD</v>
          </cell>
          <cell r="B3825">
            <v>503804</v>
          </cell>
          <cell r="C3825" t="str">
            <v>Not Listed</v>
          </cell>
        </row>
        <row r="3826">
          <cell r="A3826" t="str">
            <v>SHRI JAGDAMBA POLYMERS LTD</v>
          </cell>
          <cell r="B3826">
            <v>512453</v>
          </cell>
          <cell r="C3826" t="str">
            <v>Not Listed</v>
          </cell>
        </row>
        <row r="3827">
          <cell r="A3827" t="str">
            <v>SHRI KALYAN HOLDINGS LTD</v>
          </cell>
          <cell r="B3827">
            <v>532083</v>
          </cell>
          <cell r="C3827" t="str">
            <v>Not Listed</v>
          </cell>
        </row>
        <row r="3828">
          <cell r="A3828" t="str">
            <v>SHRI KESHAV CEMENTS AND INFRA LTD</v>
          </cell>
          <cell r="B3828">
            <v>530977</v>
          </cell>
          <cell r="C3828" t="str">
            <v>Not Listed</v>
          </cell>
        </row>
        <row r="3829">
          <cell r="A3829" t="str">
            <v>SHRI KRISHNA DEVCON LTD</v>
          </cell>
          <cell r="B3829">
            <v>531080</v>
          </cell>
          <cell r="C3829" t="str">
            <v>Not Listed</v>
          </cell>
        </row>
        <row r="3830">
          <cell r="A3830" t="str">
            <v>SHRI NIWAS LEASING AND FINANCE LTD</v>
          </cell>
          <cell r="B3830">
            <v>538897</v>
          </cell>
          <cell r="C3830" t="str">
            <v>Not Listed</v>
          </cell>
        </row>
        <row r="3831">
          <cell r="A3831" t="str">
            <v>SHRI RAM SWITCHGEARS LTD</v>
          </cell>
          <cell r="B3831" t="str">
            <v>Not Listed</v>
          </cell>
          <cell r="C3831" t="str">
            <v>SRIRAM</v>
          </cell>
        </row>
        <row r="3832">
          <cell r="A3832" t="str">
            <v>SHRICON INDUSTRIES LTD</v>
          </cell>
          <cell r="B3832">
            <v>508961</v>
          </cell>
          <cell r="C3832" t="str">
            <v>Not Listed</v>
          </cell>
        </row>
        <row r="3833">
          <cell r="A3833" t="str">
            <v>SHRIRAM ASSET MANAGEMENT CO LTD</v>
          </cell>
          <cell r="B3833">
            <v>531359</v>
          </cell>
          <cell r="C3833" t="str">
            <v>Not Listed</v>
          </cell>
        </row>
        <row r="3834">
          <cell r="A3834" t="str">
            <v>SHRIRAM CITY UNION FINANCE LTD</v>
          </cell>
          <cell r="B3834">
            <v>532498</v>
          </cell>
          <cell r="C3834" t="str">
            <v>SHRIRAMCIT</v>
          </cell>
        </row>
        <row r="3835">
          <cell r="A3835" t="str">
            <v>SHRIRAM EPC LTD</v>
          </cell>
          <cell r="B3835">
            <v>532945</v>
          </cell>
          <cell r="C3835" t="str">
            <v>SHRIRAMEPC</v>
          </cell>
        </row>
        <row r="3836">
          <cell r="A3836" t="str">
            <v>SHRIRAM PISTONS &amp; RINGS LTD</v>
          </cell>
          <cell r="B3836" t="str">
            <v>Not Listed</v>
          </cell>
          <cell r="C3836" t="str">
            <v>SHRIPISTON</v>
          </cell>
        </row>
        <row r="3837">
          <cell r="A3837" t="str">
            <v>SHRIRAM TRANSPORT FINANCE COMPANY LTD</v>
          </cell>
          <cell r="B3837">
            <v>511218</v>
          </cell>
          <cell r="C3837" t="str">
            <v>SRTRANSFIN</v>
          </cell>
        </row>
        <row r="3838">
          <cell r="A3838" t="str">
            <v>SHRISTI INFRASTRUCTURE DEVELOPMENT CORPORATION LTD</v>
          </cell>
          <cell r="B3838">
            <v>511411</v>
          </cell>
          <cell r="C3838" t="str">
            <v>Not Listed</v>
          </cell>
        </row>
        <row r="3839">
          <cell r="A3839" t="str">
            <v>SHUBHAM POLYSPIN LTD</v>
          </cell>
          <cell r="B3839">
            <v>542019</v>
          </cell>
          <cell r="C3839" t="str">
            <v>Not Listed</v>
          </cell>
        </row>
        <row r="3840">
          <cell r="A3840" t="str">
            <v>SHUBHLAXMI JEWEL ART LTD</v>
          </cell>
          <cell r="B3840" t="str">
            <v>Not Listed</v>
          </cell>
          <cell r="C3840" t="str">
            <v>SHUBHLAXMI</v>
          </cell>
        </row>
        <row r="3841">
          <cell r="A3841" t="str">
            <v>SHUKRA BULLIONS LTD.</v>
          </cell>
          <cell r="B3841">
            <v>531506</v>
          </cell>
          <cell r="C3841" t="str">
            <v>SKRABUL</v>
          </cell>
        </row>
        <row r="3842">
          <cell r="A3842" t="str">
            <v>SHUKRA JEWELLERS LTD</v>
          </cell>
          <cell r="B3842">
            <v>523790</v>
          </cell>
          <cell r="C3842" t="str">
            <v>Not Listed</v>
          </cell>
        </row>
        <row r="3843">
          <cell r="A3843" t="str">
            <v>SHUKRA PHARMACEUTICALS LTD</v>
          </cell>
          <cell r="B3843">
            <v>524632</v>
          </cell>
          <cell r="C3843" t="str">
            <v>Not Listed</v>
          </cell>
        </row>
        <row r="3844">
          <cell r="A3844" t="str">
            <v>SHYAM CENTURY FERROUS LTD</v>
          </cell>
          <cell r="B3844">
            <v>539252</v>
          </cell>
          <cell r="C3844" t="str">
            <v>SHYAMCENT</v>
          </cell>
        </row>
        <row r="3845">
          <cell r="A3845" t="str">
            <v>SHYAM TELECOM LTD</v>
          </cell>
          <cell r="B3845">
            <v>517411</v>
          </cell>
          <cell r="C3845" t="str">
            <v>SHYAMTEL</v>
          </cell>
        </row>
        <row r="3846">
          <cell r="A3846" t="str">
            <v>SHYAMA INFOSYS LTD</v>
          </cell>
          <cell r="B3846">
            <v>531219</v>
          </cell>
          <cell r="C3846" t="str">
            <v>Not Listed</v>
          </cell>
        </row>
        <row r="3847">
          <cell r="A3847" t="str">
            <v>SHYAMKAMAL INVESTMENTS LTD</v>
          </cell>
          <cell r="B3847">
            <v>505515</v>
          </cell>
          <cell r="C3847" t="str">
            <v>Not Listed</v>
          </cell>
        </row>
        <row r="3848">
          <cell r="A3848" t="str">
            <v>SI CAPITAL &amp; FINANCIAL SERVICES LTD</v>
          </cell>
          <cell r="B3848">
            <v>530907</v>
          </cell>
          <cell r="C3848" t="str">
            <v>Not Listed</v>
          </cell>
        </row>
        <row r="3849">
          <cell r="A3849" t="str">
            <v>SIBAR AUTO PARTS LTD</v>
          </cell>
          <cell r="B3849">
            <v>520141</v>
          </cell>
          <cell r="C3849" t="str">
            <v>Not Listed</v>
          </cell>
        </row>
        <row r="3850">
          <cell r="A3850" t="str">
            <v>SICAGEN (INDIA) LTD</v>
          </cell>
          <cell r="B3850">
            <v>533014</v>
          </cell>
          <cell r="C3850" t="str">
            <v>SICAGEN</v>
          </cell>
        </row>
        <row r="3851">
          <cell r="A3851" t="str">
            <v>SICAGEN INDIA LTD</v>
          </cell>
          <cell r="B3851">
            <v>533014</v>
          </cell>
          <cell r="C3851" t="str">
            <v>SICAGEN</v>
          </cell>
        </row>
        <row r="3852">
          <cell r="A3852" t="str">
            <v>SICAL LOGISTICS LTD</v>
          </cell>
          <cell r="B3852">
            <v>520086</v>
          </cell>
          <cell r="C3852" t="str">
            <v>SICAL</v>
          </cell>
        </row>
        <row r="3853">
          <cell r="A3853" t="str">
            <v>SIDDHARTH EDUCATION SERVICES LTD</v>
          </cell>
          <cell r="B3853">
            <v>540736</v>
          </cell>
          <cell r="C3853" t="str">
            <v>Not Listed</v>
          </cell>
        </row>
        <row r="3854">
          <cell r="A3854" t="str">
            <v>SIDH AUTOMOBILES LTD</v>
          </cell>
          <cell r="B3854">
            <v>539983</v>
          </cell>
          <cell r="C3854" t="str">
            <v>Not Listed</v>
          </cell>
        </row>
        <row r="3855">
          <cell r="A3855" t="str">
            <v>SIEL FINANCIAL SERVICES LTD</v>
          </cell>
          <cell r="B3855">
            <v>532217</v>
          </cell>
          <cell r="C3855" t="str">
            <v>Not Listed</v>
          </cell>
        </row>
        <row r="3856">
          <cell r="A3856" t="str">
            <v>SIEMENS LTD</v>
          </cell>
          <cell r="B3856">
            <v>500550</v>
          </cell>
          <cell r="C3856" t="str">
            <v>SIEMENS</v>
          </cell>
        </row>
        <row r="3857">
          <cell r="A3857" t="str">
            <v>SIGNET INDUSTRIES LTD</v>
          </cell>
          <cell r="B3857">
            <v>512131</v>
          </cell>
          <cell r="C3857" t="str">
            <v>SIGIND</v>
          </cell>
        </row>
        <row r="3858">
          <cell r="A3858" t="str">
            <v>SIKA INTERPLANT SYSTEMS LTD</v>
          </cell>
          <cell r="B3858">
            <v>523606</v>
          </cell>
          <cell r="C3858" t="str">
            <v>Not Listed</v>
          </cell>
        </row>
        <row r="3859">
          <cell r="A3859" t="str">
            <v>SIKKO INDUSTRIES LTD</v>
          </cell>
          <cell r="B3859" t="str">
            <v>Not Listed</v>
          </cell>
          <cell r="C3859" t="str">
            <v>SIKKO</v>
          </cell>
        </row>
        <row r="3860">
          <cell r="A3860" t="str">
            <v>SIKOZY REALTORS LTD</v>
          </cell>
          <cell r="B3860">
            <v>524642</v>
          </cell>
          <cell r="C3860" t="str">
            <v>Not Listed</v>
          </cell>
        </row>
        <row r="3861">
          <cell r="A3861" t="str">
            <v>SIL INVESTMENTS LTD</v>
          </cell>
          <cell r="B3861">
            <v>521194</v>
          </cell>
          <cell r="C3861" t="str">
            <v>SILINV</v>
          </cell>
        </row>
        <row r="3862">
          <cell r="A3862" t="str">
            <v>SILGO RETAIL LTD</v>
          </cell>
          <cell r="B3862" t="str">
            <v>Not Listed</v>
          </cell>
          <cell r="C3862" t="str">
            <v>SILGO</v>
          </cell>
        </row>
        <row r="3863">
          <cell r="A3863" t="str">
            <v>SILLY MONKS ENTERTAINMENT LTD</v>
          </cell>
          <cell r="B3863" t="str">
            <v>Not Listed</v>
          </cell>
          <cell r="C3863" t="str">
            <v>SILLYMONKS</v>
          </cell>
        </row>
        <row r="3864">
          <cell r="A3864" t="str">
            <v>SILVER OAK (INDIA) LTD</v>
          </cell>
          <cell r="B3864">
            <v>531635</v>
          </cell>
          <cell r="C3864" t="str">
            <v>Not Listed</v>
          </cell>
        </row>
        <row r="3865">
          <cell r="A3865" t="str">
            <v>SILVER OAK COMMERCIAL LTD</v>
          </cell>
          <cell r="B3865">
            <v>512197</v>
          </cell>
          <cell r="C3865" t="str">
            <v>Not Listed</v>
          </cell>
        </row>
        <row r="3866">
          <cell r="A3866" t="str">
            <v>SILVER OAK INDIA LTD</v>
          </cell>
          <cell r="B3866">
            <v>531635</v>
          </cell>
          <cell r="C3866" t="str">
            <v>Not Listed</v>
          </cell>
        </row>
        <row r="3867">
          <cell r="A3867" t="str">
            <v>SILVER TOUCH TECHNOLOGIES LTD</v>
          </cell>
          <cell r="B3867" t="str">
            <v>Not Listed</v>
          </cell>
          <cell r="C3867" t="str">
            <v>SILVERTUC</v>
          </cell>
        </row>
        <row r="3868">
          <cell r="A3868" t="str">
            <v>SILVERPOINT INFRATECH LTD</v>
          </cell>
          <cell r="B3868">
            <v>536073</v>
          </cell>
          <cell r="C3868" t="str">
            <v>Not Listed</v>
          </cell>
        </row>
        <row r="3869">
          <cell r="A3869" t="str">
            <v>SIMBHAOLI SUGARS LTD</v>
          </cell>
          <cell r="B3869">
            <v>539742</v>
          </cell>
          <cell r="C3869" t="str">
            <v>SIMBHALS</v>
          </cell>
        </row>
        <row r="3870">
          <cell r="A3870" t="str">
            <v>SIMMONDS MARSHALL LTD</v>
          </cell>
          <cell r="B3870">
            <v>507998</v>
          </cell>
          <cell r="C3870" t="str">
            <v>Not Listed</v>
          </cell>
        </row>
        <row r="3871">
          <cell r="A3871" t="str">
            <v>SIMPLEX CASTINGS LTD</v>
          </cell>
          <cell r="B3871">
            <v>513472</v>
          </cell>
          <cell r="C3871" t="str">
            <v>Not Listed</v>
          </cell>
        </row>
        <row r="3872">
          <cell r="A3872" t="str">
            <v>SIMPLEX INFRASTRUCTURES LTD</v>
          </cell>
          <cell r="B3872">
            <v>523838</v>
          </cell>
          <cell r="C3872" t="str">
            <v>SIMPLEXINF</v>
          </cell>
        </row>
        <row r="3873">
          <cell r="A3873" t="str">
            <v>SIMPLEX MILLS COMPANY LTD</v>
          </cell>
          <cell r="B3873">
            <v>533018</v>
          </cell>
          <cell r="C3873" t="str">
            <v>Not Listed</v>
          </cell>
        </row>
        <row r="3874">
          <cell r="A3874" t="str">
            <v>SIMPLEX PAPERS LTD</v>
          </cell>
          <cell r="B3874">
            <v>533019</v>
          </cell>
          <cell r="C3874" t="str">
            <v>Not Listed</v>
          </cell>
        </row>
        <row r="3875">
          <cell r="A3875" t="str">
            <v>SIMPLEX REALTY LTD</v>
          </cell>
          <cell r="B3875">
            <v>503229</v>
          </cell>
          <cell r="C3875" t="str">
            <v>Not Listed</v>
          </cell>
        </row>
        <row r="3876">
          <cell r="A3876" t="str">
            <v>SIMRAN FARMS LTD</v>
          </cell>
          <cell r="B3876">
            <v>519566</v>
          </cell>
          <cell r="C3876" t="str">
            <v>Not Listed</v>
          </cell>
        </row>
        <row r="3877">
          <cell r="A3877" t="str">
            <v>SINCLAIRS HOTELS LTD</v>
          </cell>
          <cell r="B3877">
            <v>523023</v>
          </cell>
          <cell r="C3877" t="str">
            <v>Not Listed</v>
          </cell>
        </row>
        <row r="3878">
          <cell r="A3878" t="str">
            <v>SINDHU TRADE LINKS LTD</v>
          </cell>
          <cell r="B3878">
            <v>532029</v>
          </cell>
          <cell r="C3878" t="str">
            <v>Not Listed</v>
          </cell>
        </row>
        <row r="3879">
          <cell r="A3879" t="str">
            <v>SINDU VALLEY TECHNOLOGIES LTD</v>
          </cell>
          <cell r="B3879">
            <v>505504</v>
          </cell>
          <cell r="C3879" t="str">
            <v>Not Listed</v>
          </cell>
        </row>
        <row r="3880">
          <cell r="A3880" t="str">
            <v>SINGER (INDIA) LTD</v>
          </cell>
          <cell r="B3880">
            <v>505729</v>
          </cell>
          <cell r="C3880" t="str">
            <v>Not Listed</v>
          </cell>
        </row>
        <row r="3881">
          <cell r="A3881" t="str">
            <v>SINGER INDIA LTD</v>
          </cell>
          <cell r="B3881">
            <v>505729</v>
          </cell>
          <cell r="C3881" t="str">
            <v>Not Listed</v>
          </cell>
        </row>
        <row r="3882">
          <cell r="A3882" t="str">
            <v>SINNAR BIDI UDYOG LTD</v>
          </cell>
          <cell r="B3882">
            <v>509887</v>
          </cell>
          <cell r="C3882" t="str">
            <v>Not Listed</v>
          </cell>
        </row>
        <row r="3883">
          <cell r="A3883" t="str">
            <v>SINNER ENERGY (INDIA) LTD</v>
          </cell>
          <cell r="B3883">
            <v>539410</v>
          </cell>
          <cell r="C3883" t="str">
            <v>Not Listed</v>
          </cell>
        </row>
        <row r="3884">
          <cell r="A3884" t="str">
            <v>SINNER ENERGY INDIA LTD</v>
          </cell>
          <cell r="B3884">
            <v>539410</v>
          </cell>
          <cell r="C3884" t="str">
            <v>Not Listed</v>
          </cell>
        </row>
        <row r="3885">
          <cell r="A3885" t="str">
            <v>SINTERCOM (INDIA) LTD</v>
          </cell>
          <cell r="B3885" t="str">
            <v>Not Listed</v>
          </cell>
          <cell r="C3885" t="str">
            <v>SINTERCOM</v>
          </cell>
        </row>
        <row r="3886">
          <cell r="A3886" t="str">
            <v>SINTERCOM INDIA LTD</v>
          </cell>
          <cell r="B3886" t="str">
            <v>Not Listed</v>
          </cell>
          <cell r="C3886" t="str">
            <v>SINTERCOM</v>
          </cell>
        </row>
        <row r="3887">
          <cell r="A3887" t="str">
            <v>SINTEX INDUSTRIES LTD</v>
          </cell>
          <cell r="B3887">
            <v>502742</v>
          </cell>
          <cell r="C3887" t="str">
            <v>SINTEX</v>
          </cell>
        </row>
        <row r="3888">
          <cell r="A3888" t="str">
            <v>SINTEX PLASTICS TECHNOLOGY LTD</v>
          </cell>
          <cell r="B3888">
            <v>540653</v>
          </cell>
          <cell r="C3888" t="str">
            <v>SPTL</v>
          </cell>
        </row>
        <row r="3889">
          <cell r="A3889" t="str">
            <v>SIP INDUSTRIES LTD</v>
          </cell>
          <cell r="B3889">
            <v>523164</v>
          </cell>
          <cell r="C3889" t="str">
            <v>Not Listed</v>
          </cell>
        </row>
        <row r="3890">
          <cell r="A3890" t="str">
            <v>SIR SHADI LAL ENTERPRISES LTD</v>
          </cell>
          <cell r="B3890">
            <v>532879</v>
          </cell>
          <cell r="C3890" t="str">
            <v>Not Listed</v>
          </cell>
        </row>
        <row r="3891">
          <cell r="A3891" t="str">
            <v>SIRCA PAINTS (INDIA) LTD</v>
          </cell>
          <cell r="B3891" t="str">
            <v>Not Listed</v>
          </cell>
          <cell r="C3891" t="str">
            <v>SIRCA</v>
          </cell>
        </row>
        <row r="3892">
          <cell r="A3892" t="str">
            <v>SIRCA PAINTS INDIA LTD</v>
          </cell>
          <cell r="B3892" t="str">
            <v>Not Listed</v>
          </cell>
          <cell r="C3892" t="str">
            <v>SIRCA</v>
          </cell>
        </row>
        <row r="3893">
          <cell r="A3893" t="str">
            <v>SIROHIA &amp; SONS LTD</v>
          </cell>
          <cell r="B3893">
            <v>538667</v>
          </cell>
          <cell r="C3893" t="str">
            <v>Not Listed</v>
          </cell>
        </row>
        <row r="3894">
          <cell r="A3894" t="str">
            <v>SITA ENTERPRISES LTD</v>
          </cell>
          <cell r="B3894">
            <v>512589</v>
          </cell>
          <cell r="C3894" t="str">
            <v>Not Listed</v>
          </cell>
        </row>
        <row r="3895">
          <cell r="A3895" t="str">
            <v>SITA SHREE FOOD PRODUCTS LTD</v>
          </cell>
          <cell r="B3895">
            <v>532961</v>
          </cell>
          <cell r="C3895" t="str">
            <v>SITASHREE</v>
          </cell>
        </row>
        <row r="3896">
          <cell r="A3896" t="str">
            <v>SITI NETWORKS LTD</v>
          </cell>
          <cell r="B3896">
            <v>532795</v>
          </cell>
          <cell r="C3896" t="str">
            <v>SITINET</v>
          </cell>
        </row>
        <row r="3897">
          <cell r="A3897" t="str">
            <v>SIYARAM SILK MILLS LTD</v>
          </cell>
          <cell r="B3897">
            <v>503811</v>
          </cell>
          <cell r="C3897" t="str">
            <v>SIYSIL</v>
          </cell>
        </row>
        <row r="3898">
          <cell r="A3898" t="str">
            <v>SJ CORPORATION LTD</v>
          </cell>
          <cell r="B3898">
            <v>504398</v>
          </cell>
          <cell r="C3898" t="str">
            <v>Not Listed</v>
          </cell>
        </row>
        <row r="3899">
          <cell r="A3899" t="str">
            <v>SJVN LTD</v>
          </cell>
          <cell r="B3899">
            <v>533206</v>
          </cell>
          <cell r="C3899" t="str">
            <v>SJVN</v>
          </cell>
        </row>
        <row r="3900">
          <cell r="A3900" t="str">
            <v>SKF (INDIA) LTD</v>
          </cell>
          <cell r="B3900">
            <v>500472</v>
          </cell>
          <cell r="C3900" t="str">
            <v>SKF(INDIA)</v>
          </cell>
        </row>
        <row r="3901">
          <cell r="A3901" t="str">
            <v>SKF INDIA LTD</v>
          </cell>
          <cell r="B3901">
            <v>500472</v>
          </cell>
          <cell r="C3901" t="str">
            <v>SKFINDIA</v>
          </cell>
        </row>
        <row r="3902">
          <cell r="A3902" t="str">
            <v>SKIL INFRASTRUCTURE LTD</v>
          </cell>
          <cell r="B3902">
            <v>539861</v>
          </cell>
          <cell r="C3902" t="str">
            <v>SKIL</v>
          </cell>
        </row>
        <row r="3903">
          <cell r="A3903" t="str">
            <v>SKIPPER LTD</v>
          </cell>
          <cell r="B3903">
            <v>538562</v>
          </cell>
          <cell r="C3903" t="str">
            <v>SKIPPER</v>
          </cell>
        </row>
        <row r="3904">
          <cell r="A3904" t="str">
            <v>SKM EGG PRODUCTS EXPORT (INDIA) LTD</v>
          </cell>
          <cell r="B3904">
            <v>532143</v>
          </cell>
          <cell r="C3904" t="str">
            <v>SKMEGGPROD</v>
          </cell>
        </row>
        <row r="3905">
          <cell r="A3905" t="str">
            <v>SKM EGG PRODUCTS EXPORT INDIA LTD</v>
          </cell>
          <cell r="B3905">
            <v>532143</v>
          </cell>
          <cell r="C3905" t="str">
            <v>SKMEGGPROD</v>
          </cell>
        </row>
        <row r="3906">
          <cell r="A3906" t="str">
            <v>SKP SECURITIES LTD</v>
          </cell>
          <cell r="B3906">
            <v>531169</v>
          </cell>
          <cell r="C3906" t="str">
            <v>Not Listed</v>
          </cell>
        </row>
        <row r="3907">
          <cell r="A3907" t="str">
            <v>SKS TEXTILES LTD</v>
          </cell>
          <cell r="B3907" t="str">
            <v>Not Listed</v>
          </cell>
          <cell r="C3907" t="str">
            <v>SKSTEXTILE</v>
          </cell>
        </row>
        <row r="3908">
          <cell r="A3908" t="str">
            <v>SKY GOLD LTD</v>
          </cell>
          <cell r="B3908">
            <v>541967</v>
          </cell>
          <cell r="C3908" t="str">
            <v>Not Listed</v>
          </cell>
        </row>
        <row r="3909">
          <cell r="A3909" t="str">
            <v>SKY INDUSTRIES LTD</v>
          </cell>
          <cell r="B3909">
            <v>526479</v>
          </cell>
          <cell r="C3909" t="str">
            <v>Not Listed</v>
          </cell>
        </row>
        <row r="3910">
          <cell r="A3910" t="str">
            <v>SKYLINE MILLARS LTD</v>
          </cell>
          <cell r="B3910">
            <v>505650</v>
          </cell>
          <cell r="C3910" t="str">
            <v>Not Listed</v>
          </cell>
        </row>
        <row r="3911">
          <cell r="A3911" t="str">
            <v>SKYLINE VENTURES (INDIA) LTD</v>
          </cell>
          <cell r="B3911">
            <v>538919</v>
          </cell>
          <cell r="C3911" t="str">
            <v>Not Listed</v>
          </cell>
        </row>
        <row r="3912">
          <cell r="A3912" t="str">
            <v>SKYLINE VENTURES INDIA LTD</v>
          </cell>
          <cell r="B3912">
            <v>538919</v>
          </cell>
          <cell r="C3912" t="str">
            <v>Not Listed</v>
          </cell>
        </row>
        <row r="3913">
          <cell r="A3913" t="str">
            <v>SMART FINSEC LTD</v>
          </cell>
          <cell r="B3913">
            <v>539494</v>
          </cell>
          <cell r="C3913" t="str">
            <v>Not Listed</v>
          </cell>
        </row>
        <row r="3914">
          <cell r="A3914" t="str">
            <v>SMARTLINK HOLDINGS LTD</v>
          </cell>
          <cell r="B3914">
            <v>532419</v>
          </cell>
          <cell r="C3914" t="str">
            <v>SMARTLINK</v>
          </cell>
        </row>
        <row r="3915">
          <cell r="A3915" t="str">
            <v>SMIFS CAPITAL MARKETS LTD</v>
          </cell>
          <cell r="B3915">
            <v>508905</v>
          </cell>
          <cell r="C3915" t="str">
            <v>Not Listed</v>
          </cell>
        </row>
        <row r="3916">
          <cell r="A3916" t="str">
            <v>SML ISUZU LTD</v>
          </cell>
          <cell r="B3916">
            <v>505192</v>
          </cell>
          <cell r="C3916" t="str">
            <v>SMLISUZU</v>
          </cell>
        </row>
        <row r="3917">
          <cell r="A3917" t="str">
            <v>SMRUTHI ORGANICS LTD</v>
          </cell>
          <cell r="B3917">
            <v>540686</v>
          </cell>
          <cell r="C3917" t="str">
            <v>Not Listed</v>
          </cell>
        </row>
        <row r="3918">
          <cell r="A3918" t="str">
            <v>SMS LIFESCIENCES (INDIA) LTD</v>
          </cell>
          <cell r="B3918">
            <v>540679</v>
          </cell>
          <cell r="C3918" t="str">
            <v>SMSLIFE</v>
          </cell>
        </row>
        <row r="3919">
          <cell r="A3919" t="str">
            <v>SMS LIFESCIENCES INDIA LTD</v>
          </cell>
          <cell r="B3919">
            <v>540679</v>
          </cell>
          <cell r="C3919" t="str">
            <v>SMSLIFE</v>
          </cell>
        </row>
        <row r="3920">
          <cell r="A3920" t="str">
            <v>SMS PHARMACEUTICALS LTD</v>
          </cell>
          <cell r="B3920">
            <v>532815</v>
          </cell>
          <cell r="C3920" t="str">
            <v>SMSPHARMA</v>
          </cell>
        </row>
        <row r="3921">
          <cell r="A3921" t="str">
            <v>SMVD POLY PACK LTD</v>
          </cell>
          <cell r="B3921" t="str">
            <v>Not Listed</v>
          </cell>
          <cell r="C3921" t="str">
            <v>SMVD</v>
          </cell>
        </row>
        <row r="3922">
          <cell r="A3922" t="str">
            <v>SNL BEARINGS LTD</v>
          </cell>
          <cell r="B3922">
            <v>505827</v>
          </cell>
          <cell r="C3922" t="str">
            <v>Not Listed</v>
          </cell>
        </row>
        <row r="3923">
          <cell r="A3923" t="str">
            <v>SNOWMAN LOGISTICS LTD</v>
          </cell>
          <cell r="B3923">
            <v>538635</v>
          </cell>
          <cell r="C3923" t="str">
            <v>SNOWMAN</v>
          </cell>
        </row>
        <row r="3924">
          <cell r="A3924" t="str">
            <v>SOBHA LTD</v>
          </cell>
          <cell r="B3924">
            <v>532784</v>
          </cell>
          <cell r="C3924" t="str">
            <v>SOBHA</v>
          </cell>
        </row>
        <row r="3925">
          <cell r="A3925" t="str">
            <v>SOBHAGYA MERCHANTILE LTD</v>
          </cell>
          <cell r="B3925">
            <v>512014</v>
          </cell>
          <cell r="C3925" t="str">
            <v>Not Listed</v>
          </cell>
        </row>
        <row r="3926">
          <cell r="A3926" t="str">
            <v>SOFCOM SYSTEMS LTD</v>
          </cell>
          <cell r="B3926">
            <v>538923</v>
          </cell>
          <cell r="C3926" t="str">
            <v>Not Listed</v>
          </cell>
        </row>
        <row r="3927">
          <cell r="A3927" t="str">
            <v>SOFTBPO GLOBAL SERVICES LTD</v>
          </cell>
          <cell r="B3927">
            <v>504375</v>
          </cell>
          <cell r="C3927" t="str">
            <v>Not Listed</v>
          </cell>
        </row>
        <row r="3928">
          <cell r="A3928" t="str">
            <v>SOFTSOL (INDIA) LTD</v>
          </cell>
          <cell r="B3928">
            <v>532344</v>
          </cell>
          <cell r="C3928" t="str">
            <v>Not Listed</v>
          </cell>
        </row>
        <row r="3929">
          <cell r="A3929" t="str">
            <v>SOFTSOL INDIA LTD</v>
          </cell>
          <cell r="B3929">
            <v>532344</v>
          </cell>
          <cell r="C3929" t="str">
            <v>Not Listed</v>
          </cell>
        </row>
        <row r="3930">
          <cell r="A3930" t="str">
            <v>SOFTTECH ENGINEERS LTD</v>
          </cell>
          <cell r="B3930" t="str">
            <v>Not Listed</v>
          </cell>
          <cell r="C3930" t="str">
            <v>SOFTTECH</v>
          </cell>
        </row>
        <row r="3931">
          <cell r="A3931" t="str">
            <v>SOLAR INDUSTRIES (INDIA) LTD</v>
          </cell>
          <cell r="B3931">
            <v>532725</v>
          </cell>
          <cell r="C3931" t="str">
            <v>SOLARINDS</v>
          </cell>
        </row>
        <row r="3932">
          <cell r="A3932" t="str">
            <v>SOLAR INDUSTRIES INDIA LTD</v>
          </cell>
          <cell r="B3932">
            <v>532725</v>
          </cell>
          <cell r="C3932" t="str">
            <v>SOLARINDS</v>
          </cell>
        </row>
        <row r="3933">
          <cell r="A3933" t="str">
            <v>SOLARA ACTIVE PHARMA SCIENCES LTD</v>
          </cell>
          <cell r="B3933">
            <v>541540</v>
          </cell>
          <cell r="C3933" t="str">
            <v>SOLARA</v>
          </cell>
        </row>
        <row r="3934">
          <cell r="A3934" t="str">
            <v>SOLEX ENERGY LTD</v>
          </cell>
          <cell r="B3934" t="str">
            <v>Not Listed</v>
          </cell>
          <cell r="C3934" t="str">
            <v>SOLEX</v>
          </cell>
        </row>
        <row r="3935">
          <cell r="A3935" t="str">
            <v>SOLID CARBIDE TOOLS LTD</v>
          </cell>
          <cell r="B3935">
            <v>500394</v>
          </cell>
          <cell r="C3935" t="str">
            <v>Not Listed</v>
          </cell>
        </row>
        <row r="3936">
          <cell r="A3936" t="str">
            <v>SOLID CONTAINERS LTD</v>
          </cell>
          <cell r="B3936">
            <v>502460</v>
          </cell>
          <cell r="C3936" t="str">
            <v>Not Listed</v>
          </cell>
        </row>
        <row r="3937">
          <cell r="A3937" t="str">
            <v>SOLID STONE COMPANY LTD</v>
          </cell>
          <cell r="B3937">
            <v>513699</v>
          </cell>
          <cell r="C3937" t="str">
            <v>Not Listed</v>
          </cell>
        </row>
        <row r="3938">
          <cell r="A3938" t="str">
            <v>SOLIS MARKETING LTD</v>
          </cell>
          <cell r="B3938">
            <v>538575</v>
          </cell>
          <cell r="C3938" t="str">
            <v>Not Listed</v>
          </cell>
        </row>
        <row r="3939">
          <cell r="A3939" t="str">
            <v>SOLITAIRE MACHINE TOOLS LTD</v>
          </cell>
          <cell r="B3939">
            <v>522152</v>
          </cell>
          <cell r="C3939" t="str">
            <v>Not Listed</v>
          </cell>
        </row>
        <row r="3940">
          <cell r="A3940" t="str">
            <v>SOM DATT FINANCE CORPORATION LTD</v>
          </cell>
          <cell r="B3940">
            <v>511571</v>
          </cell>
          <cell r="C3940" t="str">
            <v>Not Listed</v>
          </cell>
        </row>
        <row r="3941">
          <cell r="A3941" t="str">
            <v>SOM DISTILLERIES &amp; BREWERIES LTD</v>
          </cell>
          <cell r="B3941">
            <v>507514</v>
          </cell>
          <cell r="C3941" t="str">
            <v>SDBL</v>
          </cell>
        </row>
        <row r="3942">
          <cell r="A3942" t="str">
            <v>SOMA TEXTILES &amp; INDUSTRIES LTD</v>
          </cell>
          <cell r="B3942">
            <v>521034</v>
          </cell>
          <cell r="C3942" t="str">
            <v>SOMATEX</v>
          </cell>
        </row>
        <row r="3943">
          <cell r="A3943" t="str">
            <v>SOMANY CERAMICS LTD</v>
          </cell>
          <cell r="B3943">
            <v>531548</v>
          </cell>
          <cell r="C3943" t="str">
            <v>SOMANYCERA</v>
          </cell>
        </row>
        <row r="3944">
          <cell r="A3944" t="str">
            <v>SOMI CONVEYOR BELTINGS LTD</v>
          </cell>
          <cell r="B3944">
            <v>533001</v>
          </cell>
          <cell r="C3944" t="str">
            <v>SOMICONVEY</v>
          </cell>
        </row>
        <row r="3945">
          <cell r="A3945" t="str">
            <v>SONAL ADHESIVES LTD</v>
          </cell>
          <cell r="B3945">
            <v>526901</v>
          </cell>
          <cell r="C3945" t="str">
            <v>Not Listed</v>
          </cell>
        </row>
        <row r="3946">
          <cell r="A3946" t="str">
            <v>SONAL MERCANTILE LTD</v>
          </cell>
          <cell r="B3946">
            <v>538943</v>
          </cell>
          <cell r="C3946" t="str">
            <v>Not Listed</v>
          </cell>
        </row>
        <row r="3947">
          <cell r="A3947" t="str">
            <v>SONAM CLOCK LTD</v>
          </cell>
          <cell r="B3947" t="str">
            <v>Not Listed</v>
          </cell>
          <cell r="C3947" t="str">
            <v>SONAMCLOCK</v>
          </cell>
        </row>
        <row r="3948">
          <cell r="A3948" t="str">
            <v>SONATA SOFTWARE LTD</v>
          </cell>
          <cell r="B3948">
            <v>532221</v>
          </cell>
          <cell r="C3948" t="str">
            <v>SONATSOFTW</v>
          </cell>
        </row>
        <row r="3949">
          <cell r="A3949" t="str">
            <v>SONI MEDICARE LTD</v>
          </cell>
          <cell r="B3949">
            <v>539378</v>
          </cell>
          <cell r="C3949" t="str">
            <v>Not Listed</v>
          </cell>
        </row>
        <row r="3950">
          <cell r="A3950" t="str">
            <v>SONI SOYA PRODUCTS LTD</v>
          </cell>
          <cell r="B3950" t="str">
            <v>Not Listed</v>
          </cell>
          <cell r="C3950" t="str">
            <v>SONISOYA</v>
          </cell>
        </row>
        <row r="3951">
          <cell r="A3951" t="str">
            <v>SOPHIA TRAEXPO LTD</v>
          </cell>
          <cell r="B3951">
            <v>541633</v>
          </cell>
          <cell r="C3951" t="str">
            <v>Not Listed</v>
          </cell>
        </row>
        <row r="3952">
          <cell r="A3952" t="str">
            <v>SORIL INFRA RESOURCES LTD</v>
          </cell>
          <cell r="B3952">
            <v>532679</v>
          </cell>
          <cell r="C3952" t="str">
            <v>SORILINFRA</v>
          </cell>
        </row>
        <row r="3953">
          <cell r="A3953" t="str">
            <v>SOURCE INDUSTRIES (INDIA) LTD</v>
          </cell>
          <cell r="B3953">
            <v>521036</v>
          </cell>
          <cell r="C3953" t="str">
            <v>Not Listed</v>
          </cell>
        </row>
        <row r="3954">
          <cell r="A3954" t="str">
            <v>SOURCE INDUSTRIES INDIA LTD</v>
          </cell>
          <cell r="B3954">
            <v>521036</v>
          </cell>
          <cell r="C3954" t="str">
            <v>Not Listed</v>
          </cell>
        </row>
        <row r="3955">
          <cell r="A3955" t="str">
            <v>SOURCE NATURAL FOODS &amp; HERBAL SUPPL LTD</v>
          </cell>
          <cell r="B3955">
            <v>531398</v>
          </cell>
          <cell r="C3955" t="str">
            <v>Not Listed</v>
          </cell>
        </row>
        <row r="3956">
          <cell r="A3956" t="str">
            <v>SOUTH ASIAN ENTERPRISES LTD</v>
          </cell>
          <cell r="B3956">
            <v>526477</v>
          </cell>
          <cell r="C3956" t="str">
            <v>Not Listed</v>
          </cell>
        </row>
        <row r="3957">
          <cell r="A3957" t="str">
            <v>SOUTH INDIA PAPER MILLS LTD</v>
          </cell>
          <cell r="B3957">
            <v>516108</v>
          </cell>
          <cell r="C3957" t="str">
            <v>Not Listed</v>
          </cell>
        </row>
        <row r="3958">
          <cell r="A3958" t="str">
            <v>SOUTH INDIA PROJECTS LTD</v>
          </cell>
          <cell r="B3958">
            <v>538891</v>
          </cell>
          <cell r="C3958" t="str">
            <v>Not Listed</v>
          </cell>
        </row>
        <row r="3959">
          <cell r="A3959" t="str">
            <v>SOUTH WEST PINNACLE EXPLORATION LTD</v>
          </cell>
          <cell r="B3959" t="str">
            <v>Not Listed</v>
          </cell>
          <cell r="C3959" t="str">
            <v>SOUTHWEST</v>
          </cell>
        </row>
        <row r="3960">
          <cell r="A3960" t="str">
            <v>SOUTHERN GAS LTD</v>
          </cell>
          <cell r="B3960">
            <v>509910</v>
          </cell>
          <cell r="C3960" t="str">
            <v>Not Listed</v>
          </cell>
        </row>
        <row r="3961">
          <cell r="A3961" t="str">
            <v>SOUTHERN INFOSYS LTD</v>
          </cell>
          <cell r="B3961">
            <v>540174</v>
          </cell>
          <cell r="C3961" t="str">
            <v>Not Listed</v>
          </cell>
        </row>
        <row r="3962">
          <cell r="A3962" t="str">
            <v>SOUTHERN LATEX LTD</v>
          </cell>
          <cell r="B3962">
            <v>514454</v>
          </cell>
          <cell r="C3962" t="str">
            <v>Not Listed</v>
          </cell>
        </row>
        <row r="3963">
          <cell r="A3963" t="str">
            <v>SOUTHERN MAGNESIUM &amp; CHEMICALS LTD</v>
          </cell>
          <cell r="B3963">
            <v>513498</v>
          </cell>
          <cell r="C3963" t="str">
            <v>Not Listed</v>
          </cell>
        </row>
        <row r="3964">
          <cell r="A3964" t="str">
            <v>SOUTHERN ONLINE BIO TECHNOLOGIES LTD</v>
          </cell>
          <cell r="B3964">
            <v>532669</v>
          </cell>
          <cell r="C3964" t="str">
            <v>Not Listed</v>
          </cell>
        </row>
        <row r="3965">
          <cell r="A3965" t="str">
            <v>SOUTHERN PETROCHEMICALS INDUSTRIES CORPORATION LTD</v>
          </cell>
          <cell r="B3965">
            <v>590030</v>
          </cell>
          <cell r="C3965" t="str">
            <v>SPIC</v>
          </cell>
        </row>
        <row r="3966">
          <cell r="A3966" t="str">
            <v>SOVEREIGN DIAMONDS LTD</v>
          </cell>
          <cell r="B3966">
            <v>523826</v>
          </cell>
          <cell r="C3966" t="str">
            <v>Not Listed</v>
          </cell>
        </row>
        <row r="3967">
          <cell r="A3967" t="str">
            <v>SOWBHAGYA MEDIA LTD</v>
          </cell>
          <cell r="B3967">
            <v>532025</v>
          </cell>
          <cell r="C3967" t="str">
            <v>Not Listed</v>
          </cell>
        </row>
        <row r="3968">
          <cell r="A3968" t="str">
            <v>SP CAPITAL FINANCING LTD</v>
          </cell>
          <cell r="B3968">
            <v>530289</v>
          </cell>
          <cell r="C3968" t="str">
            <v>Not Listed</v>
          </cell>
        </row>
        <row r="3969">
          <cell r="A3969" t="str">
            <v>SPA Capital Services Ltd</v>
          </cell>
          <cell r="B3969">
            <v>542376</v>
          </cell>
          <cell r="C3969" t="str">
            <v>SPACAPS</v>
          </cell>
        </row>
        <row r="3970">
          <cell r="A3970" t="str">
            <v>SPACE INCUBATRICS TECHNOLOGIES LTD</v>
          </cell>
          <cell r="B3970">
            <v>541890</v>
          </cell>
          <cell r="C3970" t="str">
            <v>Not Listed</v>
          </cell>
        </row>
        <row r="3971">
          <cell r="A3971" t="str">
            <v>SPACEAGE PRODUCTS LTD</v>
          </cell>
          <cell r="B3971">
            <v>538920</v>
          </cell>
          <cell r="C3971" t="str">
            <v>Not Listed</v>
          </cell>
        </row>
        <row r="3972">
          <cell r="A3972" t="str">
            <v>SPACENET ENTERPRISES (INDIA) LTD</v>
          </cell>
          <cell r="B3972" t="str">
            <v>Not Listed</v>
          </cell>
          <cell r="C3972" t="str">
            <v>SPCENET</v>
          </cell>
        </row>
        <row r="3973">
          <cell r="A3973" t="str">
            <v>SPACENET ENTERPRISES INDIA LTD</v>
          </cell>
          <cell r="B3973" t="str">
            <v>Not Listed</v>
          </cell>
          <cell r="C3973" t="str">
            <v>SPCENET</v>
          </cell>
        </row>
        <row r="3974">
          <cell r="A3974" t="str">
            <v>SPAN DIVERGENT LTD</v>
          </cell>
          <cell r="B3974">
            <v>524727</v>
          </cell>
          <cell r="C3974" t="str">
            <v>Not Listed</v>
          </cell>
        </row>
        <row r="3975">
          <cell r="A3975" t="str">
            <v>SPARC SYSTEMS LTD</v>
          </cell>
          <cell r="B3975">
            <v>531370</v>
          </cell>
          <cell r="C3975" t="str">
            <v>Not Listed</v>
          </cell>
        </row>
        <row r="3976">
          <cell r="A3976" t="str">
            <v>SPARKLING INDIA FINSHARES LTD</v>
          </cell>
          <cell r="B3976">
            <v>540211</v>
          </cell>
          <cell r="C3976" t="str">
            <v>Not Listed</v>
          </cell>
        </row>
        <row r="3977">
          <cell r="A3977" t="str">
            <v>SPECIALITY RESTAURANTS LTD</v>
          </cell>
          <cell r="B3977">
            <v>534425</v>
          </cell>
          <cell r="C3977" t="str">
            <v>SPECIALITY</v>
          </cell>
        </row>
        <row r="3978">
          <cell r="A3978" t="str">
            <v>SPECTRA INDUSTRIES LTD</v>
          </cell>
          <cell r="B3978">
            <v>513687</v>
          </cell>
          <cell r="C3978" t="str">
            <v>Not Listed</v>
          </cell>
        </row>
        <row r="3979">
          <cell r="A3979" t="str">
            <v>SPECTRUM ELECTRICAL INDUSTRIES LTD</v>
          </cell>
          <cell r="B3979" t="str">
            <v>Not Listed</v>
          </cell>
          <cell r="C3979" t="str">
            <v>SPECTRUM</v>
          </cell>
        </row>
        <row r="3980">
          <cell r="A3980" t="str">
            <v>SPECTRUM FOODS LTD</v>
          </cell>
          <cell r="B3980">
            <v>531982</v>
          </cell>
          <cell r="C3980" t="str">
            <v>Not Listed</v>
          </cell>
        </row>
        <row r="3981">
          <cell r="A3981" t="str">
            <v>SPECULAR MARKETING &amp; FINANCING LTD</v>
          </cell>
          <cell r="B3981">
            <v>512153</v>
          </cell>
          <cell r="C3981" t="str">
            <v>Not Listed</v>
          </cell>
        </row>
        <row r="3982">
          <cell r="A3982" t="str">
            <v>SPEEDAGE COMMERCIALS LTD</v>
          </cell>
          <cell r="B3982">
            <v>512291</v>
          </cell>
          <cell r="C3982" t="str">
            <v>Not Listed</v>
          </cell>
        </row>
        <row r="3983">
          <cell r="A3983" t="str">
            <v>SPEL SEMICONDUCTOR LTD</v>
          </cell>
          <cell r="B3983">
            <v>517166</v>
          </cell>
          <cell r="C3983" t="str">
            <v>Not Listed</v>
          </cell>
        </row>
        <row r="3984">
          <cell r="A3984" t="str">
            <v>Spencers Retail Ltd</v>
          </cell>
          <cell r="B3984">
            <v>542337</v>
          </cell>
          <cell r="C3984" t="str">
            <v>SPENCER</v>
          </cell>
        </row>
        <row r="3985">
          <cell r="A3985" t="str">
            <v>Spencer's Retail LTD</v>
          </cell>
          <cell r="B3985" t="str">
            <v>Not Listed</v>
          </cell>
          <cell r="C3985" t="str">
            <v>SPENCERS</v>
          </cell>
        </row>
        <row r="3986">
          <cell r="A3986" t="str">
            <v>SPENTA INTERNATIONAL LTD</v>
          </cell>
          <cell r="B3986">
            <v>526161</v>
          </cell>
          <cell r="C3986" t="str">
            <v>Not Listed</v>
          </cell>
        </row>
        <row r="3987">
          <cell r="A3987" t="str">
            <v>SPENTEX INDUSTRIES LTD</v>
          </cell>
          <cell r="B3987">
            <v>521082</v>
          </cell>
          <cell r="C3987" t="str">
            <v>SPENTEX</v>
          </cell>
        </row>
        <row r="3988">
          <cell r="A3988" t="str">
            <v>SPICE ISLANDS APPARELS LTD</v>
          </cell>
          <cell r="B3988">
            <v>526827</v>
          </cell>
          <cell r="C3988" t="str">
            <v>Not Listed</v>
          </cell>
        </row>
        <row r="3989">
          <cell r="A3989" t="str">
            <v>SPICE MOBILITY LTD</v>
          </cell>
          <cell r="B3989">
            <v>517214</v>
          </cell>
          <cell r="C3989" t="str">
            <v>SPICEMOBI</v>
          </cell>
        </row>
        <row r="3990">
          <cell r="A3990" t="str">
            <v>SPICEJET LTD</v>
          </cell>
          <cell r="B3990">
            <v>500285</v>
          </cell>
          <cell r="C3990" t="str">
            <v>Not Listed</v>
          </cell>
        </row>
        <row r="3991">
          <cell r="A3991" t="str">
            <v>SPICY ENTERTAINMENT AND MEDIA LTD</v>
          </cell>
          <cell r="B3991">
            <v>540084</v>
          </cell>
          <cell r="C3991" t="str">
            <v>Not Listed</v>
          </cell>
        </row>
        <row r="3992">
          <cell r="A3992" t="str">
            <v>SPL INDUSTRIES LTD</v>
          </cell>
          <cell r="B3992">
            <v>532651</v>
          </cell>
          <cell r="C3992" t="str">
            <v>SPLIL</v>
          </cell>
        </row>
        <row r="3993">
          <cell r="A3993" t="str">
            <v>SPLENDID METAL PRODUCTS LTD</v>
          </cell>
          <cell r="B3993">
            <v>513414</v>
          </cell>
          <cell r="C3993" t="str">
            <v>SMPL</v>
          </cell>
        </row>
        <row r="3994">
          <cell r="A3994" t="str">
            <v>SPML INFRA LTD</v>
          </cell>
          <cell r="B3994">
            <v>500402</v>
          </cell>
          <cell r="C3994" t="str">
            <v>SPMLINFRA</v>
          </cell>
        </row>
        <row r="3995">
          <cell r="A3995" t="str">
            <v>SPORTKING (INDIA) LTD</v>
          </cell>
          <cell r="B3995">
            <v>539221</v>
          </cell>
          <cell r="C3995" t="str">
            <v>Not Listed</v>
          </cell>
        </row>
        <row r="3996">
          <cell r="A3996" t="str">
            <v>SPORTKING INDIA LTD</v>
          </cell>
          <cell r="B3996">
            <v>539221</v>
          </cell>
          <cell r="C3996" t="str">
            <v>Not Listed</v>
          </cell>
        </row>
        <row r="3997">
          <cell r="A3997" t="str">
            <v>SPRAYKING AGRO EQUIPMENT LTD</v>
          </cell>
          <cell r="B3997">
            <v>540079</v>
          </cell>
          <cell r="C3997" t="str">
            <v>Not Listed</v>
          </cell>
        </row>
        <row r="3998">
          <cell r="A3998" t="str">
            <v>Spring Fields Infraventure Ltd</v>
          </cell>
          <cell r="B3998">
            <v>540570</v>
          </cell>
          <cell r="C3998" t="str">
            <v>SFIVL</v>
          </cell>
        </row>
        <row r="3999">
          <cell r="A3999" t="str">
            <v>SPS FINQUEST LTD</v>
          </cell>
          <cell r="B3999">
            <v>538402</v>
          </cell>
          <cell r="C3999" t="str">
            <v>Not Listed</v>
          </cell>
        </row>
        <row r="4000">
          <cell r="A4000" t="str">
            <v>SPS INTERNATIONAL LTD</v>
          </cell>
          <cell r="B4000">
            <v>530177</v>
          </cell>
          <cell r="C4000" t="str">
            <v>Not Listed</v>
          </cell>
        </row>
        <row r="4001">
          <cell r="A4001" t="str">
            <v>SQS INDIA BFSI LTD</v>
          </cell>
          <cell r="B4001">
            <v>533121</v>
          </cell>
          <cell r="C4001" t="str">
            <v>SQSBFSI</v>
          </cell>
        </row>
        <row r="4002">
          <cell r="A4002" t="str">
            <v>SQUARE FOUR PROJECTS (INDIA) LTD</v>
          </cell>
          <cell r="B4002">
            <v>526532</v>
          </cell>
          <cell r="C4002" t="str">
            <v>Not Listed</v>
          </cell>
        </row>
        <row r="4003">
          <cell r="A4003" t="str">
            <v>SQUARE FOUR PROJECTS INDIA LTD</v>
          </cell>
          <cell r="B4003">
            <v>526532</v>
          </cell>
          <cell r="C4003" t="str">
            <v>Not Listed</v>
          </cell>
        </row>
        <row r="4004">
          <cell r="A4004" t="str">
            <v>SREE JAYALAKSHMI AUTOSPIN LTD</v>
          </cell>
          <cell r="B4004">
            <v>530037</v>
          </cell>
          <cell r="C4004" t="str">
            <v>Not Listed</v>
          </cell>
        </row>
        <row r="4005">
          <cell r="A4005" t="str">
            <v>SREE RAYALASEEMA HI-STRENGTH HYPO LTD</v>
          </cell>
          <cell r="B4005">
            <v>532842</v>
          </cell>
          <cell r="C4005" t="str">
            <v>SRHHYPOLTD</v>
          </cell>
        </row>
        <row r="4006">
          <cell r="A4006" t="str">
            <v>SREECHEM RESINS LTD</v>
          </cell>
          <cell r="B4006">
            <v>514248</v>
          </cell>
          <cell r="C4006" t="str">
            <v>Not Listed</v>
          </cell>
        </row>
        <row r="4007">
          <cell r="A4007" t="str">
            <v>SREELEATHERS LTD</v>
          </cell>
          <cell r="B4007">
            <v>535601</v>
          </cell>
          <cell r="C4007" t="str">
            <v>SREEL</v>
          </cell>
        </row>
        <row r="4008">
          <cell r="A4008" t="str">
            <v>SREI INFRASTRUCTURE FINANCE LTD</v>
          </cell>
          <cell r="B4008">
            <v>523756</v>
          </cell>
          <cell r="C4008" t="str">
            <v>SREINFRA</v>
          </cell>
        </row>
        <row r="4009">
          <cell r="A4009" t="str">
            <v>SRESTHA FINVEST LTD</v>
          </cell>
          <cell r="B4009">
            <v>539217</v>
          </cell>
          <cell r="C4009" t="str">
            <v>Not Listed</v>
          </cell>
        </row>
        <row r="4010">
          <cell r="A4010" t="str">
            <v>SRF LTD</v>
          </cell>
          <cell r="B4010">
            <v>503806</v>
          </cell>
          <cell r="C4010" t="str">
            <v>SRF</v>
          </cell>
        </row>
        <row r="4011">
          <cell r="A4011" t="str">
            <v>SRG HOUSING FINANCE LTD</v>
          </cell>
          <cell r="B4011">
            <v>534680</v>
          </cell>
          <cell r="C4011" t="str">
            <v>Not Listed</v>
          </cell>
        </row>
        <row r="4012">
          <cell r="A4012" t="str">
            <v>SRI ADHIKARI BROTHERS TELEVISION NETWORK LTD</v>
          </cell>
          <cell r="B4012">
            <v>530943</v>
          </cell>
          <cell r="C4012" t="str">
            <v>SABTN</v>
          </cell>
        </row>
        <row r="4013">
          <cell r="A4013" t="str">
            <v>SRI AMARNATH FINANCE LTD</v>
          </cell>
          <cell r="B4013">
            <v>538863</v>
          </cell>
          <cell r="C4013" t="str">
            <v>Not Listed</v>
          </cell>
        </row>
        <row r="4014">
          <cell r="A4014" t="str">
            <v>SRI HAVISHA HOSPITALITY AND INFRASTRUCTURE LTD</v>
          </cell>
          <cell r="B4014">
            <v>531322</v>
          </cell>
          <cell r="C4014" t="str">
            <v>HAVISHA</v>
          </cell>
        </row>
        <row r="4015">
          <cell r="A4015" t="str">
            <v>SRI KPR INDUSTRIES LTD</v>
          </cell>
          <cell r="B4015">
            <v>514442</v>
          </cell>
          <cell r="C4015" t="str">
            <v>Not Listed</v>
          </cell>
        </row>
        <row r="4016">
          <cell r="A4016" t="str">
            <v>SRI KRISHNA CONSTRUCTIONS (INDIA) LTD</v>
          </cell>
          <cell r="B4016">
            <v>539363</v>
          </cell>
          <cell r="C4016" t="str">
            <v>Not Listed</v>
          </cell>
        </row>
        <row r="4017">
          <cell r="A4017" t="str">
            <v>SRI KRISHNA CONSTRUCTIONS INDIA LTD</v>
          </cell>
          <cell r="B4017">
            <v>539363</v>
          </cell>
          <cell r="C4017" t="str">
            <v>Not Listed</v>
          </cell>
        </row>
        <row r="4018">
          <cell r="A4018" t="str">
            <v>SRI KRISHNA METCOM LTD</v>
          </cell>
          <cell r="B4018" t="str">
            <v>Not Listed</v>
          </cell>
          <cell r="C4018" t="str">
            <v>SKML</v>
          </cell>
        </row>
        <row r="4019">
          <cell r="A4019" t="str">
            <v>SRI LAKSHMI SARASWATHI TEXTILES ARNI LTD</v>
          </cell>
          <cell r="B4019">
            <v>521161</v>
          </cell>
          <cell r="C4019" t="str">
            <v>Not Listed</v>
          </cell>
        </row>
        <row r="4020">
          <cell r="A4020" t="str">
            <v>SRI NACHAMMAI COTTON MILLS LTD</v>
          </cell>
          <cell r="B4020">
            <v>521234</v>
          </cell>
          <cell r="C4020" t="str">
            <v>Not Listed</v>
          </cell>
        </row>
        <row r="4021">
          <cell r="A4021" t="str">
            <v>SRI RAMAKRISHNA MILLS COIMBATORE LTD</v>
          </cell>
          <cell r="B4021">
            <v>521178</v>
          </cell>
          <cell r="C4021" t="str">
            <v>Not Listed</v>
          </cell>
        </row>
        <row r="4022">
          <cell r="A4022" t="str">
            <v>SRI VAJRA GRANITES LTD</v>
          </cell>
          <cell r="B4022">
            <v>515081</v>
          </cell>
          <cell r="C4022" t="str">
            <v>Not Listed</v>
          </cell>
        </row>
        <row r="4023">
          <cell r="A4023" t="str">
            <v>SRIKALAHASTHI PIPES LTD</v>
          </cell>
          <cell r="B4023">
            <v>513605</v>
          </cell>
          <cell r="C4023" t="str">
            <v>SRIPIPES</v>
          </cell>
        </row>
        <row r="4024">
          <cell r="A4024" t="str">
            <v>SRM ENERGY LTD</v>
          </cell>
          <cell r="B4024">
            <v>523222</v>
          </cell>
          <cell r="C4024" t="str">
            <v>Not Listed</v>
          </cell>
        </row>
        <row r="4025">
          <cell r="A4025" t="str">
            <v>SRS FINANCE LTD</v>
          </cell>
          <cell r="B4025">
            <v>536799</v>
          </cell>
          <cell r="C4025" t="str">
            <v>Not Listed</v>
          </cell>
        </row>
        <row r="4026">
          <cell r="A4026" t="str">
            <v>SRS LTD</v>
          </cell>
          <cell r="B4026">
            <v>533569</v>
          </cell>
          <cell r="C4026" t="str">
            <v>SRSLTD</v>
          </cell>
        </row>
        <row r="4027">
          <cell r="A4027" t="str">
            <v>SRU STEELS LTD</v>
          </cell>
          <cell r="B4027">
            <v>540914</v>
          </cell>
          <cell r="C4027" t="str">
            <v>Not Listed</v>
          </cell>
        </row>
        <row r="4028">
          <cell r="A4028" t="str">
            <v>SS ORGANICS LTD</v>
          </cell>
          <cell r="B4028">
            <v>524636</v>
          </cell>
          <cell r="C4028" t="str">
            <v>Not Listed</v>
          </cell>
        </row>
        <row r="4029">
          <cell r="A4029" t="str">
            <v>SSPDL LTD</v>
          </cell>
          <cell r="B4029">
            <v>530821</v>
          </cell>
          <cell r="C4029" t="str">
            <v>Not Listed</v>
          </cell>
        </row>
        <row r="4030">
          <cell r="A4030" t="str">
            <v>SSPN FINANCE LTD</v>
          </cell>
          <cell r="B4030">
            <v>539026</v>
          </cell>
          <cell r="C4030" t="str">
            <v>Not Listed</v>
          </cell>
        </row>
        <row r="4031">
          <cell r="A4031" t="str">
            <v>STAMPEDE CAPITAL LTD</v>
          </cell>
          <cell r="B4031">
            <v>531723</v>
          </cell>
          <cell r="C4031" t="str">
            <v>STAMPEDE</v>
          </cell>
        </row>
        <row r="4032">
          <cell r="A4032" t="str">
            <v>STAMPEDE CAPITAL LTD</v>
          </cell>
          <cell r="B4032">
            <v>570005</v>
          </cell>
          <cell r="C4032" t="str">
            <v>SCAPDVR</v>
          </cell>
        </row>
        <row r="4033">
          <cell r="A4033" t="str">
            <v>STANDARD BATTERIES LTD</v>
          </cell>
          <cell r="B4033">
            <v>504180</v>
          </cell>
          <cell r="C4033" t="str">
            <v>Not Listed</v>
          </cell>
        </row>
        <row r="4034">
          <cell r="A4034" t="str">
            <v>STANDARD CAPITAL MARKETS LTD</v>
          </cell>
          <cell r="B4034">
            <v>511700</v>
          </cell>
          <cell r="C4034" t="str">
            <v>Not Listed</v>
          </cell>
        </row>
        <row r="4035">
          <cell r="A4035" t="str">
            <v>STANDARD CHARTERED PLC</v>
          </cell>
          <cell r="B4035">
            <v>580001</v>
          </cell>
          <cell r="C4035" t="str">
            <v>Not Listed</v>
          </cell>
        </row>
        <row r="4036">
          <cell r="A4036" t="str">
            <v>STANDARD INDUSTRIES LTD</v>
          </cell>
          <cell r="B4036">
            <v>530017</v>
          </cell>
          <cell r="C4036" t="str">
            <v>SIL</v>
          </cell>
        </row>
        <row r="4037">
          <cell r="A4037" t="str">
            <v>STANDARD SHOE SOLE AND MOULD (INDIA) LTD</v>
          </cell>
          <cell r="B4037">
            <v>523351</v>
          </cell>
          <cell r="C4037" t="str">
            <v>Not Listed</v>
          </cell>
        </row>
        <row r="4038">
          <cell r="A4038" t="str">
            <v>STANDARD SHOE SOLE AND MOULD INDIA LTD</v>
          </cell>
          <cell r="B4038">
            <v>523351</v>
          </cell>
          <cell r="C4038" t="str">
            <v>Not Listed</v>
          </cell>
        </row>
        <row r="4039">
          <cell r="A4039" t="str">
            <v>STANDARD SURFACTANTS LTD</v>
          </cell>
          <cell r="B4039">
            <v>526231</v>
          </cell>
          <cell r="C4039" t="str">
            <v>Not Listed</v>
          </cell>
        </row>
        <row r="4040">
          <cell r="A4040" t="str">
            <v>STANPACKS (INDIA) LTD</v>
          </cell>
          <cell r="B4040">
            <v>530931</v>
          </cell>
          <cell r="C4040" t="str">
            <v>Not Listed</v>
          </cell>
        </row>
        <row r="4041">
          <cell r="A4041" t="str">
            <v>STANPACKS INDIA LTD</v>
          </cell>
          <cell r="B4041">
            <v>530931</v>
          </cell>
          <cell r="C4041" t="str">
            <v>Not Listed</v>
          </cell>
        </row>
        <row r="4042">
          <cell r="A4042" t="str">
            <v>STANROSE MAFATLAL INVESTMENTS AND FINANCE LTD</v>
          </cell>
          <cell r="B4042">
            <v>506105</v>
          </cell>
          <cell r="C4042" t="str">
            <v>Not Listed</v>
          </cell>
        </row>
        <row r="4043">
          <cell r="A4043" t="str">
            <v>STAR CEMENT LTD</v>
          </cell>
          <cell r="B4043">
            <v>540575</v>
          </cell>
          <cell r="C4043" t="str">
            <v>STARCEMENT</v>
          </cell>
        </row>
        <row r="4044">
          <cell r="A4044" t="str">
            <v>STAR DELTA TRANSFORMERS LTD</v>
          </cell>
          <cell r="B4044">
            <v>539255</v>
          </cell>
          <cell r="C4044" t="str">
            <v>Not Listed</v>
          </cell>
        </row>
        <row r="4045">
          <cell r="A4045" t="str">
            <v>STAR PAPER MILLS LTD</v>
          </cell>
          <cell r="B4045">
            <v>516022</v>
          </cell>
          <cell r="C4045" t="str">
            <v>STARPAPER</v>
          </cell>
        </row>
        <row r="4046">
          <cell r="A4046" t="str">
            <v>STARCOM INFORMATION TECHNOLOGY LTD</v>
          </cell>
          <cell r="B4046">
            <v>531616</v>
          </cell>
          <cell r="C4046" t="str">
            <v>Not Listed</v>
          </cell>
        </row>
        <row r="4047">
          <cell r="A4047" t="str">
            <v>STARLIT POWER SYSTEMS LTD</v>
          </cell>
          <cell r="B4047">
            <v>538733</v>
          </cell>
          <cell r="C4047" t="str">
            <v>Not Listed</v>
          </cell>
        </row>
        <row r="4048">
          <cell r="A4048" t="str">
            <v>STARLITE COMPONENTS LTD</v>
          </cell>
          <cell r="B4048">
            <v>517548</v>
          </cell>
          <cell r="C4048" t="str">
            <v>Not Listed</v>
          </cell>
        </row>
        <row r="4049">
          <cell r="A4049" t="str">
            <v>STARLOG ENTERPRISES LTD</v>
          </cell>
          <cell r="B4049">
            <v>520155</v>
          </cell>
          <cell r="C4049" t="str">
            <v>Not Listed</v>
          </cell>
        </row>
        <row r="4050">
          <cell r="A4050" t="str">
            <v>STATE BANK OF INDIA</v>
          </cell>
          <cell r="B4050">
            <v>500112</v>
          </cell>
          <cell r="C4050" t="str">
            <v>SBIN</v>
          </cell>
        </row>
        <row r="4051">
          <cell r="A4051" t="str">
            <v>STEEL AUTHORITY OF (INDIA) LTD</v>
          </cell>
          <cell r="B4051">
            <v>500113</v>
          </cell>
          <cell r="C4051" t="str">
            <v>SAIL</v>
          </cell>
        </row>
        <row r="4052">
          <cell r="A4052" t="str">
            <v>STEEL AUTHORITY OF INDIA LTD</v>
          </cell>
          <cell r="B4052">
            <v>500113</v>
          </cell>
          <cell r="C4052" t="str">
            <v>SAIL</v>
          </cell>
        </row>
        <row r="4053">
          <cell r="A4053" t="str">
            <v>STEEL CITY SECURITIES LTD</v>
          </cell>
          <cell r="B4053" t="str">
            <v>Not Listed</v>
          </cell>
          <cell r="C4053" t="str">
            <v>STEELCITY</v>
          </cell>
        </row>
        <row r="4054">
          <cell r="A4054" t="str">
            <v>STEEL EXCHANGE (INDIA) LTD</v>
          </cell>
          <cell r="B4054">
            <v>534748</v>
          </cell>
          <cell r="C4054" t="str">
            <v>STEELXIND</v>
          </cell>
        </row>
        <row r="4055">
          <cell r="A4055" t="str">
            <v>STEEL EXCHANGE INDIA LTD</v>
          </cell>
          <cell r="B4055">
            <v>534748</v>
          </cell>
          <cell r="C4055" t="str">
            <v>STEELXIND</v>
          </cell>
        </row>
        <row r="4056">
          <cell r="A4056" t="str">
            <v>STEEL STRIPS INFRASTRUCTURES LTD</v>
          </cell>
          <cell r="B4056">
            <v>513173</v>
          </cell>
          <cell r="C4056" t="str">
            <v>Not Listed</v>
          </cell>
        </row>
        <row r="4057">
          <cell r="A4057" t="str">
            <v>STEEL STRIPS LTD.</v>
          </cell>
          <cell r="B4057">
            <v>504717</v>
          </cell>
          <cell r="C4057" t="str">
            <v>STRIPMT</v>
          </cell>
        </row>
        <row r="4058">
          <cell r="A4058" t="str">
            <v>STEEL STRIPS WHEELS LTD</v>
          </cell>
          <cell r="B4058">
            <v>513262</v>
          </cell>
          <cell r="C4058" t="str">
            <v>SSWL</v>
          </cell>
        </row>
        <row r="4059">
          <cell r="A4059" t="str">
            <v>STEELCAST LTD</v>
          </cell>
          <cell r="B4059">
            <v>513517</v>
          </cell>
          <cell r="C4059" t="str">
            <v>Not Listed</v>
          </cell>
        </row>
        <row r="4060">
          <cell r="A4060" t="str">
            <v>STEELCO GUJARAT LTD</v>
          </cell>
          <cell r="B4060">
            <v>500399</v>
          </cell>
          <cell r="C4060" t="str">
            <v>Not Listed</v>
          </cell>
        </row>
        <row r="4061">
          <cell r="A4061" t="str">
            <v>STEL HOLDINGS LTD</v>
          </cell>
          <cell r="B4061">
            <v>533316</v>
          </cell>
          <cell r="C4061" t="str">
            <v>STEL</v>
          </cell>
        </row>
        <row r="4062">
          <cell r="A4062" t="str">
            <v>STELLANT SECURITIES (INDIA) LTD</v>
          </cell>
          <cell r="B4062">
            <v>526071</v>
          </cell>
          <cell r="C4062" t="str">
            <v>Not Listed</v>
          </cell>
        </row>
        <row r="4063">
          <cell r="A4063" t="str">
            <v>STELLANT SECURITIES INDIA LTD</v>
          </cell>
          <cell r="B4063">
            <v>526071</v>
          </cell>
          <cell r="C4063" t="str">
            <v>Not Listed</v>
          </cell>
        </row>
        <row r="4064">
          <cell r="A4064" t="str">
            <v>STELLAR CAPITAL SERVICES LTD</v>
          </cell>
          <cell r="B4064">
            <v>536738</v>
          </cell>
          <cell r="C4064" t="str">
            <v>Not Listed</v>
          </cell>
        </row>
        <row r="4065">
          <cell r="A4065" t="str">
            <v>STEP TWO CORPORATION LTD</v>
          </cell>
          <cell r="B4065">
            <v>531509</v>
          </cell>
          <cell r="C4065" t="str">
            <v>Not Listed</v>
          </cell>
        </row>
        <row r="4066">
          <cell r="A4066" t="str">
            <v>STERLING GREEN WOODS LTD</v>
          </cell>
          <cell r="B4066">
            <v>526500</v>
          </cell>
          <cell r="C4066" t="str">
            <v>Not Listed</v>
          </cell>
        </row>
        <row r="4067">
          <cell r="A4067" t="str">
            <v>STERLING GUARANTY &amp;amp; FINANCE LTD.</v>
          </cell>
          <cell r="B4067">
            <v>508963</v>
          </cell>
          <cell r="C4067" t="str">
            <v>STRLGUA</v>
          </cell>
        </row>
        <row r="4068">
          <cell r="A4068" t="str">
            <v>STERLING SPINNERS LTD</v>
          </cell>
          <cell r="B4068">
            <v>531628</v>
          </cell>
          <cell r="C4068" t="str">
            <v>Not Listed</v>
          </cell>
        </row>
        <row r="4069">
          <cell r="A4069" t="str">
            <v>STERLING TOOLS LTD</v>
          </cell>
          <cell r="B4069">
            <v>530759</v>
          </cell>
          <cell r="C4069" t="str">
            <v>STERTOOLS</v>
          </cell>
        </row>
        <row r="4070">
          <cell r="A4070" t="str">
            <v>STERLITE TECHNOLOGIES LTD</v>
          </cell>
          <cell r="B4070">
            <v>532374</v>
          </cell>
          <cell r="C4070" t="str">
            <v>STRTECH</v>
          </cell>
        </row>
        <row r="4071">
          <cell r="A4071" t="str">
            <v>STI (INDIA) LTD</v>
          </cell>
          <cell r="B4071">
            <v>513151</v>
          </cell>
          <cell r="C4071" t="str">
            <v>ST(INDIA)</v>
          </cell>
        </row>
        <row r="4072">
          <cell r="A4072" t="str">
            <v>STI INDIA LTD</v>
          </cell>
          <cell r="B4072">
            <v>513151</v>
          </cell>
          <cell r="C4072" t="str">
            <v>STINDIA</v>
          </cell>
        </row>
        <row r="4073">
          <cell r="A4073" t="str">
            <v>STL GLOBAL LTD</v>
          </cell>
          <cell r="B4073">
            <v>532730</v>
          </cell>
          <cell r="C4073" t="str">
            <v>SGL</v>
          </cell>
        </row>
        <row r="4074">
          <cell r="A4074" t="str">
            <v>STOVEC INDUSTRIES LTD</v>
          </cell>
          <cell r="B4074">
            <v>504959</v>
          </cell>
          <cell r="C4074" t="str">
            <v>Not Listed</v>
          </cell>
        </row>
        <row r="4075">
          <cell r="A4075" t="str">
            <v>STRATMONT INDUSTRIES LTD</v>
          </cell>
          <cell r="B4075">
            <v>530495</v>
          </cell>
          <cell r="C4075" t="str">
            <v>Not Listed</v>
          </cell>
        </row>
        <row r="4076">
          <cell r="A4076" t="str">
            <v>STRIDES PHARMA SCIENCE LTD</v>
          </cell>
          <cell r="B4076">
            <v>532531</v>
          </cell>
          <cell r="C4076" t="str">
            <v>STAR</v>
          </cell>
        </row>
        <row r="4077">
          <cell r="A4077" t="str">
            <v>STURDY INDUSTRIES LTD</v>
          </cell>
          <cell r="B4077">
            <v>530611</v>
          </cell>
          <cell r="C4077" t="str">
            <v>Not Listed</v>
          </cell>
        </row>
        <row r="4078">
          <cell r="A4078" t="str">
            <v>STYLAM INDUSTRIES LTD</v>
          </cell>
          <cell r="B4078">
            <v>526951</v>
          </cell>
          <cell r="C4078" t="str">
            <v>Not Listed</v>
          </cell>
        </row>
        <row r="4079">
          <cell r="A4079" t="str">
            <v>Subex LTD</v>
          </cell>
          <cell r="B4079" t="str">
            <v>Not Listed</v>
          </cell>
          <cell r="C4079" t="str">
            <v>SUBEX</v>
          </cell>
        </row>
        <row r="4080">
          <cell r="A4080" t="str">
            <v>SUBEX LTD</v>
          </cell>
          <cell r="B4080">
            <v>532348</v>
          </cell>
          <cell r="C4080" t="str">
            <v>Not Listed</v>
          </cell>
        </row>
        <row r="4081">
          <cell r="A4081" t="str">
            <v>SUBHASH SILK MILLS LTD</v>
          </cell>
          <cell r="B4081">
            <v>530231</v>
          </cell>
          <cell r="C4081" t="str">
            <v>Not Listed</v>
          </cell>
        </row>
        <row r="4082">
          <cell r="A4082" t="str">
            <v>SUBROS LTD</v>
          </cell>
          <cell r="B4082">
            <v>517168</v>
          </cell>
          <cell r="C4082" t="str">
            <v>SUBROS</v>
          </cell>
        </row>
        <row r="4083">
          <cell r="A4083" t="str">
            <v>SUBWAY FINANCE &amp; INVESTMENT CO LTD</v>
          </cell>
          <cell r="B4083">
            <v>511024</v>
          </cell>
          <cell r="C4083" t="str">
            <v>Not Listed</v>
          </cell>
        </row>
        <row r="4084">
          <cell r="A4084" t="str">
            <v>SUCHITRA FINANCE &amp; TRADING COMPANY LTD</v>
          </cell>
          <cell r="B4084">
            <v>538714</v>
          </cell>
          <cell r="C4084" t="str">
            <v>Not Listed</v>
          </cell>
        </row>
        <row r="4085">
          <cell r="A4085" t="str">
            <v>SUDAL INDUSTRIES LTD</v>
          </cell>
          <cell r="B4085">
            <v>506003</v>
          </cell>
          <cell r="C4085" t="str">
            <v>Not Listed</v>
          </cell>
        </row>
        <row r="4086">
          <cell r="A4086" t="str">
            <v>SUDARSHAN CHEMICAL INDUSTRIES LTD</v>
          </cell>
          <cell r="B4086">
            <v>506655</v>
          </cell>
          <cell r="C4086" t="str">
            <v>SUDARSCHEM</v>
          </cell>
        </row>
        <row r="4087">
          <cell r="A4087" t="str">
            <v>SUDITI INDUSTRIES LTD</v>
          </cell>
          <cell r="B4087">
            <v>521113</v>
          </cell>
          <cell r="C4087" t="str">
            <v>Not Listed</v>
          </cell>
        </row>
        <row r="4088">
          <cell r="A4088" t="str">
            <v>SUERYAA KNITWEAR LTD</v>
          </cell>
          <cell r="B4088">
            <v>540318</v>
          </cell>
          <cell r="C4088" t="str">
            <v>Not Listed</v>
          </cell>
        </row>
        <row r="4089">
          <cell r="A4089" t="str">
            <v>SUGAL &amp; DAMANI SHARE BROKERS LTD</v>
          </cell>
          <cell r="B4089">
            <v>511654</v>
          </cell>
          <cell r="C4089" t="str">
            <v>Not Listed</v>
          </cell>
        </row>
        <row r="4090">
          <cell r="A4090" t="str">
            <v>Suich Industries Ltd</v>
          </cell>
          <cell r="B4090">
            <v>542683</v>
          </cell>
          <cell r="C4090" t="str">
            <v>SUICH</v>
          </cell>
        </row>
        <row r="4091">
          <cell r="A4091" t="str">
            <v>SUJALA TRADING &amp; HOLDINGS LTD</v>
          </cell>
          <cell r="B4091">
            <v>539117</v>
          </cell>
          <cell r="C4091" t="str">
            <v>Not Listed</v>
          </cell>
        </row>
        <row r="4092">
          <cell r="A4092" t="str">
            <v>SUJANA UNIVERSAL INDUSTRIES LTD</v>
          </cell>
          <cell r="B4092">
            <v>517224</v>
          </cell>
          <cell r="C4092" t="str">
            <v>SUJANAUNI</v>
          </cell>
        </row>
        <row r="4093">
          <cell r="A4093" t="str">
            <v>SUKHJIT STARCH &amp; CHEMICALS LTD</v>
          </cell>
          <cell r="B4093">
            <v>524542</v>
          </cell>
          <cell r="C4093" t="str">
            <v>Not Listed</v>
          </cell>
        </row>
        <row r="4094">
          <cell r="A4094" t="str">
            <v>SULABH ENGINEERS &amp; SERVICES LTD</v>
          </cell>
          <cell r="B4094">
            <v>508969</v>
          </cell>
          <cell r="C4094" t="str">
            <v>Not Listed</v>
          </cell>
        </row>
        <row r="4095">
          <cell r="A4095" t="str">
            <v>SUMEDHA FISCAL SERVICES LTD</v>
          </cell>
          <cell r="B4095">
            <v>530419</v>
          </cell>
          <cell r="C4095" t="str">
            <v>Not Listed</v>
          </cell>
        </row>
        <row r="4096">
          <cell r="A4096" t="str">
            <v>SUMEET INDUSTRIES LTD</v>
          </cell>
          <cell r="B4096">
            <v>514211</v>
          </cell>
          <cell r="C4096" t="str">
            <v>SUMEETINDS</v>
          </cell>
        </row>
        <row r="4097">
          <cell r="A4097" t="str">
            <v>SUMERU INDUSTRIES LTD</v>
          </cell>
          <cell r="B4097">
            <v>530445</v>
          </cell>
          <cell r="C4097" t="str">
            <v>Not Listed</v>
          </cell>
        </row>
        <row r="4098">
          <cell r="A4098" t="str">
            <v>SUMIT WOODS LTD</v>
          </cell>
          <cell r="B4098" t="str">
            <v>Not Listed</v>
          </cell>
          <cell r="C4098" t="str">
            <v>SUMIT</v>
          </cell>
        </row>
        <row r="4099">
          <cell r="A4099" t="str">
            <v>SUMMIT SECURITIES LTD</v>
          </cell>
          <cell r="B4099">
            <v>533306</v>
          </cell>
          <cell r="C4099" t="str">
            <v>SUMMITSEC</v>
          </cell>
        </row>
        <row r="4100">
          <cell r="A4100" t="str">
            <v>SUN AND SHINE WORLDWIDE LTD</v>
          </cell>
          <cell r="B4100">
            <v>532154</v>
          </cell>
          <cell r="C4100" t="str">
            <v>Not Listed</v>
          </cell>
        </row>
        <row r="4101">
          <cell r="A4101" t="str">
            <v>SUN PHARMA ADVANCED RESEARCH COMPANY LTD</v>
          </cell>
          <cell r="B4101">
            <v>532872</v>
          </cell>
          <cell r="C4101" t="str">
            <v>SPARC</v>
          </cell>
        </row>
        <row r="4102">
          <cell r="A4102" t="str">
            <v>SUN PHARMACEUTICAL INDUSTRIES LTD</v>
          </cell>
          <cell r="B4102">
            <v>524715</v>
          </cell>
          <cell r="C4102" t="str">
            <v>SUNPHARMA</v>
          </cell>
        </row>
        <row r="4103">
          <cell r="A4103" t="str">
            <v>SUN RETAIL LTD</v>
          </cell>
          <cell r="B4103">
            <v>542025</v>
          </cell>
          <cell r="C4103" t="str">
            <v>Not Listed</v>
          </cell>
        </row>
        <row r="4104">
          <cell r="A4104" t="str">
            <v>SUN SOURCE (INDIA) LTD</v>
          </cell>
          <cell r="B4104">
            <v>517403</v>
          </cell>
          <cell r="C4104" t="str">
            <v>Not Listed</v>
          </cell>
        </row>
        <row r="4105">
          <cell r="A4105" t="str">
            <v>SUN SOURCE INDIA LTD</v>
          </cell>
          <cell r="B4105">
            <v>517403</v>
          </cell>
          <cell r="C4105" t="str">
            <v>Not Listed</v>
          </cell>
        </row>
        <row r="4106">
          <cell r="A4106" t="str">
            <v>SUN TECHNO OVERSEAS LTD</v>
          </cell>
          <cell r="B4106">
            <v>531752</v>
          </cell>
          <cell r="C4106" t="str">
            <v>Not Listed</v>
          </cell>
        </row>
        <row r="4107">
          <cell r="A4107" t="str">
            <v>SUN TV NETWORK LTD</v>
          </cell>
          <cell r="B4107">
            <v>532733</v>
          </cell>
          <cell r="C4107" t="str">
            <v>SUNTV</v>
          </cell>
        </row>
        <row r="4108">
          <cell r="A4108" t="str">
            <v>SUNCARE TRADERS LTD</v>
          </cell>
          <cell r="B4108">
            <v>539526</v>
          </cell>
          <cell r="C4108" t="str">
            <v>Not Listed</v>
          </cell>
        </row>
        <row r="4109">
          <cell r="A4109" t="str">
            <v>SUNCITY SYNTHETICS LTD</v>
          </cell>
          <cell r="B4109">
            <v>530795</v>
          </cell>
          <cell r="C4109" t="str">
            <v>Not Listed</v>
          </cell>
        </row>
        <row r="4110">
          <cell r="A4110" t="str">
            <v>SUNDARAM BRAKE LININGS LTD</v>
          </cell>
          <cell r="B4110">
            <v>590072</v>
          </cell>
          <cell r="C4110" t="str">
            <v>SUNDRMBRAK</v>
          </cell>
        </row>
        <row r="4111">
          <cell r="A4111" t="str">
            <v>SUNDARAM CLAYTON LTD</v>
          </cell>
          <cell r="B4111">
            <v>520056</v>
          </cell>
          <cell r="C4111" t="str">
            <v>SUNCLAYLTD</v>
          </cell>
        </row>
        <row r="4112">
          <cell r="A4112" t="str">
            <v>SUNDARAM FINANCE HOLDINGS LTD</v>
          </cell>
          <cell r="B4112" t="str">
            <v>Not Listed</v>
          </cell>
          <cell r="C4112" t="str">
            <v>SUNDARMHLD</v>
          </cell>
        </row>
        <row r="4113">
          <cell r="A4113" t="str">
            <v>SUNDARAM FINANCE LTD</v>
          </cell>
          <cell r="B4113">
            <v>590071</v>
          </cell>
          <cell r="C4113" t="str">
            <v>SUNDARMFIN</v>
          </cell>
        </row>
        <row r="4114">
          <cell r="A4114" t="str">
            <v>SUNDARAM MULTI PAP LTD</v>
          </cell>
          <cell r="B4114">
            <v>533166</v>
          </cell>
          <cell r="C4114" t="str">
            <v>SUNDARAM</v>
          </cell>
        </row>
        <row r="4115">
          <cell r="A4115" t="str">
            <v>SUNDRAM FASTENERS LTD</v>
          </cell>
          <cell r="B4115">
            <v>500403</v>
          </cell>
          <cell r="C4115" t="str">
            <v>SUNDRMFAST</v>
          </cell>
        </row>
        <row r="4116">
          <cell r="A4116" t="str">
            <v>SUNFLAG IRON AND STEEL COMPANY LTD</v>
          </cell>
          <cell r="B4116">
            <v>500404</v>
          </cell>
          <cell r="C4116" t="str">
            <v>SUNFLAG</v>
          </cell>
        </row>
        <row r="4117">
          <cell r="A4117" t="str">
            <v>SUNGOLD CAPITAL LTD</v>
          </cell>
          <cell r="B4117">
            <v>531433</v>
          </cell>
          <cell r="C4117" t="str">
            <v>Not Listed</v>
          </cell>
        </row>
        <row r="4118">
          <cell r="A4118" t="str">
            <v>SUNGOLD MEDIA AND ENTERTAINMENT LTD</v>
          </cell>
          <cell r="B4118">
            <v>541799</v>
          </cell>
          <cell r="C4118" t="str">
            <v>Not Listed</v>
          </cell>
        </row>
        <row r="4119">
          <cell r="A4119" t="str">
            <v>SUNIL AGRO FOODS LTD</v>
          </cell>
          <cell r="B4119">
            <v>530953</v>
          </cell>
          <cell r="C4119" t="str">
            <v>Not Listed</v>
          </cell>
        </row>
        <row r="4120">
          <cell r="A4120" t="str">
            <v>SUNIL HEALTHCARE LTD</v>
          </cell>
          <cell r="B4120">
            <v>537253</v>
          </cell>
          <cell r="C4120" t="str">
            <v>Not Listed</v>
          </cell>
        </row>
        <row r="4121">
          <cell r="A4121" t="str">
            <v>SUNIL HITECH ENGINEERS LTD</v>
          </cell>
          <cell r="B4121">
            <v>532711</v>
          </cell>
          <cell r="C4121" t="str">
            <v>SUNILHITEC</v>
          </cell>
        </row>
        <row r="4122">
          <cell r="A4122" t="str">
            <v>SUNIL INDUSTRIES LTD</v>
          </cell>
          <cell r="B4122">
            <v>521232</v>
          </cell>
          <cell r="C4122" t="str">
            <v>Not Listed</v>
          </cell>
        </row>
        <row r="4123">
          <cell r="A4123" t="str">
            <v>SUNRAJ DIAMOND EXPORTS LTD.</v>
          </cell>
          <cell r="B4123">
            <v>523425</v>
          </cell>
          <cell r="C4123" t="str">
            <v>SUNRAJDI</v>
          </cell>
        </row>
        <row r="4124">
          <cell r="A4124" t="str">
            <v>SUNRISE INDUSTRIAL TRADERS LTD</v>
          </cell>
          <cell r="B4124">
            <v>501110</v>
          </cell>
          <cell r="C4124" t="str">
            <v>Not Listed</v>
          </cell>
        </row>
        <row r="4125">
          <cell r="A4125" t="str">
            <v>SUNSHIELD CHEMICALS LTD</v>
          </cell>
          <cell r="B4125">
            <v>530845</v>
          </cell>
          <cell r="C4125" t="str">
            <v>Not Listed</v>
          </cell>
        </row>
        <row r="4126">
          <cell r="A4126" t="str">
            <v>SUNSHINE CAPITAL LTD</v>
          </cell>
          <cell r="B4126">
            <v>539574</v>
          </cell>
          <cell r="C4126" t="str">
            <v>Not Listed</v>
          </cell>
        </row>
        <row r="4127">
          <cell r="A4127" t="str">
            <v>SUNSTAR REALTY DEVELOPMENT LTD</v>
          </cell>
          <cell r="B4127">
            <v>535141</v>
          </cell>
          <cell r="C4127" t="str">
            <v>Not Listed</v>
          </cell>
        </row>
        <row r="4128">
          <cell r="A4128" t="str">
            <v>SUNTECK REALTY LTD</v>
          </cell>
          <cell r="B4128">
            <v>512179</v>
          </cell>
          <cell r="C4128" t="str">
            <v>SUNTECK</v>
          </cell>
        </row>
        <row r="4129">
          <cell r="A4129" t="str">
            <v>SUPER BAKERS (INDIA) LTD</v>
          </cell>
          <cell r="B4129">
            <v>530735</v>
          </cell>
          <cell r="C4129" t="str">
            <v>Not Listed</v>
          </cell>
        </row>
        <row r="4130">
          <cell r="A4130" t="str">
            <v>SUPER BAKERS INDIA LTD</v>
          </cell>
          <cell r="B4130">
            <v>530735</v>
          </cell>
          <cell r="C4130" t="str">
            <v>Not Listed</v>
          </cell>
        </row>
        <row r="4131">
          <cell r="A4131" t="str">
            <v>SUPER CROP SAFE LTD</v>
          </cell>
          <cell r="B4131">
            <v>530883</v>
          </cell>
          <cell r="C4131" t="str">
            <v>Not Listed</v>
          </cell>
        </row>
        <row r="4132">
          <cell r="A4132" t="str">
            <v>SUPER DOMESTIC MACHINES LTD</v>
          </cell>
          <cell r="B4132">
            <v>531699</v>
          </cell>
          <cell r="C4132" t="str">
            <v>Not Listed</v>
          </cell>
        </row>
        <row r="4133">
          <cell r="A4133" t="str">
            <v>SUPER FINE KNITTERS LTD</v>
          </cell>
          <cell r="B4133">
            <v>540269</v>
          </cell>
          <cell r="C4133" t="str">
            <v>Not Listed</v>
          </cell>
        </row>
        <row r="4134">
          <cell r="A4134" t="str">
            <v>SUPER SALES (INDIA) LTD</v>
          </cell>
          <cell r="B4134">
            <v>512527</v>
          </cell>
          <cell r="C4134" t="str">
            <v>Not Listed</v>
          </cell>
        </row>
        <row r="4135">
          <cell r="A4135" t="str">
            <v>SUPER SALES INDIA LTD</v>
          </cell>
          <cell r="B4135">
            <v>512527</v>
          </cell>
          <cell r="C4135" t="str">
            <v>Not Listed</v>
          </cell>
        </row>
        <row r="4136">
          <cell r="A4136" t="str">
            <v>SUPER SPINNING MILLS LTD</v>
          </cell>
          <cell r="B4136">
            <v>521180</v>
          </cell>
          <cell r="C4136" t="str">
            <v>SUPERSPIN</v>
          </cell>
        </row>
        <row r="4137">
          <cell r="A4137" t="str">
            <v>SUPER TANNERY LTD</v>
          </cell>
          <cell r="B4137">
            <v>523842</v>
          </cell>
          <cell r="C4137" t="str">
            <v>Not Listed</v>
          </cell>
        </row>
        <row r="4138">
          <cell r="A4138" t="str">
            <v>SUPERB PAPERS LTD</v>
          </cell>
          <cell r="B4138">
            <v>532070</v>
          </cell>
          <cell r="C4138" t="str">
            <v>Not Listed</v>
          </cell>
        </row>
        <row r="4139">
          <cell r="A4139" t="str">
            <v>SUPERHOUSE LTD</v>
          </cell>
          <cell r="B4139">
            <v>523283</v>
          </cell>
          <cell r="C4139" t="str">
            <v>SUPERHOUSE</v>
          </cell>
        </row>
        <row r="4140">
          <cell r="A4140" t="str">
            <v>SUPERIOR FINLEASE LTD</v>
          </cell>
          <cell r="B4140">
            <v>539835</v>
          </cell>
          <cell r="C4140" t="str">
            <v>Not Listed</v>
          </cell>
        </row>
        <row r="4141">
          <cell r="A4141" t="str">
            <v>Superior Industrial Enterprises LTD</v>
          </cell>
          <cell r="B4141">
            <v>519234</v>
          </cell>
          <cell r="C4141" t="str">
            <v>SIEL</v>
          </cell>
        </row>
        <row r="4142">
          <cell r="A4142" t="str">
            <v>SUPERNOVA ADVERTISING LTD</v>
          </cell>
          <cell r="B4142">
            <v>780008</v>
          </cell>
          <cell r="C4142" t="str">
            <v>Not Listed</v>
          </cell>
        </row>
        <row r="4143">
          <cell r="A4143" t="str">
            <v>SUPERSHAKTI METALIKS LTD</v>
          </cell>
          <cell r="B4143">
            <v>541701</v>
          </cell>
          <cell r="C4143" t="str">
            <v>Not Listed</v>
          </cell>
        </row>
        <row r="4144">
          <cell r="A4144" t="str">
            <v>SUPERTEX INDUSTRIES LTD</v>
          </cell>
          <cell r="B4144">
            <v>526133</v>
          </cell>
          <cell r="C4144" t="str">
            <v>Not Listed</v>
          </cell>
        </row>
        <row r="4145">
          <cell r="A4145" t="str">
            <v>SUPRA PACIFIC MANAGEMENT CONSULTANCY LTD</v>
          </cell>
          <cell r="B4145">
            <v>540168</v>
          </cell>
          <cell r="C4145" t="str">
            <v>Not Listed</v>
          </cell>
        </row>
        <row r="4146">
          <cell r="A4146" t="str">
            <v>SUPRA TRENDS LTD</v>
          </cell>
          <cell r="B4146">
            <v>511539</v>
          </cell>
          <cell r="C4146" t="str">
            <v>Not Listed</v>
          </cell>
        </row>
        <row r="4147">
          <cell r="A4147" t="str">
            <v>SUPRAJIT ENGINEERING LTD</v>
          </cell>
          <cell r="B4147">
            <v>532509</v>
          </cell>
          <cell r="C4147" t="str">
            <v>SUPRAJIT</v>
          </cell>
        </row>
        <row r="4148">
          <cell r="A4148" t="str">
            <v>SUPREME ENGINEERING LTD</v>
          </cell>
          <cell r="B4148" t="str">
            <v>Not Listed</v>
          </cell>
          <cell r="C4148" t="str">
            <v>SUPREMEENG</v>
          </cell>
        </row>
        <row r="4149">
          <cell r="A4149" t="str">
            <v>SUPREME HOLDINGS &amp; HOSPITALITY (INDIA) LTD</v>
          </cell>
          <cell r="B4149">
            <v>530677</v>
          </cell>
          <cell r="C4149" t="str">
            <v>Not Listed</v>
          </cell>
        </row>
        <row r="4150">
          <cell r="A4150" t="str">
            <v>SUPREME HOLDINGS &amp; HOSPITALITY INDIA LTD</v>
          </cell>
          <cell r="B4150">
            <v>530677</v>
          </cell>
          <cell r="C4150" t="str">
            <v>Not Listed</v>
          </cell>
        </row>
        <row r="4151">
          <cell r="A4151" t="str">
            <v>SUPREME INDIA IMPEX LTD</v>
          </cell>
          <cell r="B4151" t="str">
            <v>Not Listed</v>
          </cell>
          <cell r="C4151" t="str">
            <v>SIIL</v>
          </cell>
        </row>
        <row r="4152">
          <cell r="A4152" t="str">
            <v>SUPREME INDUSTRIES LTD</v>
          </cell>
          <cell r="B4152">
            <v>509930</v>
          </cell>
          <cell r="C4152" t="str">
            <v>SUPREMEIND</v>
          </cell>
        </row>
        <row r="4153">
          <cell r="A4153" t="str">
            <v>SUPREME INFRASTRUCTURE (INDIA) LTD</v>
          </cell>
          <cell r="B4153">
            <v>532904</v>
          </cell>
          <cell r="C4153" t="str">
            <v>SUPREMEINF</v>
          </cell>
        </row>
        <row r="4154">
          <cell r="A4154" t="str">
            <v>SUPREME INFRASTRUCTURE INDIA LTD</v>
          </cell>
          <cell r="B4154">
            <v>532904</v>
          </cell>
          <cell r="C4154" t="str">
            <v>SUPREMEINF</v>
          </cell>
        </row>
        <row r="4155">
          <cell r="A4155" t="str">
            <v>SUPREME PETROCHEM LTD</v>
          </cell>
          <cell r="B4155">
            <v>500405</v>
          </cell>
          <cell r="C4155" t="str">
            <v>SUPPETRO</v>
          </cell>
        </row>
        <row r="4156">
          <cell r="A4156" t="str">
            <v>SUPREMEX SHINE STEELS LTD</v>
          </cell>
          <cell r="B4156">
            <v>534733</v>
          </cell>
          <cell r="C4156" t="str">
            <v>Not Listed</v>
          </cell>
        </row>
        <row r="4157">
          <cell r="A4157" t="str">
            <v>SURAJ LTD</v>
          </cell>
          <cell r="B4157">
            <v>531638</v>
          </cell>
          <cell r="C4157" t="str">
            <v>Not Listed</v>
          </cell>
        </row>
        <row r="4158">
          <cell r="A4158" t="str">
            <v>SURAJ PRODUCTS LTD</v>
          </cell>
          <cell r="B4158">
            <v>518075</v>
          </cell>
          <cell r="C4158" t="str">
            <v>Not Listed</v>
          </cell>
        </row>
        <row r="4159">
          <cell r="A4159" t="str">
            <v>SURANA SOLAR LTD</v>
          </cell>
          <cell r="B4159">
            <v>533298</v>
          </cell>
          <cell r="C4159" t="str">
            <v>SURANASOL</v>
          </cell>
        </row>
        <row r="4160">
          <cell r="A4160" t="str">
            <v>SURANA TELECOM AND POWER LTD</v>
          </cell>
          <cell r="B4160">
            <v>517530</v>
          </cell>
          <cell r="C4160" t="str">
            <v>SURANAT&amp;P</v>
          </cell>
        </row>
        <row r="4161">
          <cell r="A4161" t="str">
            <v>SURAT TEXTILE MILLS LTD</v>
          </cell>
          <cell r="B4161">
            <v>530185</v>
          </cell>
          <cell r="C4161" t="str">
            <v>Not Listed</v>
          </cell>
        </row>
        <row r="4162">
          <cell r="A4162" t="str">
            <v>SUREVIN BPO SERVICES LTD</v>
          </cell>
          <cell r="B4162" t="str">
            <v>Not Listed</v>
          </cell>
          <cell r="C4162" t="str">
            <v>SUREVIN</v>
          </cell>
        </row>
        <row r="4163">
          <cell r="A4163" t="str">
            <v>SURYA (INDIA) LTD</v>
          </cell>
          <cell r="B4163">
            <v>539253</v>
          </cell>
          <cell r="C4163" t="str">
            <v>Not Listed</v>
          </cell>
        </row>
        <row r="4164">
          <cell r="A4164" t="str">
            <v>SURYA INDIA LTD</v>
          </cell>
          <cell r="B4164">
            <v>539253</v>
          </cell>
          <cell r="C4164" t="str">
            <v>Not Listed</v>
          </cell>
        </row>
        <row r="4165">
          <cell r="A4165" t="str">
            <v>SURYA ROSHNI LTD</v>
          </cell>
          <cell r="B4165">
            <v>500336</v>
          </cell>
          <cell r="C4165" t="str">
            <v>SURYAROSNI</v>
          </cell>
        </row>
        <row r="4166">
          <cell r="A4166" t="str">
            <v>SURYAAMBA SPINNING MILLS LTD</v>
          </cell>
          <cell r="B4166">
            <v>533101</v>
          </cell>
          <cell r="C4166" t="str">
            <v>Not Listed</v>
          </cell>
        </row>
        <row r="4167">
          <cell r="A4167" t="str">
            <v>SURYACHAKRA POWER CORPORATION LTD</v>
          </cell>
          <cell r="B4167">
            <v>532874</v>
          </cell>
          <cell r="C4167" t="str">
            <v>Not Listed</v>
          </cell>
        </row>
        <row r="4168">
          <cell r="A4168" t="str">
            <v>SURYAKRIPA FINANCE LTD</v>
          </cell>
          <cell r="B4168">
            <v>511185</v>
          </cell>
          <cell r="C4168" t="str">
            <v>Not Listed</v>
          </cell>
        </row>
        <row r="4169">
          <cell r="A4169" t="str">
            <v>SURYALAKSHMI COTTON MILLS LTD</v>
          </cell>
          <cell r="B4169">
            <v>521200</v>
          </cell>
          <cell r="C4169" t="str">
            <v>SURYALAXMI</v>
          </cell>
        </row>
        <row r="4170">
          <cell r="A4170" t="str">
            <v>SURYALATA SPINNING MILLS LTD</v>
          </cell>
          <cell r="B4170">
            <v>514138</v>
          </cell>
          <cell r="C4170" t="str">
            <v>Not Listed</v>
          </cell>
        </row>
        <row r="4171">
          <cell r="A4171" t="str">
            <v>SURYAVANSHI SPINNING MILLS LTD</v>
          </cell>
          <cell r="B4171">
            <v>514140</v>
          </cell>
          <cell r="C4171" t="str">
            <v>Not Listed</v>
          </cell>
        </row>
        <row r="4172">
          <cell r="A4172" t="str">
            <v>SURYO FOODS &amp;amp; INDUSTRIES LTD.</v>
          </cell>
          <cell r="B4172">
            <v>519604</v>
          </cell>
          <cell r="C4172" t="str">
            <v>SURFI</v>
          </cell>
        </row>
        <row r="4173">
          <cell r="A4173" t="str">
            <v>SUTLEJ TEXTILES AND INDUSTRIES LTD</v>
          </cell>
          <cell r="B4173">
            <v>532782</v>
          </cell>
          <cell r="C4173" t="str">
            <v>SUTLEJTEX</v>
          </cell>
        </row>
        <row r="4174">
          <cell r="A4174" t="str">
            <v>SUUMAYA LIFESTYLE LTD</v>
          </cell>
          <cell r="B4174" t="str">
            <v>Not Listed</v>
          </cell>
          <cell r="C4174" t="str">
            <v>SUULD</v>
          </cell>
        </row>
        <row r="4175">
          <cell r="A4175" t="str">
            <v>SUVEN LIFE SCIENCES LTD</v>
          </cell>
          <cell r="B4175">
            <v>530239</v>
          </cell>
          <cell r="C4175" t="str">
            <v>SUVEN</v>
          </cell>
        </row>
        <row r="4176">
          <cell r="A4176" t="str">
            <v>SUVIDHA INFRAESTATE CORPORATION LTD</v>
          </cell>
          <cell r="B4176">
            <v>531640</v>
          </cell>
          <cell r="C4176" t="str">
            <v>Not Listed</v>
          </cell>
        </row>
        <row r="4177">
          <cell r="A4177" t="str">
            <v>SUYOG TELEMATICS LTD</v>
          </cell>
          <cell r="B4177">
            <v>537259</v>
          </cell>
          <cell r="C4177" t="str">
            <v>Not Listed</v>
          </cell>
        </row>
        <row r="4178">
          <cell r="A4178" t="str">
            <v>SUZLON ENERGY LTD</v>
          </cell>
          <cell r="B4178">
            <v>532667</v>
          </cell>
          <cell r="C4178" t="str">
            <v>SUZLON</v>
          </cell>
        </row>
        <row r="4179">
          <cell r="A4179" t="str">
            <v>SVA (INDIA) LTD</v>
          </cell>
          <cell r="B4179">
            <v>531885</v>
          </cell>
          <cell r="C4179" t="str">
            <v>Not Listed</v>
          </cell>
        </row>
        <row r="4180">
          <cell r="A4180" t="str">
            <v>SVA INDIA LTD</v>
          </cell>
          <cell r="B4180">
            <v>531885</v>
          </cell>
          <cell r="C4180" t="str">
            <v>Not Listed</v>
          </cell>
        </row>
        <row r="4181">
          <cell r="A4181" t="str">
            <v>SVAM SOFTWARE LTD</v>
          </cell>
          <cell r="B4181">
            <v>523722</v>
          </cell>
          <cell r="C4181" t="str">
            <v>Not Listed</v>
          </cell>
        </row>
        <row r="4182">
          <cell r="A4182" t="str">
            <v>SVARAJ TRADING &amp; AGENCIES LTD</v>
          </cell>
          <cell r="B4182">
            <v>503624</v>
          </cell>
          <cell r="C4182" t="str">
            <v>Not Listed</v>
          </cell>
        </row>
        <row r="4183">
          <cell r="A4183" t="str">
            <v>SVARNIM TRADE UDYOG LTD</v>
          </cell>
          <cell r="B4183">
            <v>539911</v>
          </cell>
          <cell r="C4183" t="str">
            <v>Not Listed</v>
          </cell>
        </row>
        <row r="4184">
          <cell r="A4184" t="str">
            <v>SVC INDUSTRIES Ltd</v>
          </cell>
          <cell r="B4184">
            <v>524488</v>
          </cell>
          <cell r="C4184" t="str">
            <v>SVCIND</v>
          </cell>
        </row>
        <row r="4185">
          <cell r="A4185" t="str">
            <v>SVC RESOURCES LTD</v>
          </cell>
          <cell r="B4185">
            <v>512449</v>
          </cell>
          <cell r="C4185" t="str">
            <v>Not Listed</v>
          </cell>
        </row>
        <row r="4186">
          <cell r="A4186" t="str">
            <v>SVP GLOBAL VENTURES LTD</v>
          </cell>
          <cell r="B4186">
            <v>505590</v>
          </cell>
          <cell r="C4186" t="str">
            <v>Not Listed</v>
          </cell>
        </row>
        <row r="4187">
          <cell r="A4187" t="str">
            <v>SVP HOUSING LTD</v>
          </cell>
          <cell r="B4187">
            <v>539041</v>
          </cell>
          <cell r="C4187" t="str">
            <v>Not Listed</v>
          </cell>
        </row>
        <row r="4188">
          <cell r="A4188" t="str">
            <v>SW INVESTMENTS LTD</v>
          </cell>
          <cell r="B4188">
            <v>503659</v>
          </cell>
          <cell r="C4188" t="str">
            <v>Not Listed</v>
          </cell>
        </row>
        <row r="4189">
          <cell r="A4189" t="str">
            <v>SWADESHI INDUSTRIES LEASING CO LTD</v>
          </cell>
          <cell r="B4189">
            <v>506863</v>
          </cell>
          <cell r="C4189" t="str">
            <v>Not Listed</v>
          </cell>
        </row>
        <row r="4190">
          <cell r="A4190" t="str">
            <v>SWADESHI POLYTEX LTD</v>
          </cell>
          <cell r="B4190">
            <v>503816</v>
          </cell>
          <cell r="C4190" t="str">
            <v>Not Listed</v>
          </cell>
        </row>
        <row r="4191">
          <cell r="A4191" t="str">
            <v>SWAGRUHA INFRASTRUCTURE LTD</v>
          </cell>
          <cell r="B4191">
            <v>531909</v>
          </cell>
          <cell r="C4191" t="str">
            <v>Not Listed</v>
          </cell>
        </row>
        <row r="4192">
          <cell r="A4192" t="str">
            <v>SWAGTAM TRADING &amp; SERVICES LTD</v>
          </cell>
          <cell r="B4192">
            <v>539406</v>
          </cell>
          <cell r="C4192" t="str">
            <v>Not Listed</v>
          </cell>
        </row>
        <row r="4193">
          <cell r="A4193" t="str">
            <v>SWAN ENERGY LTD</v>
          </cell>
          <cell r="B4193">
            <v>503310</v>
          </cell>
          <cell r="C4193" t="str">
            <v>SWANENERGY</v>
          </cell>
        </row>
        <row r="4194">
          <cell r="A4194" t="str">
            <v>SWARAJ AUTOMOTIVES LTD</v>
          </cell>
          <cell r="B4194">
            <v>539353</v>
          </cell>
          <cell r="C4194" t="str">
            <v>Not Listed</v>
          </cell>
        </row>
        <row r="4195">
          <cell r="A4195" t="str">
            <v>SWARAJ ENGINES LTD</v>
          </cell>
          <cell r="B4195">
            <v>500407</v>
          </cell>
          <cell r="C4195" t="str">
            <v>SWARAJENG</v>
          </cell>
        </row>
        <row r="4196">
          <cell r="A4196" t="str">
            <v>SWARNA SECURITIES LTD</v>
          </cell>
          <cell r="B4196">
            <v>531003</v>
          </cell>
          <cell r="C4196" t="str">
            <v>Not Listed</v>
          </cell>
        </row>
        <row r="4197">
          <cell r="A4197" t="str">
            <v>SWARNSARITA GEMS LTD</v>
          </cell>
          <cell r="B4197">
            <v>526365</v>
          </cell>
          <cell r="C4197" t="str">
            <v>Not Listed</v>
          </cell>
        </row>
        <row r="4198">
          <cell r="A4198" t="str">
            <v>SWASTI VINAYAKA ART AND HERITAGE CORPORATION LTD</v>
          </cell>
          <cell r="B4198">
            <v>512257</v>
          </cell>
          <cell r="C4198" t="str">
            <v>Not Listed</v>
          </cell>
        </row>
        <row r="4199">
          <cell r="A4199" t="str">
            <v>SWASTI VINAYAKA SYNTHETICS LTD</v>
          </cell>
          <cell r="B4199">
            <v>510245</v>
          </cell>
          <cell r="C4199" t="str">
            <v>Not Listed</v>
          </cell>
        </row>
        <row r="4200">
          <cell r="A4200" t="str">
            <v>SWASTIK SAFE DEPOSIT &amp; INVESTMENTS LTD</v>
          </cell>
          <cell r="B4200">
            <v>501386</v>
          </cell>
          <cell r="C4200" t="str">
            <v>Not Listed</v>
          </cell>
        </row>
        <row r="4201">
          <cell r="A4201" t="str">
            <v>SWASTIKA INVESTMART LTD</v>
          </cell>
          <cell r="B4201">
            <v>530585</v>
          </cell>
          <cell r="C4201" t="str">
            <v>Not Listed</v>
          </cell>
        </row>
        <row r="4202">
          <cell r="A4202" t="str">
            <v>SWELECT ENERGY SYSTEMS LTD</v>
          </cell>
          <cell r="B4202">
            <v>532051</v>
          </cell>
          <cell r="C4202" t="str">
            <v>SWELECTES</v>
          </cell>
        </row>
        <row r="4203">
          <cell r="A4203" t="str">
            <v>SWISS GLASCOAT EQUIPMENTS LTD</v>
          </cell>
          <cell r="B4203">
            <v>522215</v>
          </cell>
          <cell r="C4203" t="str">
            <v>Not Listed</v>
          </cell>
        </row>
        <row r="4204">
          <cell r="A4204" t="str">
            <v>SWITCHING TECHNOLOGIES GUNTHER LTD</v>
          </cell>
          <cell r="B4204">
            <v>517201</v>
          </cell>
          <cell r="C4204" t="str">
            <v>Not Listed</v>
          </cell>
        </row>
        <row r="4205">
          <cell r="A4205" t="str">
            <v>SWORD &amp; SHIELD PHARMA LTD</v>
          </cell>
          <cell r="B4205">
            <v>531637</v>
          </cell>
          <cell r="C4205" t="str">
            <v>Not Listed</v>
          </cell>
        </row>
        <row r="4206">
          <cell r="A4206" t="str">
            <v>SWORD-EDGE COMMERCIALS LTD</v>
          </cell>
          <cell r="B4206">
            <v>512359</v>
          </cell>
          <cell r="C4206" t="str">
            <v>Not Listed</v>
          </cell>
        </row>
        <row r="4207">
          <cell r="A4207" t="str">
            <v>SYBLY INDUSTRIES LTD</v>
          </cell>
          <cell r="B4207">
            <v>531499</v>
          </cell>
          <cell r="C4207" t="str">
            <v>Not Listed</v>
          </cell>
        </row>
        <row r="4208">
          <cell r="A4208" t="str">
            <v>SYLPH EDUCATION SOLUTIONS LTD</v>
          </cell>
          <cell r="B4208">
            <v>539682</v>
          </cell>
          <cell r="C4208" t="str">
            <v>Not Listed</v>
          </cell>
        </row>
        <row r="4209">
          <cell r="A4209" t="str">
            <v>SYLPH TECHNOLOGIES LTD</v>
          </cell>
          <cell r="B4209">
            <v>511447</v>
          </cell>
          <cell r="C4209" t="str">
            <v>Not Listed</v>
          </cell>
        </row>
        <row r="4210">
          <cell r="A4210" t="str">
            <v>SYMBIOX INVESTMENT &amp; TRADING COMPANY LTD</v>
          </cell>
          <cell r="B4210">
            <v>539278</v>
          </cell>
          <cell r="C4210" t="str">
            <v>Not Listed</v>
          </cell>
        </row>
        <row r="4211">
          <cell r="A4211" t="str">
            <v>SYMPHONY LTD</v>
          </cell>
          <cell r="B4211">
            <v>517385</v>
          </cell>
          <cell r="C4211" t="str">
            <v>SYMPHONY</v>
          </cell>
        </row>
        <row r="4212">
          <cell r="A4212" t="str">
            <v>SYNCOM FORMULATIONS (INDIA) LTD</v>
          </cell>
          <cell r="B4212">
            <v>524470</v>
          </cell>
          <cell r="C4212" t="str">
            <v>Not Listed</v>
          </cell>
        </row>
        <row r="4213">
          <cell r="A4213" t="str">
            <v>SYNCOM FORMULATIONS INDIA LTD</v>
          </cell>
          <cell r="B4213">
            <v>524470</v>
          </cell>
          <cell r="C4213" t="str">
            <v>Not Listed</v>
          </cell>
        </row>
        <row r="4214">
          <cell r="A4214" t="str">
            <v>SYNCOM HEALTHCARE LTD</v>
          </cell>
          <cell r="B4214">
            <v>533157</v>
          </cell>
          <cell r="C4214" t="str">
            <v>SYNCOM</v>
          </cell>
        </row>
        <row r="4215">
          <cell r="A4215" t="str">
            <v>SYNDICATE BANK</v>
          </cell>
          <cell r="B4215">
            <v>532276</v>
          </cell>
          <cell r="C4215" t="str">
            <v>SYNDIBANK</v>
          </cell>
        </row>
        <row r="4216">
          <cell r="A4216" t="str">
            <v>SYNERGY GREEN INDUSTRIES LTD</v>
          </cell>
          <cell r="B4216">
            <v>541929</v>
          </cell>
          <cell r="C4216" t="str">
            <v>Not Listed</v>
          </cell>
        </row>
        <row r="4217">
          <cell r="A4217" t="str">
            <v>SYNGENE INTERNATIONAL LTD</v>
          </cell>
          <cell r="B4217">
            <v>539268</v>
          </cell>
          <cell r="C4217" t="str">
            <v>SYNGENE</v>
          </cell>
        </row>
        <row r="4218">
          <cell r="A4218" t="str">
            <v>SYNTHIKO FOILS LTD</v>
          </cell>
          <cell r="B4218">
            <v>513307</v>
          </cell>
          <cell r="C4218" t="str">
            <v>Not Listed</v>
          </cell>
        </row>
        <row r="4219">
          <cell r="A4219" t="str">
            <v>SYSCHEM (INDIA) LTD</v>
          </cell>
          <cell r="B4219">
            <v>531173</v>
          </cell>
          <cell r="C4219" t="str">
            <v>Not Listed</v>
          </cell>
        </row>
        <row r="4220">
          <cell r="A4220" t="str">
            <v>SYSCHEM INDIA LTD</v>
          </cell>
          <cell r="B4220">
            <v>531173</v>
          </cell>
          <cell r="C4220" t="str">
            <v>Not Listed</v>
          </cell>
        </row>
        <row r="4221">
          <cell r="A4221" t="str">
            <v>SYSCO INDUSTRIES LTD</v>
          </cell>
          <cell r="B4221">
            <v>539842</v>
          </cell>
          <cell r="C4221" t="str">
            <v>Not Listed</v>
          </cell>
        </row>
        <row r="4222">
          <cell r="A4222" t="str">
            <v>SYSTEMATIX CORPORATE SERVICES LTD</v>
          </cell>
          <cell r="B4222">
            <v>526506</v>
          </cell>
          <cell r="C4222" t="str">
            <v>Not Listed</v>
          </cell>
        </row>
        <row r="4223">
          <cell r="A4223" t="str">
            <v>SYSTEMATIX SECURITIES LTD</v>
          </cell>
          <cell r="B4223">
            <v>531432</v>
          </cell>
          <cell r="C4223" t="str">
            <v>Not Listed</v>
          </cell>
        </row>
        <row r="4224">
          <cell r="A4224" t="str">
            <v>T &amp; I GLOBAL LTD</v>
          </cell>
          <cell r="B4224">
            <v>522294</v>
          </cell>
          <cell r="C4224" t="str">
            <v>Not Listed</v>
          </cell>
        </row>
        <row r="4225">
          <cell r="A4225" t="str">
            <v>T D POWER SYSTEMS LTD</v>
          </cell>
          <cell r="B4225">
            <v>533553</v>
          </cell>
          <cell r="C4225" t="str">
            <v>Not Listed</v>
          </cell>
        </row>
        <row r="4226">
          <cell r="A4226" t="str">
            <v>T SPIRITUAL WORLD LTD</v>
          </cell>
          <cell r="B4226">
            <v>532444</v>
          </cell>
          <cell r="C4226" t="str">
            <v>Not Listed</v>
          </cell>
        </row>
        <row r="4227">
          <cell r="A4227" t="str">
            <v>T T LTD</v>
          </cell>
          <cell r="B4227">
            <v>514142</v>
          </cell>
          <cell r="C4227" t="str">
            <v>TTL</v>
          </cell>
        </row>
        <row r="4228">
          <cell r="A4228" t="str">
            <v>TAAL ENTERPRISES LTD</v>
          </cell>
          <cell r="B4228">
            <v>539956</v>
          </cell>
          <cell r="C4228" t="str">
            <v>Not Listed</v>
          </cell>
        </row>
        <row r="4229">
          <cell r="A4229" t="str">
            <v>TAAZA INTERNATIONAL LTD</v>
          </cell>
          <cell r="B4229">
            <v>537392</v>
          </cell>
          <cell r="C4229" t="str">
            <v>Not Listed</v>
          </cell>
        </row>
        <row r="4230">
          <cell r="A4230" t="str">
            <v>TAI INDUSTRIES LTD</v>
          </cell>
          <cell r="B4230">
            <v>519483</v>
          </cell>
          <cell r="C4230" t="str">
            <v>Not Listed</v>
          </cell>
        </row>
        <row r="4231">
          <cell r="A4231" t="str">
            <v>TAINWALA CHEMICAL AND PLASTIC I LTD</v>
          </cell>
          <cell r="B4231">
            <v>507785</v>
          </cell>
          <cell r="C4231" t="str">
            <v>TAINWALCHM</v>
          </cell>
        </row>
        <row r="4232">
          <cell r="A4232" t="str">
            <v>TAJ GVK HOTELS &amp; RESORTS LTD</v>
          </cell>
          <cell r="B4232">
            <v>532390</v>
          </cell>
          <cell r="C4232" t="str">
            <v>TAJGVK</v>
          </cell>
        </row>
        <row r="4233">
          <cell r="A4233" t="str">
            <v>TAKE SOLUTIONS LTD</v>
          </cell>
          <cell r="B4233">
            <v>532890</v>
          </cell>
          <cell r="C4233" t="str">
            <v>TAKE</v>
          </cell>
        </row>
        <row r="4234">
          <cell r="A4234" t="str">
            <v>TALBROS AUTOMOTIVE COMPONENTS LTD</v>
          </cell>
          <cell r="B4234">
            <v>505160</v>
          </cell>
          <cell r="C4234" t="str">
            <v>TALBROAUTO</v>
          </cell>
        </row>
        <row r="4235">
          <cell r="A4235" t="str">
            <v>TALBROS ENGINEERING LTD</v>
          </cell>
          <cell r="B4235">
            <v>538987</v>
          </cell>
          <cell r="C4235" t="str">
            <v>Not Listed</v>
          </cell>
        </row>
        <row r="4236">
          <cell r="A4236" t="str">
            <v>TALWALKARS BETTER VALUE FITNESS LTD</v>
          </cell>
          <cell r="B4236">
            <v>533200</v>
          </cell>
          <cell r="C4236" t="str">
            <v>TALWALKARS</v>
          </cell>
        </row>
        <row r="4237">
          <cell r="A4237" t="str">
            <v>TALWALKARS LIFESTYLES LTD</v>
          </cell>
          <cell r="B4237">
            <v>541545</v>
          </cell>
          <cell r="C4237" t="str">
            <v>TALWGYM</v>
          </cell>
        </row>
        <row r="4238">
          <cell r="A4238" t="str">
            <v>TAMBOLI CAPITAL LTD</v>
          </cell>
          <cell r="B4238">
            <v>533170</v>
          </cell>
          <cell r="C4238" t="str">
            <v>Not Listed</v>
          </cell>
        </row>
        <row r="4239">
          <cell r="A4239" t="str">
            <v>TAMIL NADU NEWSPRINT &amp; PAPERS LTD</v>
          </cell>
          <cell r="B4239">
            <v>531426</v>
          </cell>
          <cell r="C4239" t="str">
            <v>TNPL</v>
          </cell>
        </row>
        <row r="4240">
          <cell r="A4240" t="str">
            <v>TAMILNADU JAIBHARAT MILLS LTD</v>
          </cell>
          <cell r="B4240">
            <v>521038</v>
          </cell>
          <cell r="C4240" t="str">
            <v>Not Listed</v>
          </cell>
        </row>
        <row r="4241">
          <cell r="A4241" t="str">
            <v>TAMILNADU PETROPRODUCTS LTD</v>
          </cell>
          <cell r="B4241">
            <v>500777</v>
          </cell>
          <cell r="C4241" t="str">
            <v>TNPETRO</v>
          </cell>
        </row>
        <row r="4242">
          <cell r="A4242" t="str">
            <v>TAMILNADU STEEL TUBES LTD</v>
          </cell>
          <cell r="B4242">
            <v>513540</v>
          </cell>
          <cell r="C4242" t="str">
            <v>Not Listed</v>
          </cell>
        </row>
        <row r="4243">
          <cell r="A4243" t="str">
            <v>TAMILNADU TELECOMMUNICATION LTD</v>
          </cell>
          <cell r="B4243">
            <v>523419</v>
          </cell>
          <cell r="C4243" t="str">
            <v>TNTELE</v>
          </cell>
        </row>
        <row r="4244">
          <cell r="A4244" t="str">
            <v>TANEJA AEROSPACE &amp; AVIATION LTD</v>
          </cell>
          <cell r="B4244">
            <v>522229</v>
          </cell>
          <cell r="C4244" t="str">
            <v>Not Listed</v>
          </cell>
        </row>
        <row r="4245">
          <cell r="A4245" t="str">
            <v>TANFAC INDUSTRIES LTD</v>
          </cell>
          <cell r="B4245">
            <v>506854</v>
          </cell>
          <cell r="C4245" t="str">
            <v>Not Listed</v>
          </cell>
        </row>
        <row r="4246">
          <cell r="A4246" t="str">
            <v>TANLA SOLUTIONS LTD</v>
          </cell>
          <cell r="B4246">
            <v>532790</v>
          </cell>
          <cell r="C4246" t="str">
            <v>TANLA</v>
          </cell>
        </row>
        <row r="4247">
          <cell r="A4247" t="str">
            <v>TANTIA CONSTRUCTIONS LTD</v>
          </cell>
          <cell r="B4247">
            <v>532738</v>
          </cell>
          <cell r="C4247" t="str">
            <v>TANTIACONS</v>
          </cell>
        </row>
        <row r="4248">
          <cell r="A4248" t="str">
            <v>TANVI FOODS (INDIA) LTD</v>
          </cell>
          <cell r="B4248">
            <v>540332</v>
          </cell>
          <cell r="C4248" t="str">
            <v>Not Listed</v>
          </cell>
        </row>
        <row r="4249">
          <cell r="A4249" t="str">
            <v>TANVI FOODS INDIA LTD</v>
          </cell>
          <cell r="B4249">
            <v>540332</v>
          </cell>
          <cell r="C4249" t="str">
            <v>Not Listed</v>
          </cell>
        </row>
        <row r="4250">
          <cell r="A4250" t="str">
            <v>TAPARIA TOOLS LTD</v>
          </cell>
          <cell r="B4250">
            <v>505685</v>
          </cell>
          <cell r="C4250" t="str">
            <v>Not Listed</v>
          </cell>
        </row>
        <row r="4251">
          <cell r="A4251" t="str">
            <v>TARA CHAND LOGISTIC SOLUTIONS LTD</v>
          </cell>
          <cell r="B4251" t="str">
            <v>Not Listed</v>
          </cell>
          <cell r="C4251" t="str">
            <v>TARACHAND</v>
          </cell>
        </row>
        <row r="4252">
          <cell r="A4252" t="str">
            <v>TARA JEWELS LTD</v>
          </cell>
          <cell r="B4252">
            <v>534756</v>
          </cell>
          <cell r="C4252" t="str">
            <v>TARAJEWELS</v>
          </cell>
        </row>
        <row r="4253">
          <cell r="A4253" t="str">
            <v>TARAI FOODS LTD</v>
          </cell>
          <cell r="B4253">
            <v>519285</v>
          </cell>
          <cell r="C4253" t="str">
            <v>Not Listed</v>
          </cell>
        </row>
        <row r="4254">
          <cell r="A4254" t="str">
            <v>TARAPUR TRANSFORMERS LTD</v>
          </cell>
          <cell r="B4254">
            <v>533203</v>
          </cell>
          <cell r="C4254" t="str">
            <v>TARAPUR</v>
          </cell>
        </row>
        <row r="4255">
          <cell r="A4255" t="str">
            <v>TARINI INTERNATIONAL LTD</v>
          </cell>
          <cell r="B4255">
            <v>538496</v>
          </cell>
          <cell r="C4255" t="str">
            <v>Not Listed</v>
          </cell>
        </row>
        <row r="4256">
          <cell r="A4256" t="str">
            <v>TARMAT LTD</v>
          </cell>
          <cell r="B4256">
            <v>532869</v>
          </cell>
          <cell r="C4256" t="str">
            <v>TARMAT</v>
          </cell>
        </row>
        <row r="4257">
          <cell r="A4257" t="str">
            <v>TASHI (INDIA) LTD</v>
          </cell>
          <cell r="B4257">
            <v>512271</v>
          </cell>
          <cell r="C4257" t="str">
            <v>Not Listed</v>
          </cell>
        </row>
        <row r="4258">
          <cell r="A4258" t="str">
            <v>TASHI INDIA LTD</v>
          </cell>
          <cell r="B4258">
            <v>512271</v>
          </cell>
          <cell r="C4258" t="str">
            <v>Not Listed</v>
          </cell>
        </row>
        <row r="4259">
          <cell r="A4259" t="str">
            <v>TASTY BITE EATABLES LTD</v>
          </cell>
          <cell r="B4259">
            <v>519091</v>
          </cell>
          <cell r="C4259" t="str">
            <v>TASTYBITE</v>
          </cell>
        </row>
        <row r="4260">
          <cell r="A4260" t="str">
            <v>TASTY DAIRY SPECIALITIES LTD</v>
          </cell>
          <cell r="B4260">
            <v>540955</v>
          </cell>
          <cell r="C4260" t="str">
            <v>Not Listed</v>
          </cell>
        </row>
        <row r="4261">
          <cell r="A4261" t="str">
            <v>TATA CHEMICALS LTD</v>
          </cell>
          <cell r="B4261">
            <v>500770</v>
          </cell>
          <cell r="C4261" t="str">
            <v>TATACHEM</v>
          </cell>
        </row>
        <row r="4262">
          <cell r="A4262" t="str">
            <v>TATA COFFEE LTD</v>
          </cell>
          <cell r="B4262">
            <v>532301</v>
          </cell>
          <cell r="C4262" t="str">
            <v>TATACOFFEE</v>
          </cell>
        </row>
        <row r="4263">
          <cell r="A4263" t="str">
            <v>TATA COMMUNICATIONS LTD</v>
          </cell>
          <cell r="B4263">
            <v>500483</v>
          </cell>
          <cell r="C4263" t="str">
            <v>TATACOMM</v>
          </cell>
        </row>
        <row r="4264">
          <cell r="A4264" t="str">
            <v>TATA CONSULTANCY SERVICES LTD</v>
          </cell>
          <cell r="B4264">
            <v>532540</v>
          </cell>
          <cell r="C4264" t="str">
            <v>TCS</v>
          </cell>
        </row>
        <row r="4265">
          <cell r="A4265" t="str">
            <v>TATA ELXSI LTD</v>
          </cell>
          <cell r="B4265">
            <v>500408</v>
          </cell>
          <cell r="C4265" t="str">
            <v>TATAELXSI</v>
          </cell>
        </row>
        <row r="4266">
          <cell r="A4266" t="str">
            <v>TATA GLOBAL BEVERAGES LTD</v>
          </cell>
          <cell r="B4266">
            <v>500800</v>
          </cell>
          <cell r="C4266" t="str">
            <v>TATAGLOBAL</v>
          </cell>
        </row>
        <row r="4267">
          <cell r="A4267" t="str">
            <v>TATA INVESTMENT CORPORATION LTD</v>
          </cell>
          <cell r="B4267">
            <v>501301</v>
          </cell>
          <cell r="C4267" t="str">
            <v>TATAINVEST</v>
          </cell>
        </row>
        <row r="4268">
          <cell r="A4268" t="str">
            <v>TATA METALIKS LTD</v>
          </cell>
          <cell r="B4268">
            <v>513434</v>
          </cell>
          <cell r="C4268" t="str">
            <v>TATAMETALI</v>
          </cell>
        </row>
        <row r="4269">
          <cell r="A4269" t="str">
            <v>TATA MOTORS LTD</v>
          </cell>
          <cell r="B4269">
            <v>500570</v>
          </cell>
          <cell r="C4269" t="str">
            <v>TATAMOTORS</v>
          </cell>
        </row>
        <row r="4270">
          <cell r="A4270" t="str">
            <v>TATA MOTORS LTD</v>
          </cell>
          <cell r="B4270">
            <v>570001</v>
          </cell>
          <cell r="C4270" t="str">
            <v>TATAMTRDVR</v>
          </cell>
        </row>
        <row r="4271">
          <cell r="A4271" t="str">
            <v>TATA POWER COMPANY LTD</v>
          </cell>
          <cell r="B4271">
            <v>500400</v>
          </cell>
          <cell r="C4271" t="str">
            <v>TATAPOWER</v>
          </cell>
        </row>
        <row r="4272">
          <cell r="A4272" t="str">
            <v>TATA SPONGE IRON LTD</v>
          </cell>
          <cell r="B4272">
            <v>513010</v>
          </cell>
          <cell r="C4272" t="str">
            <v>TATASPONGE</v>
          </cell>
        </row>
        <row r="4273">
          <cell r="A4273" t="str">
            <v>Tata Steel Bsl LTD</v>
          </cell>
          <cell r="B4273" t="str">
            <v>Not Listed</v>
          </cell>
          <cell r="C4273" t="str">
            <v>TATASTLBSL</v>
          </cell>
        </row>
        <row r="4274">
          <cell r="A4274" t="str">
            <v>TATA STEEL LTD</v>
          </cell>
          <cell r="B4274">
            <v>500470</v>
          </cell>
          <cell r="C4274" t="str">
            <v>TATASTEEL</v>
          </cell>
        </row>
        <row r="4275">
          <cell r="A4275" t="str">
            <v>TATA TELESERVICES MAHARASHTRA LTD</v>
          </cell>
          <cell r="B4275">
            <v>532371</v>
          </cell>
          <cell r="C4275" t="str">
            <v>TTML</v>
          </cell>
        </row>
        <row r="4276">
          <cell r="A4276" t="str">
            <v>TATIA GLOBAL VENNTURE LTD</v>
          </cell>
          <cell r="B4276">
            <v>521228</v>
          </cell>
          <cell r="C4276" t="str">
            <v>Not Listed</v>
          </cell>
        </row>
        <row r="4277">
          <cell r="A4277" t="str">
            <v>TAVERNIER RESOURCES LTD</v>
          </cell>
          <cell r="B4277">
            <v>531190</v>
          </cell>
          <cell r="C4277" t="str">
            <v>Not Listed</v>
          </cell>
        </row>
        <row r="4278">
          <cell r="A4278" t="str">
            <v>TAYLORMADE RENEWABLES LTD</v>
          </cell>
          <cell r="B4278">
            <v>541228</v>
          </cell>
          <cell r="C4278" t="str">
            <v>Not Listed</v>
          </cell>
        </row>
        <row r="4279">
          <cell r="A4279" t="str">
            <v>TAYO ROLLS LTD</v>
          </cell>
          <cell r="B4279">
            <v>504961</v>
          </cell>
          <cell r="C4279" t="str">
            <v>Not Listed</v>
          </cell>
        </row>
        <row r="4280">
          <cell r="A4280" t="str">
            <v>TCFC FINANCE LTD</v>
          </cell>
          <cell r="B4280">
            <v>532284</v>
          </cell>
          <cell r="C4280" t="str">
            <v>Not Listed</v>
          </cell>
        </row>
        <row r="4281">
          <cell r="A4281" t="str">
            <v>TCI DEVELOPERS LTD</v>
          </cell>
          <cell r="B4281">
            <v>533393</v>
          </cell>
          <cell r="C4281" t="str">
            <v>TCIDEVELOP</v>
          </cell>
        </row>
        <row r="4282">
          <cell r="A4282" t="str">
            <v>TCI EXPRESS LTD</v>
          </cell>
          <cell r="B4282">
            <v>540212</v>
          </cell>
          <cell r="C4282" t="str">
            <v>TCIEXP</v>
          </cell>
        </row>
        <row r="4283">
          <cell r="A4283" t="str">
            <v>TCI FINANCE LTD</v>
          </cell>
          <cell r="B4283">
            <v>501242</v>
          </cell>
          <cell r="C4283" t="str">
            <v>TCIFINANCE</v>
          </cell>
        </row>
        <row r="4284">
          <cell r="A4284" t="str">
            <v>TCI INDUSTRIES LTD</v>
          </cell>
          <cell r="B4284">
            <v>532262</v>
          </cell>
          <cell r="C4284" t="str">
            <v>Not Listed</v>
          </cell>
        </row>
        <row r="4285">
          <cell r="A4285" t="str">
            <v>TCM LTD</v>
          </cell>
          <cell r="B4285">
            <v>524156</v>
          </cell>
          <cell r="C4285" t="str">
            <v>Not Listed</v>
          </cell>
        </row>
        <row r="4286">
          <cell r="A4286" t="str">
            <v>TCNS CLOTHING CO LTD</v>
          </cell>
          <cell r="B4286">
            <v>541700</v>
          </cell>
          <cell r="C4286" t="str">
            <v>TCNSBRANDS</v>
          </cell>
        </row>
        <row r="4287">
          <cell r="A4287" t="str">
            <v>TCPL PACKAGING LTD</v>
          </cell>
          <cell r="B4287">
            <v>523301</v>
          </cell>
          <cell r="C4287" t="str">
            <v>TCPLPACK</v>
          </cell>
        </row>
        <row r="4288">
          <cell r="A4288" t="str">
            <v>TD POWER SYSTEMS LTD</v>
          </cell>
          <cell r="B4288" t="str">
            <v>Not Listed</v>
          </cell>
          <cell r="C4288" t="str">
            <v>TDPOWERSYS</v>
          </cell>
        </row>
        <row r="4289">
          <cell r="A4289" t="str">
            <v>TEA TIME LTD</v>
          </cell>
          <cell r="B4289">
            <v>512011</v>
          </cell>
          <cell r="C4289" t="str">
            <v>Not Listed</v>
          </cell>
        </row>
        <row r="4290">
          <cell r="A4290" t="str">
            <v>TEAMLEASE SERVICES LTD</v>
          </cell>
          <cell r="B4290">
            <v>539658</v>
          </cell>
          <cell r="C4290" t="str">
            <v>TEAMLEASE</v>
          </cell>
        </row>
        <row r="4291">
          <cell r="A4291" t="str">
            <v>TECH MAHINDRA LTD</v>
          </cell>
          <cell r="B4291">
            <v>532755</v>
          </cell>
          <cell r="C4291" t="str">
            <v>TECHM</v>
          </cell>
        </row>
        <row r="4292">
          <cell r="A4292" t="str">
            <v>TECHINDIA NIRMAN LTD</v>
          </cell>
          <cell r="B4292">
            <v>526576</v>
          </cell>
          <cell r="C4292" t="str">
            <v>TECHIN</v>
          </cell>
        </row>
        <row r="4293">
          <cell r="A4293" t="str">
            <v>TECHNO ELECTRIC &amp; ENGINEERING COMPANY LTD</v>
          </cell>
          <cell r="B4293">
            <v>542141</v>
          </cell>
          <cell r="C4293" t="str">
            <v>TECHNOE</v>
          </cell>
        </row>
        <row r="4294">
          <cell r="A4294" t="str">
            <v>TECHNOCRAFT INDUSTRIES (INDIA) LTD</v>
          </cell>
          <cell r="B4294">
            <v>532804</v>
          </cell>
          <cell r="C4294" t="str">
            <v>TIIL</v>
          </cell>
        </row>
        <row r="4295">
          <cell r="A4295" t="str">
            <v>TECHNOCRAFT INDUSTRIES INDIA LTD</v>
          </cell>
          <cell r="B4295">
            <v>532804</v>
          </cell>
          <cell r="C4295" t="str">
            <v>TIIL</v>
          </cell>
        </row>
        <row r="4296">
          <cell r="A4296" t="str">
            <v>TECHNOFAB ENGINEERING LTD</v>
          </cell>
          <cell r="B4296">
            <v>533216</v>
          </cell>
          <cell r="C4296" t="str">
            <v>TECHNOFAB</v>
          </cell>
        </row>
        <row r="4297">
          <cell r="A4297" t="str">
            <v>TECHNOJET CONSULTANTS LTD</v>
          </cell>
          <cell r="B4297">
            <v>509917</v>
          </cell>
          <cell r="C4297" t="str">
            <v>Not Listed</v>
          </cell>
        </row>
        <row r="4298">
          <cell r="A4298" t="str">
            <v>TECHNVISION VENTURES LTD</v>
          </cell>
          <cell r="B4298">
            <v>501421</v>
          </cell>
          <cell r="C4298" t="str">
            <v>Not Listed</v>
          </cell>
        </row>
        <row r="4299">
          <cell r="A4299" t="str">
            <v>TEESTA AGRO INDUSTRIES LTD</v>
          </cell>
          <cell r="B4299">
            <v>524204</v>
          </cell>
          <cell r="C4299" t="str">
            <v>Not Listed</v>
          </cell>
        </row>
        <row r="4300">
          <cell r="A4300" t="str">
            <v>TEJAS NETWORKS LTD</v>
          </cell>
          <cell r="B4300">
            <v>540595</v>
          </cell>
          <cell r="C4300" t="str">
            <v>TEJASNET</v>
          </cell>
        </row>
        <row r="4301">
          <cell r="A4301" t="str">
            <v>TEJNAKSH HEALTHCARE LTD</v>
          </cell>
          <cell r="B4301">
            <v>539428</v>
          </cell>
          <cell r="C4301" t="str">
            <v>Not Listed</v>
          </cell>
        </row>
        <row r="4302">
          <cell r="A4302" t="str">
            <v>TELECANOR GLOBAL LTD</v>
          </cell>
          <cell r="B4302">
            <v>530595</v>
          </cell>
          <cell r="C4302" t="str">
            <v>Not Listed</v>
          </cell>
        </row>
        <row r="4303">
          <cell r="A4303" t="str">
            <v>TERA SOFTWARE LTD</v>
          </cell>
          <cell r="B4303">
            <v>533982</v>
          </cell>
          <cell r="C4303" t="str">
            <v>TERASOFT</v>
          </cell>
        </row>
        <row r="4304">
          <cell r="A4304" t="str">
            <v>TERAI TEA CO LTD</v>
          </cell>
          <cell r="B4304">
            <v>530533</v>
          </cell>
          <cell r="C4304" t="str">
            <v>Not Listed</v>
          </cell>
        </row>
        <row r="4305">
          <cell r="A4305" t="str">
            <v>TERRAFORM MAGNUM LTD</v>
          </cell>
          <cell r="B4305">
            <v>506162</v>
          </cell>
          <cell r="C4305" t="str">
            <v>Not Listed</v>
          </cell>
        </row>
        <row r="4306">
          <cell r="A4306" t="str">
            <v>TERRAFORM REALSTATE LTD</v>
          </cell>
          <cell r="B4306">
            <v>512157</v>
          </cell>
          <cell r="C4306" t="str">
            <v>Not Listed</v>
          </cell>
        </row>
        <row r="4307">
          <cell r="A4307" t="str">
            <v>TEXMACO INFRASTRUCTURE &amp; HOLDINGS LTD</v>
          </cell>
          <cell r="B4307">
            <v>505400</v>
          </cell>
          <cell r="C4307" t="str">
            <v>TEXINFRA</v>
          </cell>
        </row>
        <row r="4308">
          <cell r="A4308" t="str">
            <v>TEXMACO RAIL &amp; ENGINEERING LTD</v>
          </cell>
          <cell r="B4308">
            <v>533326</v>
          </cell>
          <cell r="C4308" t="str">
            <v>TEXRAIL</v>
          </cell>
        </row>
        <row r="4309">
          <cell r="A4309" t="str">
            <v>TEXMO PIPES AND PRODUCTS LTD</v>
          </cell>
          <cell r="B4309">
            <v>533164</v>
          </cell>
          <cell r="C4309" t="str">
            <v>TEXMOPIPES</v>
          </cell>
        </row>
        <row r="4310">
          <cell r="A4310" t="str">
            <v>TGB BANQUETS AND HOTELS LTD</v>
          </cell>
          <cell r="B4310">
            <v>532845</v>
          </cell>
          <cell r="C4310" t="str">
            <v>TGBHOTELS</v>
          </cell>
        </row>
        <row r="4311">
          <cell r="A4311" t="str">
            <v>TGV SRAAC LTD</v>
          </cell>
          <cell r="B4311">
            <v>507753</v>
          </cell>
          <cell r="C4311" t="str">
            <v>Not Listed</v>
          </cell>
        </row>
        <row r="4312">
          <cell r="A4312" t="str">
            <v>THACKER &amp; CO LTD</v>
          </cell>
          <cell r="B4312">
            <v>509945</v>
          </cell>
          <cell r="C4312" t="str">
            <v>Not Listed</v>
          </cell>
        </row>
        <row r="4313">
          <cell r="A4313" t="str">
            <v>THAKKERS DEVELOPERS LTD</v>
          </cell>
          <cell r="B4313">
            <v>526654</v>
          </cell>
          <cell r="C4313" t="str">
            <v>Not Listed</v>
          </cell>
        </row>
        <row r="4314">
          <cell r="A4314" t="str">
            <v>THAKRAL SERVICES (INDIA) LTD</v>
          </cell>
          <cell r="B4314">
            <v>509015</v>
          </cell>
          <cell r="C4314" t="str">
            <v>Not Listed</v>
          </cell>
        </row>
        <row r="4315">
          <cell r="A4315" t="str">
            <v>THAKRAL SERVICES INDIA LTD</v>
          </cell>
          <cell r="B4315">
            <v>509015</v>
          </cell>
          <cell r="C4315" t="str">
            <v>Not Listed</v>
          </cell>
        </row>
        <row r="4316">
          <cell r="A4316" t="str">
            <v>THAMBBI MODERN SPINNING MILLS LTD</v>
          </cell>
          <cell r="B4316">
            <v>514484</v>
          </cell>
          <cell r="C4316" t="str">
            <v>Not Listed</v>
          </cell>
        </row>
        <row r="4317">
          <cell r="A4317" t="str">
            <v>THANGAMAYIL JEWELLERY LTD</v>
          </cell>
          <cell r="B4317">
            <v>533158</v>
          </cell>
          <cell r="C4317" t="str">
            <v>THANGAMAYL</v>
          </cell>
        </row>
        <row r="4318">
          <cell r="A4318" t="str">
            <v>THE ANDHRA SUGARS LTD</v>
          </cell>
          <cell r="B4318">
            <v>590062</v>
          </cell>
          <cell r="C4318" t="str">
            <v>ANDHRSUGAR</v>
          </cell>
        </row>
        <row r="4319">
          <cell r="A4319" t="str">
            <v>The Anup Engineering Ltd</v>
          </cell>
          <cell r="B4319">
            <v>542460</v>
          </cell>
          <cell r="C4319" t="str">
            <v>ANUP</v>
          </cell>
        </row>
        <row r="4320">
          <cell r="A4320" t="str">
            <v>THE BYKE HOSPITALITY LTD</v>
          </cell>
          <cell r="B4320">
            <v>531373</v>
          </cell>
          <cell r="C4320" t="str">
            <v>BYKE</v>
          </cell>
        </row>
        <row r="4321">
          <cell r="A4321" t="str">
            <v>THE FEDERAL BANK LTD</v>
          </cell>
          <cell r="B4321">
            <v>500469</v>
          </cell>
          <cell r="C4321" t="str">
            <v>FEDERALBNK</v>
          </cell>
        </row>
        <row r="4322">
          <cell r="A4322" t="str">
            <v>THE GREAT EASTERN SHIPPING COMPANY LTD</v>
          </cell>
          <cell r="B4322">
            <v>500620</v>
          </cell>
          <cell r="C4322" t="str">
            <v>GESHIP</v>
          </cell>
        </row>
        <row r="4323">
          <cell r="A4323" t="str">
            <v>THE GROB TEA COMPANY LTD</v>
          </cell>
          <cell r="B4323" t="str">
            <v>Not Listed</v>
          </cell>
          <cell r="C4323" t="str">
            <v>GROBTEA</v>
          </cell>
        </row>
        <row r="4324">
          <cell r="A4324" t="str">
            <v>THE HI-TECH GEARS LTD</v>
          </cell>
          <cell r="B4324">
            <v>522073</v>
          </cell>
          <cell r="C4324" t="str">
            <v>HITECHGEAR</v>
          </cell>
        </row>
        <row r="4325">
          <cell r="A4325" t="str">
            <v>THE INDIA CEMENTS LTD</v>
          </cell>
          <cell r="B4325">
            <v>530005</v>
          </cell>
          <cell r="C4325" t="str">
            <v>INDIACEM</v>
          </cell>
        </row>
        <row r="4326">
          <cell r="A4326" t="str">
            <v>THE INDIAN HOTELS COMPANY LTD</v>
          </cell>
          <cell r="B4326">
            <v>500850</v>
          </cell>
          <cell r="C4326" t="str">
            <v>INDHOTEL</v>
          </cell>
        </row>
        <row r="4327">
          <cell r="A4327" t="str">
            <v>THE INDIAN WOOD PRODUCTS COMPANY LTD</v>
          </cell>
          <cell r="B4327">
            <v>540954</v>
          </cell>
          <cell r="C4327" t="str">
            <v>Not Listed</v>
          </cell>
        </row>
        <row r="4328">
          <cell r="A4328" t="str">
            <v>THE INVESTMENT TRUST OF (INDIA) LTD</v>
          </cell>
          <cell r="B4328">
            <v>530023</v>
          </cell>
          <cell r="C4328" t="str">
            <v>THEINVEST</v>
          </cell>
        </row>
        <row r="4329">
          <cell r="A4329" t="str">
            <v>THE INVESTMENT TRUST OF INDIA LTD</v>
          </cell>
          <cell r="B4329">
            <v>530023</v>
          </cell>
          <cell r="C4329" t="str">
            <v>THEINVEST</v>
          </cell>
        </row>
        <row r="4330">
          <cell r="A4330" t="str">
            <v>THE JAMMU &amp; KASHMIR BANK LTD</v>
          </cell>
          <cell r="B4330">
            <v>532209</v>
          </cell>
          <cell r="C4330" t="str">
            <v>J&amp;KBANK</v>
          </cell>
        </row>
        <row r="4331">
          <cell r="A4331" t="str">
            <v>THE KARNATAKA BANK LTD</v>
          </cell>
          <cell r="B4331">
            <v>532652</v>
          </cell>
          <cell r="C4331" t="str">
            <v>KTKBANK</v>
          </cell>
        </row>
        <row r="4332">
          <cell r="A4332" t="str">
            <v>THE MANDHANA RETAIL VENTURES LTD</v>
          </cell>
          <cell r="B4332">
            <v>540210</v>
          </cell>
          <cell r="C4332" t="str">
            <v>TMRVL</v>
          </cell>
        </row>
        <row r="4333">
          <cell r="A4333" t="str">
            <v>THE MOTOR &amp; GENERAL FINANCE LTD</v>
          </cell>
          <cell r="B4333">
            <v>501343</v>
          </cell>
          <cell r="C4333" t="str">
            <v>MOTOGENFIN</v>
          </cell>
        </row>
        <row r="4334">
          <cell r="A4334" t="str">
            <v>THE NEW INDIA ASSURANCE COMPANY LTD</v>
          </cell>
          <cell r="B4334">
            <v>540769</v>
          </cell>
          <cell r="C4334" t="str">
            <v>NIACL</v>
          </cell>
        </row>
        <row r="4335">
          <cell r="A4335" t="str">
            <v>THE ORISSA MINERALS DEVELOPMENT COMPANY LTD</v>
          </cell>
          <cell r="B4335">
            <v>590086</v>
          </cell>
          <cell r="C4335" t="str">
            <v>ORISSAMINE</v>
          </cell>
        </row>
        <row r="4336">
          <cell r="A4336" t="str">
            <v>THE PERIA KARAMALAI TEA &amp; PRODUCE COMPANY LTD</v>
          </cell>
          <cell r="B4336" t="str">
            <v>Not Listed</v>
          </cell>
          <cell r="C4336" t="str">
            <v>PKTEA</v>
          </cell>
        </row>
        <row r="4337">
          <cell r="A4337" t="str">
            <v>THE PHOENIX MILLS LTD</v>
          </cell>
          <cell r="B4337">
            <v>503100</v>
          </cell>
          <cell r="C4337" t="str">
            <v>PHOENIXLTD</v>
          </cell>
        </row>
        <row r="4338">
          <cell r="A4338" t="str">
            <v>THE PHOSPHATE COMPANY LTD</v>
          </cell>
          <cell r="B4338">
            <v>542123</v>
          </cell>
          <cell r="C4338" t="str">
            <v>Not Listed</v>
          </cell>
        </row>
        <row r="4339">
          <cell r="A4339" t="str">
            <v>THE RAMCO CEMENTS LTD</v>
          </cell>
          <cell r="B4339">
            <v>500260</v>
          </cell>
          <cell r="C4339" t="str">
            <v>RAMCOCEM</v>
          </cell>
        </row>
        <row r="4340">
          <cell r="A4340" t="str">
            <v>THE RUBY MILLS LTD</v>
          </cell>
          <cell r="B4340">
            <v>503169</v>
          </cell>
          <cell r="C4340" t="str">
            <v>RUBYMILLS</v>
          </cell>
        </row>
        <row r="4341">
          <cell r="A4341" t="str">
            <v>THE SANDESH LTD</v>
          </cell>
          <cell r="B4341">
            <v>526725</v>
          </cell>
          <cell r="C4341" t="str">
            <v>SANDESH</v>
          </cell>
        </row>
        <row r="4342">
          <cell r="A4342" t="str">
            <v>THE SOUTH INDIAN BANK LTD</v>
          </cell>
          <cell r="B4342">
            <v>532218</v>
          </cell>
          <cell r="C4342" t="str">
            <v>SOUTHBANK</v>
          </cell>
        </row>
        <row r="4343">
          <cell r="A4343" t="str">
            <v>THE STATE TRADING CORPORATION OF (INDIA) LTD</v>
          </cell>
          <cell r="B4343">
            <v>512531</v>
          </cell>
          <cell r="C4343" t="str">
            <v>STC(INDIA)</v>
          </cell>
        </row>
        <row r="4344">
          <cell r="A4344" t="str">
            <v>THE STATE TRADING CORPORATION OF INDIA LTD</v>
          </cell>
          <cell r="B4344">
            <v>512531</v>
          </cell>
          <cell r="C4344" t="str">
            <v>STCINDIA</v>
          </cell>
        </row>
        <row r="4345">
          <cell r="A4345" t="str">
            <v>THE TINPLATE COMPANY OF (INDIA) LTD</v>
          </cell>
          <cell r="B4345">
            <v>504966</v>
          </cell>
          <cell r="C4345" t="str">
            <v>TINPLATE</v>
          </cell>
        </row>
        <row r="4346">
          <cell r="A4346" t="str">
            <v>THE TINPLATE COMPANY OF INDIA LTD</v>
          </cell>
          <cell r="B4346">
            <v>504966</v>
          </cell>
          <cell r="C4346" t="str">
            <v>TINPLATE</v>
          </cell>
        </row>
        <row r="4347">
          <cell r="A4347" t="str">
            <v>THE UGAR SUGAR WORKS LTD</v>
          </cell>
          <cell r="B4347">
            <v>530363</v>
          </cell>
          <cell r="C4347" t="str">
            <v>UGARSUGAR</v>
          </cell>
        </row>
        <row r="4348">
          <cell r="A4348" t="str">
            <v>THE UNITED NILGIRI TEA ESTATES COMPANY LTD</v>
          </cell>
          <cell r="B4348" t="str">
            <v>Not Listed</v>
          </cell>
          <cell r="C4348" t="str">
            <v>UNITEDTEA</v>
          </cell>
        </row>
        <row r="4349">
          <cell r="A4349" t="str">
            <v>THE WESTERN INDIA PLYWOODS LTD</v>
          </cell>
          <cell r="B4349" t="str">
            <v>Not Listed</v>
          </cell>
          <cell r="C4349" t="str">
            <v>WIPL</v>
          </cell>
        </row>
        <row r="4350">
          <cell r="A4350" t="str">
            <v>THE YAMUNA SYNDICATE LTD</v>
          </cell>
          <cell r="B4350">
            <v>540980</v>
          </cell>
          <cell r="C4350" t="str">
            <v>Not Listed</v>
          </cell>
        </row>
        <row r="4351">
          <cell r="A4351" t="str">
            <v>THEJO ENGINEERING LTD</v>
          </cell>
          <cell r="B4351" t="str">
            <v>Not Listed</v>
          </cell>
          <cell r="C4351" t="str">
            <v>THEJO</v>
          </cell>
        </row>
        <row r="4352">
          <cell r="A4352" t="str">
            <v>THEMIS MEDICARE LTD</v>
          </cell>
          <cell r="B4352">
            <v>530199</v>
          </cell>
          <cell r="C4352" t="str">
            <v>THEMISMED</v>
          </cell>
        </row>
        <row r="4353">
          <cell r="A4353" t="str">
            <v>THERMAX LTD</v>
          </cell>
          <cell r="B4353">
            <v>500411</v>
          </cell>
          <cell r="C4353" t="str">
            <v>THERMAX</v>
          </cell>
        </row>
        <row r="4354">
          <cell r="A4354" t="str">
            <v>THINK INK STUDIO LTD</v>
          </cell>
          <cell r="B4354">
            <v>539310</v>
          </cell>
          <cell r="C4354" t="str">
            <v>Not Listed</v>
          </cell>
        </row>
        <row r="4355">
          <cell r="A4355" t="str">
            <v>THIRANI PROJECTS LTD</v>
          </cell>
          <cell r="B4355">
            <v>538464</v>
          </cell>
          <cell r="C4355" t="str">
            <v>Not Listed</v>
          </cell>
        </row>
        <row r="4356">
          <cell r="A4356" t="str">
            <v>THIRDWAVE FINANCIAL INTERMEDIARIES LTD</v>
          </cell>
          <cell r="B4356">
            <v>531652</v>
          </cell>
          <cell r="C4356" t="str">
            <v>Not Listed</v>
          </cell>
        </row>
        <row r="4357">
          <cell r="A4357" t="str">
            <v>THIRU AROORAN SUGARS LTD</v>
          </cell>
          <cell r="B4357">
            <v>507450</v>
          </cell>
          <cell r="C4357" t="str">
            <v>THIRUSUGAR</v>
          </cell>
        </row>
        <row r="4358">
          <cell r="A4358" t="str">
            <v>THIRUMALAI CHEMICALS LTD</v>
          </cell>
          <cell r="B4358">
            <v>500412</v>
          </cell>
          <cell r="C4358" t="str">
            <v>TIRUMALCHM</v>
          </cell>
        </row>
        <row r="4359">
          <cell r="A4359" t="str">
            <v>THOMAS COOK (INDIA) LTD</v>
          </cell>
          <cell r="B4359">
            <v>500413</v>
          </cell>
          <cell r="C4359" t="str">
            <v>THOMASCOOK</v>
          </cell>
        </row>
        <row r="4360">
          <cell r="A4360" t="str">
            <v>THOMAS COOK INDIA LTD</v>
          </cell>
          <cell r="B4360">
            <v>500413</v>
          </cell>
          <cell r="C4360" t="str">
            <v>THOMASCOOK</v>
          </cell>
        </row>
        <row r="4361">
          <cell r="A4361" t="str">
            <v>THOMAS SCOTT (INDIA) LTD</v>
          </cell>
          <cell r="B4361">
            <v>533941</v>
          </cell>
          <cell r="C4361" t="str">
            <v>THOMASCOTT</v>
          </cell>
        </row>
        <row r="4362">
          <cell r="A4362" t="str">
            <v>THOMAS SCOTT INDIA LTD</v>
          </cell>
          <cell r="B4362">
            <v>533941</v>
          </cell>
          <cell r="C4362" t="str">
            <v>THOMASCOTT</v>
          </cell>
        </row>
        <row r="4363">
          <cell r="A4363" t="str">
            <v>THYROCARE TECHNOLOGIES LTD</v>
          </cell>
          <cell r="B4363">
            <v>539871</v>
          </cell>
          <cell r="C4363" t="str">
            <v>THYROCARE</v>
          </cell>
        </row>
        <row r="4364">
          <cell r="A4364" t="str">
            <v>TI FINANCIAL HOLDINGS LTD</v>
          </cell>
          <cell r="B4364">
            <v>504973</v>
          </cell>
          <cell r="C4364" t="str">
            <v>TIFIN</v>
          </cell>
        </row>
        <row r="4365">
          <cell r="A4365" t="str">
            <v>TIAAN AYURVEDIC &amp; HERBS LTD</v>
          </cell>
          <cell r="B4365">
            <v>540108</v>
          </cell>
          <cell r="C4365" t="str">
            <v>Not Listed</v>
          </cell>
        </row>
        <row r="4366">
          <cell r="A4366" t="str">
            <v>TIDE WATER OIL COMPANY (INDIA) LTD</v>
          </cell>
          <cell r="B4366">
            <v>590005</v>
          </cell>
          <cell r="C4366" t="str">
            <v>TIDEWATER</v>
          </cell>
        </row>
        <row r="4367">
          <cell r="A4367" t="str">
            <v>TIDE WATER OIL COMPANY INDIA LTD</v>
          </cell>
          <cell r="B4367">
            <v>590005</v>
          </cell>
          <cell r="C4367" t="str">
            <v>TIDEWATER</v>
          </cell>
        </row>
        <row r="4368">
          <cell r="A4368" t="str">
            <v>TIGER LOGISTICS (INDIA) LTD</v>
          </cell>
          <cell r="B4368">
            <v>536264</v>
          </cell>
          <cell r="C4368" t="str">
            <v>Not Listed</v>
          </cell>
        </row>
        <row r="4369">
          <cell r="A4369" t="str">
            <v>TIGER LOGISTICS INDIA LTD</v>
          </cell>
          <cell r="B4369">
            <v>536264</v>
          </cell>
          <cell r="C4369" t="str">
            <v>Not Listed</v>
          </cell>
        </row>
        <row r="4370">
          <cell r="A4370" t="str">
            <v>TIJARIA POLYPIPES LTD</v>
          </cell>
          <cell r="B4370">
            <v>533629</v>
          </cell>
          <cell r="C4370" t="str">
            <v>TIJARIA</v>
          </cell>
        </row>
        <row r="4371">
          <cell r="A4371" t="str">
            <v>TIL LTD</v>
          </cell>
          <cell r="B4371">
            <v>505196</v>
          </cell>
          <cell r="C4371" t="str">
            <v>TIL</v>
          </cell>
        </row>
        <row r="4372">
          <cell r="A4372" t="str">
            <v>Tilak Ventures Ltd</v>
          </cell>
          <cell r="B4372">
            <v>503663</v>
          </cell>
          <cell r="C4372" t="str">
            <v>TILAK</v>
          </cell>
        </row>
        <row r="4373">
          <cell r="A4373" t="str">
            <v>TILAKNAGAR INDUSTRIES LTD</v>
          </cell>
          <cell r="B4373">
            <v>507205</v>
          </cell>
          <cell r="C4373" t="str">
            <v>TI</v>
          </cell>
        </row>
        <row r="4374">
          <cell r="A4374" t="str">
            <v>TIME TECHNOPLAST LTD</v>
          </cell>
          <cell r="B4374">
            <v>532856</v>
          </cell>
          <cell r="C4374" t="str">
            <v>TIMETECHNO</v>
          </cell>
        </row>
        <row r="4375">
          <cell r="A4375" t="str">
            <v>TIMES GUARANTY LTD</v>
          </cell>
          <cell r="B4375">
            <v>511559</v>
          </cell>
          <cell r="C4375" t="str">
            <v>TIMESGTY</v>
          </cell>
        </row>
        <row r="4376">
          <cell r="A4376" t="str">
            <v>TIMEX GROUP (INDIA) LTD</v>
          </cell>
          <cell r="B4376">
            <v>500414</v>
          </cell>
          <cell r="C4376" t="str">
            <v>Not Listed</v>
          </cell>
        </row>
        <row r="4377">
          <cell r="A4377" t="str">
            <v>TIMEX GROUP INDIA LTD</v>
          </cell>
          <cell r="B4377">
            <v>500414</v>
          </cell>
          <cell r="C4377" t="str">
            <v>Not Listed</v>
          </cell>
        </row>
        <row r="4378">
          <cell r="A4378" t="str">
            <v>TIMKEN (INDIA) LTD</v>
          </cell>
          <cell r="B4378">
            <v>522113</v>
          </cell>
          <cell r="C4378" t="str">
            <v>TIMKEN</v>
          </cell>
        </row>
        <row r="4379">
          <cell r="A4379" t="str">
            <v>TIMKEN INDIA LTD</v>
          </cell>
          <cell r="B4379">
            <v>522113</v>
          </cell>
          <cell r="C4379" t="str">
            <v>TIMKEN</v>
          </cell>
        </row>
        <row r="4380">
          <cell r="A4380" t="str">
            <v>TINNA RUBBER AND INFRASTRUCTURE LTD</v>
          </cell>
          <cell r="B4380">
            <v>530475</v>
          </cell>
          <cell r="C4380" t="str">
            <v>Not Listed</v>
          </cell>
        </row>
        <row r="4381">
          <cell r="A4381" t="str">
            <v>TINNA TRADE LTD</v>
          </cell>
          <cell r="B4381">
            <v>541741</v>
          </cell>
          <cell r="C4381" t="str">
            <v>Not Listed</v>
          </cell>
        </row>
        <row r="4382">
          <cell r="A4382" t="str">
            <v>TIPS INDUSTRIES LTD</v>
          </cell>
          <cell r="B4382">
            <v>532375</v>
          </cell>
          <cell r="C4382" t="str">
            <v>TIPSINDLTD</v>
          </cell>
        </row>
        <row r="4383">
          <cell r="A4383" t="str">
            <v>TIRUPATI FINLEASE LTD</v>
          </cell>
          <cell r="B4383">
            <v>539488</v>
          </cell>
          <cell r="C4383" t="str">
            <v>Not Listed</v>
          </cell>
        </row>
        <row r="4384">
          <cell r="A4384" t="str">
            <v>TIRUPATI FOAM LTD</v>
          </cell>
          <cell r="B4384">
            <v>540904</v>
          </cell>
          <cell r="C4384" t="str">
            <v>Not Listed</v>
          </cell>
        </row>
        <row r="4385">
          <cell r="A4385" t="str">
            <v>TIRUPATI FORGE LTD</v>
          </cell>
          <cell r="B4385" t="str">
            <v>Not Listed</v>
          </cell>
          <cell r="C4385" t="str">
            <v>TIRUPATIFL</v>
          </cell>
        </row>
        <row r="4386">
          <cell r="A4386" t="str">
            <v>TIRUPATI INDUSTRIES (INDIA) LTD</v>
          </cell>
          <cell r="B4386">
            <v>531547</v>
          </cell>
          <cell r="C4386" t="str">
            <v>Not Listed</v>
          </cell>
        </row>
        <row r="4387">
          <cell r="A4387" t="str">
            <v>TIRUPATI INDUSTRIES INDIA LTD</v>
          </cell>
          <cell r="B4387">
            <v>531547</v>
          </cell>
          <cell r="C4387" t="str">
            <v>Not Listed</v>
          </cell>
        </row>
        <row r="4388">
          <cell r="A4388" t="str">
            <v>TIRUPATI SARJAN LTD</v>
          </cell>
          <cell r="B4388">
            <v>531814</v>
          </cell>
          <cell r="C4388" t="str">
            <v>Not Listed</v>
          </cell>
        </row>
        <row r="4389">
          <cell r="A4389" t="str">
            <v>TIRUPATI STARCH &amp; CHEMICALS LTD</v>
          </cell>
          <cell r="B4389">
            <v>524582</v>
          </cell>
          <cell r="C4389" t="str">
            <v>Not Listed</v>
          </cell>
        </row>
        <row r="4390">
          <cell r="A4390" t="str">
            <v>TIRUPATI TYRES LTD</v>
          </cell>
          <cell r="B4390">
            <v>539040</v>
          </cell>
          <cell r="C4390" t="str">
            <v>Not Listed</v>
          </cell>
        </row>
        <row r="4391">
          <cell r="A4391" t="str">
            <v>TITAANIUM TEN ENTERPRISE LTD</v>
          </cell>
          <cell r="B4391">
            <v>539985</v>
          </cell>
          <cell r="C4391" t="str">
            <v>Not Listed</v>
          </cell>
        </row>
        <row r="4392">
          <cell r="A4392" t="str">
            <v>TITAGARH WAGONS LTD</v>
          </cell>
          <cell r="B4392">
            <v>532966</v>
          </cell>
          <cell r="C4392" t="str">
            <v>TWL</v>
          </cell>
        </row>
        <row r="4393">
          <cell r="A4393" t="str">
            <v>TITAN BIOTECH LTD</v>
          </cell>
          <cell r="B4393">
            <v>524717</v>
          </cell>
          <cell r="C4393" t="str">
            <v>Not Listed</v>
          </cell>
        </row>
        <row r="4394">
          <cell r="A4394" t="str">
            <v>TITAN COMPANY LTD</v>
          </cell>
          <cell r="B4394">
            <v>500114</v>
          </cell>
          <cell r="C4394" t="str">
            <v>TITAN</v>
          </cell>
        </row>
        <row r="4395">
          <cell r="A4395" t="str">
            <v>TITAN SECURITIES LTD</v>
          </cell>
          <cell r="B4395">
            <v>530045</v>
          </cell>
          <cell r="C4395" t="str">
            <v>Not Listed</v>
          </cell>
        </row>
        <row r="4396">
          <cell r="A4396" t="str">
            <v>TIVOLI CONSTRUCTION LTD</v>
          </cell>
          <cell r="B4396">
            <v>511096</v>
          </cell>
          <cell r="C4396" t="str">
            <v>Not Listed</v>
          </cell>
        </row>
        <row r="4397">
          <cell r="A4397" t="str">
            <v>TODAYS WRITING INSTRUMENTS LTD</v>
          </cell>
          <cell r="B4397">
            <v>531830</v>
          </cell>
          <cell r="C4397" t="str">
            <v>TODAYS</v>
          </cell>
        </row>
        <row r="4398">
          <cell r="A4398" t="str">
            <v>TOKYO FINANCE LTD</v>
          </cell>
          <cell r="B4398">
            <v>531644</v>
          </cell>
          <cell r="C4398" t="str">
            <v>Not Listed</v>
          </cell>
        </row>
        <row r="4399">
          <cell r="A4399" t="str">
            <v>TOKYO PLAST INTERNATIONAL LTD</v>
          </cell>
          <cell r="B4399">
            <v>500418</v>
          </cell>
          <cell r="C4399" t="str">
            <v>TOKYOPLAST</v>
          </cell>
        </row>
        <row r="4400">
          <cell r="A4400" t="str">
            <v>TORRENT PHARMACEUTICALS LTD</v>
          </cell>
          <cell r="B4400">
            <v>500420</v>
          </cell>
          <cell r="C4400" t="str">
            <v>TORNTPHARM</v>
          </cell>
        </row>
        <row r="4401">
          <cell r="A4401" t="str">
            <v>TORRENT POWER LTD</v>
          </cell>
          <cell r="B4401">
            <v>532779</v>
          </cell>
          <cell r="C4401" t="str">
            <v>TORNTPOWER</v>
          </cell>
        </row>
        <row r="4402">
          <cell r="A4402" t="str">
            <v>TOTAL EXPORTS LTD</v>
          </cell>
          <cell r="B4402">
            <v>523878</v>
          </cell>
          <cell r="C4402" t="str">
            <v>Not Listed</v>
          </cell>
        </row>
        <row r="4403">
          <cell r="A4403" t="str">
            <v>TOTAL TRANSPORT SYSTEMS LTD</v>
          </cell>
          <cell r="B4403" t="str">
            <v>Not Listed</v>
          </cell>
          <cell r="C4403" t="str">
            <v>TOTAL</v>
          </cell>
        </row>
        <row r="4404">
          <cell r="A4404" t="str">
            <v>TOUCHWOOD ENTERTAINMENT LTD</v>
          </cell>
          <cell r="B4404" t="str">
            <v>Not Listed</v>
          </cell>
          <cell r="C4404" t="str">
            <v>TOUCHWOOD</v>
          </cell>
        </row>
        <row r="4405">
          <cell r="A4405" t="str">
            <v>TOURISM FINANCE CORPORATION OF (INDIA) LTD</v>
          </cell>
          <cell r="B4405">
            <v>526650</v>
          </cell>
          <cell r="C4405" t="str">
            <v>TFCILTD</v>
          </cell>
        </row>
        <row r="4406">
          <cell r="A4406" t="str">
            <v>TOURISM FINANCE CORPORATION OF INDIA LTD</v>
          </cell>
          <cell r="B4406">
            <v>526650</v>
          </cell>
          <cell r="C4406" t="str">
            <v>TFCILTD</v>
          </cell>
        </row>
        <row r="4407">
          <cell r="A4407" t="str">
            <v>TOWA SOKKI LTD</v>
          </cell>
          <cell r="B4407">
            <v>531771</v>
          </cell>
          <cell r="C4407" t="str">
            <v>Not Listed</v>
          </cell>
        </row>
        <row r="4408">
          <cell r="A4408" t="str">
            <v>TOYAM INDUSTRIES LTD</v>
          </cell>
          <cell r="B4408">
            <v>538607</v>
          </cell>
          <cell r="C4408" t="str">
            <v>Not Listed</v>
          </cell>
        </row>
        <row r="4409">
          <cell r="A4409" t="str">
            <v>TPI (INDIA) LTD</v>
          </cell>
          <cell r="B4409">
            <v>500421</v>
          </cell>
          <cell r="C4409" t="str">
            <v>Not Listed</v>
          </cell>
        </row>
        <row r="4410">
          <cell r="A4410" t="str">
            <v>TPI INDIA LTD</v>
          </cell>
          <cell r="B4410">
            <v>500421</v>
          </cell>
          <cell r="C4410" t="str">
            <v>Not Listed</v>
          </cell>
        </row>
        <row r="4411">
          <cell r="A4411" t="str">
            <v>TPL PLASTECH LTD</v>
          </cell>
          <cell r="B4411">
            <v>526582</v>
          </cell>
          <cell r="C4411" t="str">
            <v>TPLPLASTEH</v>
          </cell>
        </row>
        <row r="4412">
          <cell r="A4412" t="str">
            <v>TRADE WINGS LTD</v>
          </cell>
          <cell r="B4412">
            <v>509953</v>
          </cell>
          <cell r="C4412" t="str">
            <v>Not Listed</v>
          </cell>
        </row>
        <row r="4413">
          <cell r="A4413" t="str">
            <v>TRANS ASIA CORPORATION LTD</v>
          </cell>
          <cell r="B4413">
            <v>530783</v>
          </cell>
          <cell r="C4413" t="str">
            <v>Not Listed</v>
          </cell>
        </row>
        <row r="4414">
          <cell r="A4414" t="str">
            <v>TRANS FINANCIAL RESOURCES LTD.</v>
          </cell>
          <cell r="B4414">
            <v>526961</v>
          </cell>
          <cell r="C4414" t="str">
            <v>TRANSFIN</v>
          </cell>
        </row>
        <row r="4415">
          <cell r="A4415" t="str">
            <v>TRANSCHEM LTD</v>
          </cell>
          <cell r="B4415">
            <v>500422</v>
          </cell>
          <cell r="C4415" t="str">
            <v>Not Listed</v>
          </cell>
        </row>
        <row r="4416">
          <cell r="A4416" t="str">
            <v>TRANSCORP INTERNATIONAL LTD</v>
          </cell>
          <cell r="B4416">
            <v>532410</v>
          </cell>
          <cell r="C4416" t="str">
            <v>Not Listed</v>
          </cell>
        </row>
        <row r="4417">
          <cell r="A4417" t="str">
            <v>TRANSFORMERS AND RECTIFIERS (INDIA) LTD</v>
          </cell>
          <cell r="B4417">
            <v>532928</v>
          </cell>
          <cell r="C4417" t="str">
            <v>TRIL</v>
          </cell>
        </row>
        <row r="4418">
          <cell r="A4418" t="str">
            <v>TRANSFORMERS AND RECTIFIERS INDIA LTD</v>
          </cell>
          <cell r="B4418">
            <v>532928</v>
          </cell>
          <cell r="C4418" t="str">
            <v>TRIL</v>
          </cell>
        </row>
        <row r="4419">
          <cell r="A4419" t="str">
            <v>TRANS-FREIGHT CONTAINERS LTD</v>
          </cell>
          <cell r="B4419">
            <v>513063</v>
          </cell>
          <cell r="C4419" t="str">
            <v>Not Listed</v>
          </cell>
        </row>
        <row r="4420">
          <cell r="A4420" t="str">
            <v>TRANSGENE BIOTEK LTD</v>
          </cell>
          <cell r="B4420">
            <v>526139</v>
          </cell>
          <cell r="C4420" t="str">
            <v>Not Listed</v>
          </cell>
        </row>
        <row r="4421">
          <cell r="A4421" t="str">
            <v>TRANSGLOBE FOODS LTD</v>
          </cell>
          <cell r="B4421">
            <v>519367</v>
          </cell>
          <cell r="C4421" t="str">
            <v>Not Listed</v>
          </cell>
        </row>
        <row r="4422">
          <cell r="A4422" t="str">
            <v>TRANSOCEANIC PROPERTIES LTD</v>
          </cell>
          <cell r="B4422">
            <v>509003</v>
          </cell>
          <cell r="C4422" t="str">
            <v>Not Listed</v>
          </cell>
        </row>
        <row r="4423">
          <cell r="A4423" t="str">
            <v>TRANSPEK INDUSTRY LTD</v>
          </cell>
          <cell r="B4423">
            <v>506687</v>
          </cell>
          <cell r="C4423" t="str">
            <v>Not Listed</v>
          </cell>
        </row>
        <row r="4424">
          <cell r="A4424" t="str">
            <v>TRANSPORT CORPORATION OF (INDIA) LTD</v>
          </cell>
          <cell r="B4424">
            <v>532349</v>
          </cell>
          <cell r="C4424" t="str">
            <v>TCI</v>
          </cell>
        </row>
        <row r="4425">
          <cell r="A4425" t="str">
            <v>TRANSPORT CORPORATION OF INDIA LTD</v>
          </cell>
          <cell r="B4425">
            <v>532349</v>
          </cell>
          <cell r="C4425" t="str">
            <v>TCI</v>
          </cell>
        </row>
        <row r="4426">
          <cell r="A4426" t="str">
            <v>TRANSWARRANTY FINANCE LTD</v>
          </cell>
          <cell r="B4426">
            <v>532812</v>
          </cell>
          <cell r="C4426" t="str">
            <v>TFL</v>
          </cell>
        </row>
        <row r="4427">
          <cell r="A4427" t="str">
            <v>TRANSWIND INFRASTRUCTURES LTD</v>
          </cell>
          <cell r="B4427" t="str">
            <v>Not Listed</v>
          </cell>
          <cell r="C4427" t="str">
            <v>TRANSWIND</v>
          </cell>
        </row>
        <row r="4428">
          <cell r="A4428" t="str">
            <v>TREE HOUSE EDUCATION &amp; ACCESSORIES LTD</v>
          </cell>
          <cell r="B4428">
            <v>533540</v>
          </cell>
          <cell r="C4428" t="str">
            <v>TREEHOUSE</v>
          </cell>
        </row>
        <row r="4429">
          <cell r="A4429" t="str">
            <v>Trejhara Solutions Ltd</v>
          </cell>
          <cell r="B4429">
            <v>542233</v>
          </cell>
          <cell r="C4429" t="str">
            <v>TREJHARA</v>
          </cell>
        </row>
        <row r="4430">
          <cell r="A4430" t="str">
            <v>TRENT LTD</v>
          </cell>
          <cell r="B4430">
            <v>500251</v>
          </cell>
          <cell r="C4430" t="str">
            <v>TRENT</v>
          </cell>
        </row>
        <row r="4431">
          <cell r="A4431" t="str">
            <v>TRESCON LTD</v>
          </cell>
          <cell r="B4431">
            <v>532159</v>
          </cell>
          <cell r="C4431" t="str">
            <v>Not Listed</v>
          </cell>
        </row>
        <row r="4432">
          <cell r="A4432" t="str">
            <v>TRF LTD</v>
          </cell>
          <cell r="B4432">
            <v>505854</v>
          </cell>
          <cell r="C4432" t="str">
            <v>TRF</v>
          </cell>
        </row>
        <row r="4433">
          <cell r="A4433" t="str">
            <v>TRIBHOVANDAS BHIMJI ZAVERI LTD</v>
          </cell>
          <cell r="B4433">
            <v>534369</v>
          </cell>
          <cell r="C4433" t="str">
            <v>TBZ</v>
          </cell>
        </row>
        <row r="4434">
          <cell r="A4434" t="str">
            <v>TRICOM FRUIT PRODUCTS LTD</v>
          </cell>
          <cell r="B4434">
            <v>531716</v>
          </cell>
          <cell r="C4434" t="str">
            <v>Not Listed</v>
          </cell>
        </row>
        <row r="4435">
          <cell r="A4435" t="str">
            <v>TRIDENT LTD</v>
          </cell>
          <cell r="B4435">
            <v>521064</v>
          </cell>
          <cell r="C4435" t="str">
            <v>TRIDENT</v>
          </cell>
        </row>
        <row r="4436">
          <cell r="A4436" t="str">
            <v>TRIDENT TEXOFAB LTD</v>
          </cell>
          <cell r="B4436">
            <v>540726</v>
          </cell>
          <cell r="C4436" t="str">
            <v>Not Listed</v>
          </cell>
        </row>
        <row r="4437">
          <cell r="A4437" t="str">
            <v>TRIDENT TOOLS LTD</v>
          </cell>
          <cell r="B4437">
            <v>531972</v>
          </cell>
          <cell r="C4437" t="str">
            <v>Not Listed</v>
          </cell>
        </row>
        <row r="4438">
          <cell r="A4438" t="str">
            <v>TRIGYN TECHNOLOGIES LTD</v>
          </cell>
          <cell r="B4438">
            <v>517562</v>
          </cell>
          <cell r="C4438" t="str">
            <v>TRIGYN</v>
          </cell>
        </row>
        <row r="4439">
          <cell r="A4439" t="str">
            <v>TRIJAL INDUSTRIES LTD</v>
          </cell>
          <cell r="B4439">
            <v>531658</v>
          </cell>
          <cell r="C4439" t="str">
            <v>Not Listed</v>
          </cell>
        </row>
        <row r="4440">
          <cell r="A4440" t="str">
            <v>TRIMURTHI LTD</v>
          </cell>
          <cell r="B4440">
            <v>536565</v>
          </cell>
          <cell r="C4440" t="str">
            <v>Not Listed</v>
          </cell>
        </row>
        <row r="4441">
          <cell r="A4441" t="str">
            <v>TRINITY LEAGUE (INDIA) LTD</v>
          </cell>
          <cell r="B4441">
            <v>531846</v>
          </cell>
          <cell r="C4441" t="str">
            <v>Not Listed</v>
          </cell>
        </row>
        <row r="4442">
          <cell r="A4442" t="str">
            <v>TRINITY LEAGUE INDIA LTD</v>
          </cell>
          <cell r="B4442">
            <v>531846</v>
          </cell>
          <cell r="C4442" t="str">
            <v>Not Listed</v>
          </cell>
        </row>
        <row r="4443">
          <cell r="A4443" t="str">
            <v>TRIO MERCANTILE &amp;amp; TRADING LTD.</v>
          </cell>
          <cell r="B4443">
            <v>534755</v>
          </cell>
          <cell r="C4443" t="str">
            <v>TRIOMERC</v>
          </cell>
        </row>
        <row r="4444">
          <cell r="A4444" t="str">
            <v>TRIOCHEM PRODUCTS LTD</v>
          </cell>
          <cell r="B4444">
            <v>512101</v>
          </cell>
          <cell r="C4444" t="str">
            <v>Not Listed</v>
          </cell>
        </row>
        <row r="4445">
          <cell r="A4445" t="str">
            <v>TRISHAKTI ELECTRONICS &amp; INDUSTRIES LTD</v>
          </cell>
          <cell r="B4445">
            <v>531279</v>
          </cell>
          <cell r="C4445" t="str">
            <v>Not Listed</v>
          </cell>
        </row>
        <row r="4446">
          <cell r="A4446" t="str">
            <v>TRITON CORP LTD</v>
          </cell>
          <cell r="B4446">
            <v>523387</v>
          </cell>
          <cell r="C4446" t="str">
            <v>Not Listed</v>
          </cell>
        </row>
        <row r="4447">
          <cell r="A4447" t="str">
            <v>TRITON VALVES LTD</v>
          </cell>
          <cell r="B4447">
            <v>505978</v>
          </cell>
          <cell r="C4447" t="str">
            <v>Not Listed</v>
          </cell>
        </row>
        <row r="4448">
          <cell r="A4448" t="str">
            <v>TRIVENI ENGINEERING &amp; INDUSTRIES LTD</v>
          </cell>
          <cell r="B4448">
            <v>532356</v>
          </cell>
          <cell r="C4448" t="str">
            <v>TRIVENI</v>
          </cell>
        </row>
        <row r="4449">
          <cell r="A4449" t="str">
            <v>Triveni Enterprises Ltd</v>
          </cell>
          <cell r="B4449">
            <v>538569</v>
          </cell>
          <cell r="C4449" t="str">
            <v>TRIVENIENT</v>
          </cell>
        </row>
        <row r="4450">
          <cell r="A4450" t="str">
            <v>TRIVENI GLASS LTD</v>
          </cell>
          <cell r="B4450">
            <v>502281</v>
          </cell>
          <cell r="C4450" t="str">
            <v>Not Listed</v>
          </cell>
        </row>
        <row r="4451">
          <cell r="A4451" t="str">
            <v>TRIVENI TURBINE LTD</v>
          </cell>
          <cell r="B4451">
            <v>533655</v>
          </cell>
          <cell r="C4451" t="str">
            <v>TRITURBINE</v>
          </cell>
        </row>
        <row r="4452">
          <cell r="A4452" t="str">
            <v>TRIVIKRAMA INDUSTRIES LTD</v>
          </cell>
          <cell r="B4452">
            <v>538579</v>
          </cell>
          <cell r="C4452" t="str">
            <v>Not Listed</v>
          </cell>
        </row>
        <row r="4453">
          <cell r="A4453" t="str">
            <v>TROMBO EXTRACTIONS LTD</v>
          </cell>
          <cell r="B4453">
            <v>519303</v>
          </cell>
          <cell r="C4453" t="str">
            <v>Not Listed</v>
          </cell>
        </row>
        <row r="4454">
          <cell r="A4454" t="str">
            <v>TTI ENTERPRISE LTD</v>
          </cell>
          <cell r="B4454">
            <v>538597</v>
          </cell>
          <cell r="C4454" t="str">
            <v>Not Listed</v>
          </cell>
        </row>
        <row r="4455">
          <cell r="A4455" t="str">
            <v>TTK HEALTHCARE LTD</v>
          </cell>
          <cell r="B4455">
            <v>507747</v>
          </cell>
          <cell r="C4455" t="str">
            <v>TTKHLTCARE</v>
          </cell>
        </row>
        <row r="4456">
          <cell r="A4456" t="str">
            <v>TTK PRESTIGE LTD</v>
          </cell>
          <cell r="B4456">
            <v>517506</v>
          </cell>
          <cell r="C4456" t="str">
            <v>TTKPRESTIG</v>
          </cell>
        </row>
        <row r="4457">
          <cell r="A4457" t="str">
            <v>TTL Enterprises Ltd</v>
          </cell>
          <cell r="B4457">
            <v>514236</v>
          </cell>
          <cell r="C4457" t="str">
            <v>TTLEL</v>
          </cell>
        </row>
        <row r="4458">
          <cell r="A4458" t="str">
            <v>TUBE INVESTMENTS OF (INDIA) LTD</v>
          </cell>
          <cell r="B4458">
            <v>540762</v>
          </cell>
          <cell r="C4458" t="str">
            <v>TI(INDIA)</v>
          </cell>
        </row>
        <row r="4459">
          <cell r="A4459" t="str">
            <v>TUBE INVESTMENTS OF INDIA LTD</v>
          </cell>
          <cell r="B4459">
            <v>540762</v>
          </cell>
          <cell r="C4459" t="str">
            <v>TIINDIA</v>
          </cell>
        </row>
        <row r="4460">
          <cell r="A4460" t="str">
            <v>TULASEE BIO-ETHANOL LTD</v>
          </cell>
          <cell r="B4460">
            <v>524514</v>
          </cell>
          <cell r="C4460" t="str">
            <v>Not Listed</v>
          </cell>
        </row>
        <row r="4461">
          <cell r="A4461" t="str">
            <v>TULIP STAR HOTELS LTD</v>
          </cell>
          <cell r="B4461">
            <v>531088</v>
          </cell>
          <cell r="C4461" t="str">
            <v>Not Listed</v>
          </cell>
        </row>
        <row r="4462">
          <cell r="A4462" t="str">
            <v>TULIVE DEVELOPERS LTD</v>
          </cell>
          <cell r="B4462">
            <v>505285</v>
          </cell>
          <cell r="C4462" t="str">
            <v>Not Listed</v>
          </cell>
        </row>
        <row r="4463">
          <cell r="A4463" t="str">
            <v>TULSI EXTRUSIONS LTD</v>
          </cell>
          <cell r="B4463">
            <v>532948</v>
          </cell>
          <cell r="C4463" t="str">
            <v>TULSI</v>
          </cell>
        </row>
        <row r="4464">
          <cell r="A4464" t="str">
            <v>TUMUS ELECTRIC CORPORATION LTD</v>
          </cell>
          <cell r="B4464">
            <v>504273</v>
          </cell>
          <cell r="C4464" t="str">
            <v>Not Listed</v>
          </cell>
        </row>
        <row r="4465">
          <cell r="A4465" t="str">
            <v>TUNI TEXTILE MILLS LTD</v>
          </cell>
          <cell r="B4465">
            <v>531411</v>
          </cell>
          <cell r="C4465" t="str">
            <v>Not Listed</v>
          </cell>
        </row>
        <row r="4466">
          <cell r="A4466" t="str">
            <v>TUTICORIN ALKALI CHEMICALS &amp; FERTILISERS LTD</v>
          </cell>
          <cell r="B4466">
            <v>506808</v>
          </cell>
          <cell r="C4466" t="str">
            <v>Not Listed</v>
          </cell>
        </row>
        <row r="4467">
          <cell r="A4467" t="str">
            <v>TV TODAY NETWORK LTD</v>
          </cell>
          <cell r="B4467">
            <v>532515</v>
          </cell>
          <cell r="C4467" t="str">
            <v>TVTODAY</v>
          </cell>
        </row>
        <row r="4468">
          <cell r="A4468" t="str">
            <v>TV VISION LTD</v>
          </cell>
          <cell r="B4468">
            <v>540083</v>
          </cell>
          <cell r="C4468" t="str">
            <v>TVVISION</v>
          </cell>
        </row>
        <row r="4469">
          <cell r="A4469" t="str">
            <v>TV18 BROADCAST LTD</v>
          </cell>
          <cell r="B4469">
            <v>532800</v>
          </cell>
          <cell r="C4469" t="str">
            <v>TV18BRDCST</v>
          </cell>
        </row>
        <row r="4470">
          <cell r="A4470" t="str">
            <v>TVS ELECTRONICS LTD</v>
          </cell>
          <cell r="B4470">
            <v>532513</v>
          </cell>
          <cell r="C4470" t="str">
            <v>TVSELECT</v>
          </cell>
        </row>
        <row r="4471">
          <cell r="A4471" t="str">
            <v>TVS MOTOR COMPANY LTD</v>
          </cell>
          <cell r="B4471">
            <v>532343</v>
          </cell>
          <cell r="C4471" t="str">
            <v>TVSMOTOR</v>
          </cell>
        </row>
        <row r="4472">
          <cell r="A4472" t="str">
            <v>TVS SRICHAKRA LTD</v>
          </cell>
          <cell r="B4472">
            <v>509243</v>
          </cell>
          <cell r="C4472" t="str">
            <v>TVSSRICHAK</v>
          </cell>
        </row>
        <row r="4473">
          <cell r="A4473" t="str">
            <v>TWIN ROSES TRADES &amp; AGENCIES LTD</v>
          </cell>
          <cell r="B4473">
            <v>512117</v>
          </cell>
          <cell r="C4473" t="str">
            <v>Not Listed</v>
          </cell>
        </row>
        <row r="4474">
          <cell r="A4474" t="str">
            <v>TWINSTAR INDUSTRIES LTD</v>
          </cell>
          <cell r="B4474">
            <v>531917</v>
          </cell>
          <cell r="C4474" t="str">
            <v>Not Listed</v>
          </cell>
        </row>
        <row r="4475">
          <cell r="A4475" t="str">
            <v>TYCHE INDUSTRIES LTD</v>
          </cell>
          <cell r="B4475">
            <v>532384</v>
          </cell>
          <cell r="C4475" t="str">
            <v>Not Listed</v>
          </cell>
        </row>
        <row r="4476">
          <cell r="A4476" t="str">
            <v>TYPHOON FINANCIAL SERVICES LTD</v>
          </cell>
          <cell r="B4476">
            <v>539468</v>
          </cell>
          <cell r="C4476" t="str">
            <v>Not Listed</v>
          </cell>
        </row>
        <row r="4477">
          <cell r="A4477" t="str">
            <v>TYPHOON HOLDINGS LTD</v>
          </cell>
          <cell r="B4477">
            <v>512307</v>
          </cell>
          <cell r="C4477" t="str">
            <v>Not Listed</v>
          </cell>
        </row>
        <row r="4478">
          <cell r="A4478" t="str">
            <v>TYROON TEA CO LTD</v>
          </cell>
          <cell r="B4478">
            <v>526945</v>
          </cell>
          <cell r="C4478" t="str">
            <v>Not Listed</v>
          </cell>
        </row>
        <row r="4479">
          <cell r="A4479" t="str">
            <v>U  H  ZAVERI LTD</v>
          </cell>
          <cell r="B4479">
            <v>541338</v>
          </cell>
          <cell r="C4479" t="str">
            <v>Not Listed</v>
          </cell>
        </row>
        <row r="4480">
          <cell r="A4480" t="str">
            <v>UCAL FUEL SYSTEMS LTD</v>
          </cell>
          <cell r="B4480">
            <v>500464</v>
          </cell>
          <cell r="C4480" t="str">
            <v>UCALFUEL</v>
          </cell>
        </row>
        <row r="4481">
          <cell r="A4481" t="str">
            <v>UCO BANK</v>
          </cell>
          <cell r="B4481">
            <v>532505</v>
          </cell>
          <cell r="C4481" t="str">
            <v>UCOBANK</v>
          </cell>
        </row>
        <row r="4482">
          <cell r="A4482" t="str">
            <v>UDAIPUR CEMENT WORKS LTD</v>
          </cell>
          <cell r="B4482">
            <v>530131</v>
          </cell>
          <cell r="C4482" t="str">
            <v>Not Listed</v>
          </cell>
        </row>
        <row r="4483">
          <cell r="A4483" t="str">
            <v>UDAY JEWELLERY INDUSTRIES LTD</v>
          </cell>
          <cell r="B4483">
            <v>539518</v>
          </cell>
          <cell r="C4483" t="str">
            <v>Not Listed</v>
          </cell>
        </row>
        <row r="4484">
          <cell r="A4484" t="str">
            <v>UFLEX LTD</v>
          </cell>
          <cell r="B4484">
            <v>500148</v>
          </cell>
          <cell r="C4484" t="str">
            <v>UFLEX</v>
          </cell>
        </row>
        <row r="4485">
          <cell r="A4485" t="str">
            <v>UFO MOVIEZ (INDIA) LTD</v>
          </cell>
          <cell r="B4485">
            <v>539141</v>
          </cell>
          <cell r="C4485" t="str">
            <v>UFO</v>
          </cell>
        </row>
        <row r="4486">
          <cell r="A4486" t="str">
            <v>UFO MOVIEZ INDIA LTD</v>
          </cell>
          <cell r="B4486">
            <v>539141</v>
          </cell>
          <cell r="C4486" t="str">
            <v>UFO</v>
          </cell>
        </row>
        <row r="4487">
          <cell r="A4487" t="str">
            <v>UGRO CAPITAL LTD</v>
          </cell>
          <cell r="B4487">
            <v>511742</v>
          </cell>
          <cell r="C4487" t="str">
            <v>Not Listed</v>
          </cell>
        </row>
        <row r="4488">
          <cell r="A4488" t="str">
            <v>UJAAS ENERGY LTD</v>
          </cell>
          <cell r="B4488">
            <v>533644</v>
          </cell>
          <cell r="C4488" t="str">
            <v>UJAAS</v>
          </cell>
        </row>
        <row r="4489">
          <cell r="A4489" t="str">
            <v>UJJIVAN FINANCIAL SERVICES LTD</v>
          </cell>
          <cell r="B4489">
            <v>539874</v>
          </cell>
          <cell r="C4489" t="str">
            <v>UJJIVAN</v>
          </cell>
        </row>
        <row r="4490">
          <cell r="A4490" t="str">
            <v>ULTRA WIRING CONNECTIVITY SYSTEM LTD</v>
          </cell>
          <cell r="B4490" t="str">
            <v>Not Listed</v>
          </cell>
          <cell r="C4490" t="str">
            <v>UWCSL</v>
          </cell>
        </row>
        <row r="4491">
          <cell r="A4491" t="str">
            <v>ULTRACAB (INDIA) LTD</v>
          </cell>
          <cell r="B4491">
            <v>538706</v>
          </cell>
          <cell r="C4491" t="str">
            <v>Not Listed</v>
          </cell>
        </row>
        <row r="4492">
          <cell r="A4492" t="str">
            <v>ULTRACAB INDIA LTD</v>
          </cell>
          <cell r="B4492">
            <v>538706</v>
          </cell>
          <cell r="C4492" t="str">
            <v>Not Listed</v>
          </cell>
        </row>
        <row r="4493">
          <cell r="A4493" t="str">
            <v>ULTRAMARINE &amp; PIGMENTS LTD</v>
          </cell>
          <cell r="B4493">
            <v>506685</v>
          </cell>
          <cell r="C4493" t="str">
            <v>Not Listed</v>
          </cell>
        </row>
        <row r="4494">
          <cell r="A4494" t="str">
            <v>ULTRATECH CEMENT LTD</v>
          </cell>
          <cell r="B4494">
            <v>532538</v>
          </cell>
          <cell r="C4494" t="str">
            <v>ULTRACEMCO</v>
          </cell>
        </row>
        <row r="4495">
          <cell r="A4495" t="str">
            <v>UMANG DAIRIES LTD</v>
          </cell>
          <cell r="B4495">
            <v>500231</v>
          </cell>
          <cell r="C4495" t="str">
            <v>UMANGDAIRY</v>
          </cell>
        </row>
        <row r="4496">
          <cell r="A4496" t="str">
            <v>UMIYA TUBES LTD</v>
          </cell>
          <cell r="B4496">
            <v>539798</v>
          </cell>
          <cell r="C4496" t="str">
            <v>Not Listed</v>
          </cell>
        </row>
        <row r="4497">
          <cell r="A4497" t="str">
            <v>UNI ABEX ALLOY PRODUCTS LTD</v>
          </cell>
          <cell r="B4497">
            <v>504605</v>
          </cell>
          <cell r="C4497" t="str">
            <v>Not Listed</v>
          </cell>
        </row>
        <row r="4498">
          <cell r="A4498" t="str">
            <v>UNICHEM LABORATORIES LTD</v>
          </cell>
          <cell r="B4498">
            <v>506690</v>
          </cell>
          <cell r="C4498" t="str">
            <v>UNICHEMLAB</v>
          </cell>
        </row>
        <row r="4499">
          <cell r="A4499" t="str">
            <v>UNICK FIX-A-FORM AND PRINTERS LTD</v>
          </cell>
          <cell r="B4499">
            <v>541503</v>
          </cell>
          <cell r="C4499" t="str">
            <v>Not Listed</v>
          </cell>
        </row>
        <row r="4500">
          <cell r="A4500" t="str">
            <v>UNIINFO TELECOM SERVICES LTD</v>
          </cell>
          <cell r="B4500" t="str">
            <v>Not Listed</v>
          </cell>
          <cell r="C4500" t="str">
            <v>UNIINFO</v>
          </cell>
        </row>
        <row r="4501">
          <cell r="A4501" t="str">
            <v>UNIJOLLY INVESTMENTS CO LTD</v>
          </cell>
          <cell r="B4501">
            <v>503671</v>
          </cell>
          <cell r="C4501" t="str">
            <v>Not Listed</v>
          </cell>
        </row>
        <row r="4502">
          <cell r="A4502" t="str">
            <v>UNIMODE OVERSEAS LTD.</v>
          </cell>
          <cell r="B4502">
            <v>512595</v>
          </cell>
          <cell r="C4502" t="str">
            <v>UNIMOVR</v>
          </cell>
        </row>
        <row r="4503">
          <cell r="A4503" t="str">
            <v>UNION BANK OF INDIA</v>
          </cell>
          <cell r="B4503">
            <v>532477</v>
          </cell>
          <cell r="C4503" t="str">
            <v>UNIONBANK</v>
          </cell>
        </row>
        <row r="4504">
          <cell r="A4504" t="str">
            <v>UNION QUALITY PLASTICS LTD</v>
          </cell>
          <cell r="B4504">
            <v>526799</v>
          </cell>
          <cell r="C4504" t="str">
            <v>Not Listed</v>
          </cell>
        </row>
        <row r="4505">
          <cell r="A4505" t="str">
            <v>UNIPHOS ENTERPRISES LTD</v>
          </cell>
          <cell r="B4505">
            <v>500429</v>
          </cell>
          <cell r="C4505" t="str">
            <v>UNIENTER</v>
          </cell>
        </row>
        <row r="4506">
          <cell r="A4506" t="str">
            <v>UNIPLY DECOR LTD</v>
          </cell>
          <cell r="B4506">
            <v>526957</v>
          </cell>
          <cell r="C4506" t="str">
            <v>Not Listed</v>
          </cell>
        </row>
        <row r="4507">
          <cell r="A4507" t="str">
            <v>UNIPLY INDUSTRIES LTD</v>
          </cell>
          <cell r="B4507">
            <v>532646</v>
          </cell>
          <cell r="C4507" t="str">
            <v>UNIPLY</v>
          </cell>
        </row>
        <row r="4508">
          <cell r="A4508" t="str">
            <v>UNIQUE ORGANICS LTD</v>
          </cell>
          <cell r="B4508">
            <v>530997</v>
          </cell>
          <cell r="C4508" t="str">
            <v>Not Listed</v>
          </cell>
        </row>
        <row r="4509">
          <cell r="A4509" t="str">
            <v>UNIROYAL INDUSTRIES LTD</v>
          </cell>
          <cell r="B4509">
            <v>521226</v>
          </cell>
          <cell r="C4509" t="str">
            <v>Not Listed</v>
          </cell>
        </row>
        <row r="4510">
          <cell r="A4510" t="str">
            <v>UNIROYAL MARINE EXPORTS LTD</v>
          </cell>
          <cell r="B4510">
            <v>526113</v>
          </cell>
          <cell r="C4510" t="str">
            <v>Not Listed</v>
          </cell>
        </row>
        <row r="4511">
          <cell r="A4511" t="str">
            <v>UNISHIRE URBAN INFRA LTD</v>
          </cell>
          <cell r="B4511">
            <v>537582</v>
          </cell>
          <cell r="C4511" t="str">
            <v>Not Listed</v>
          </cell>
        </row>
        <row r="4512">
          <cell r="A4512" t="str">
            <v>UNISON METALS LTD</v>
          </cell>
          <cell r="B4512">
            <v>538610</v>
          </cell>
          <cell r="C4512" t="str">
            <v>Not Listed</v>
          </cell>
        </row>
        <row r="4513">
          <cell r="A4513" t="str">
            <v>UNISTAR MULTIMEDIA LTD</v>
          </cell>
          <cell r="B4513">
            <v>532035</v>
          </cell>
          <cell r="C4513" t="str">
            <v>Not Listed</v>
          </cell>
        </row>
        <row r="4514">
          <cell r="A4514" t="str">
            <v>UNISYS SOFTWARES &amp; HOLDING INDUSTRIES LTD</v>
          </cell>
          <cell r="B4514">
            <v>531831</v>
          </cell>
          <cell r="C4514" t="str">
            <v>Not Listed</v>
          </cell>
        </row>
        <row r="4515">
          <cell r="A4515" t="str">
            <v>UNITECH INTERNATIONAL LTD</v>
          </cell>
          <cell r="B4515">
            <v>531867</v>
          </cell>
          <cell r="C4515" t="str">
            <v>Not Listed</v>
          </cell>
        </row>
        <row r="4516">
          <cell r="A4516" t="str">
            <v>UNITECH LTD</v>
          </cell>
          <cell r="B4516">
            <v>507878</v>
          </cell>
          <cell r="C4516" t="str">
            <v>UNITECH</v>
          </cell>
        </row>
        <row r="4517">
          <cell r="A4517" t="str">
            <v>UNITED BANK OF INDIA</v>
          </cell>
          <cell r="B4517">
            <v>533171</v>
          </cell>
          <cell r="C4517" t="str">
            <v>UNITEDBNK</v>
          </cell>
        </row>
        <row r="4518">
          <cell r="A4518" t="str">
            <v>UNITED BREWERIES LTD</v>
          </cell>
          <cell r="B4518">
            <v>532478</v>
          </cell>
          <cell r="C4518" t="str">
            <v>UBL</v>
          </cell>
        </row>
        <row r="4519">
          <cell r="A4519" t="str">
            <v>UNITED CREDIT LTD</v>
          </cell>
          <cell r="B4519">
            <v>531091</v>
          </cell>
          <cell r="C4519" t="str">
            <v>Not Listed</v>
          </cell>
        </row>
        <row r="4520">
          <cell r="A4520" t="str">
            <v>UNITED DRILLING TOOLS LTD</v>
          </cell>
          <cell r="B4520">
            <v>522014</v>
          </cell>
          <cell r="C4520" t="str">
            <v>Not Listed</v>
          </cell>
        </row>
        <row r="4521">
          <cell r="A4521" t="str">
            <v>UNITED INTERACTIVE LTD</v>
          </cell>
          <cell r="B4521">
            <v>502893</v>
          </cell>
          <cell r="C4521" t="str">
            <v>Not Listed</v>
          </cell>
        </row>
        <row r="4522">
          <cell r="A4522" t="str">
            <v>UNITED LEASING &amp; INDUSTRIES LTD</v>
          </cell>
          <cell r="B4522">
            <v>507808</v>
          </cell>
          <cell r="C4522" t="str">
            <v>Not Listed</v>
          </cell>
        </row>
        <row r="4523">
          <cell r="A4523" t="str">
            <v>UNITED POLYFAB GUJARAT LTD</v>
          </cell>
          <cell r="B4523" t="str">
            <v>Not Listed</v>
          </cell>
          <cell r="C4523" t="str">
            <v>UNITEDPOLY</v>
          </cell>
        </row>
        <row r="4524">
          <cell r="A4524" t="str">
            <v>UNITED SPIRITS LTD</v>
          </cell>
          <cell r="B4524">
            <v>532432</v>
          </cell>
          <cell r="C4524" t="str">
            <v>MCDOWELL-N</v>
          </cell>
        </row>
        <row r="4525">
          <cell r="A4525" t="str">
            <v>UNITED TEXTILES LTD</v>
          </cell>
          <cell r="B4525">
            <v>521188</v>
          </cell>
          <cell r="C4525" t="str">
            <v>Not Listed</v>
          </cell>
        </row>
        <row r="4526">
          <cell r="A4526" t="str">
            <v>UNITED VAN DER HORST LTD</v>
          </cell>
          <cell r="B4526">
            <v>522091</v>
          </cell>
          <cell r="C4526" t="str">
            <v>Not Listed</v>
          </cell>
        </row>
        <row r="4527">
          <cell r="A4527" t="str">
            <v>UNITY INFRAPROJECTS LTD</v>
          </cell>
          <cell r="B4527">
            <v>532746</v>
          </cell>
          <cell r="C4527" t="str">
            <v>UNITY</v>
          </cell>
        </row>
        <row r="4528">
          <cell r="A4528" t="str">
            <v>UNIVASTU (INDIA) LTD</v>
          </cell>
          <cell r="B4528" t="str">
            <v>Not Listed</v>
          </cell>
          <cell r="C4528" t="str">
            <v>UNIVASTU</v>
          </cell>
        </row>
        <row r="4529">
          <cell r="A4529" t="str">
            <v>UNIVASTU INDIA LTD</v>
          </cell>
          <cell r="B4529" t="str">
            <v>Not Listed</v>
          </cell>
          <cell r="C4529" t="str">
            <v>UNIVASTU</v>
          </cell>
        </row>
        <row r="4530">
          <cell r="A4530" t="str">
            <v>UNIVERSAL ARTS LTD</v>
          </cell>
          <cell r="B4530">
            <v>532378</v>
          </cell>
          <cell r="C4530" t="str">
            <v>Not Listed</v>
          </cell>
        </row>
        <row r="4531">
          <cell r="A4531" t="str">
            <v>UNIVERSAL AUTOFOUNDRY LTD</v>
          </cell>
          <cell r="B4531">
            <v>539314</v>
          </cell>
          <cell r="C4531" t="str">
            <v>Not Listed</v>
          </cell>
        </row>
        <row r="4532">
          <cell r="A4532" t="str">
            <v>UNIVERSAL CABLES LTD</v>
          </cell>
          <cell r="B4532">
            <v>504212</v>
          </cell>
          <cell r="C4532" t="str">
            <v>UNIVCABLES</v>
          </cell>
        </row>
        <row r="4533">
          <cell r="A4533" t="str">
            <v>UNIVERSAL CREDIT &amp; SECURITIES LTD</v>
          </cell>
          <cell r="B4533">
            <v>531963</v>
          </cell>
          <cell r="C4533" t="str">
            <v>Not Listed</v>
          </cell>
        </row>
        <row r="4534">
          <cell r="A4534" t="str">
            <v>UNIVERSAL OFFICE AUTOMATION LTD</v>
          </cell>
          <cell r="B4534">
            <v>523519</v>
          </cell>
          <cell r="C4534" t="str">
            <v>Not Listed</v>
          </cell>
        </row>
        <row r="4535">
          <cell r="A4535" t="str">
            <v>UNIVERSAL PRIME ALUMINIUM LTD</v>
          </cell>
          <cell r="B4535">
            <v>504673</v>
          </cell>
          <cell r="C4535" t="str">
            <v>Not Listed</v>
          </cell>
        </row>
        <row r="4536">
          <cell r="A4536" t="str">
            <v>UNIVERSAL STARCH-CHEM ALLIED LTD</v>
          </cell>
          <cell r="B4536">
            <v>524408</v>
          </cell>
          <cell r="C4536" t="str">
            <v>Not Listed</v>
          </cell>
        </row>
        <row r="4537">
          <cell r="A4537" t="str">
            <v>UNIWORTH LTD</v>
          </cell>
          <cell r="B4537">
            <v>514144</v>
          </cell>
          <cell r="C4537" t="str">
            <v>Not Listed</v>
          </cell>
        </row>
        <row r="4538">
          <cell r="A4538" t="str">
            <v>UNIWORTH SECURITIES LTD</v>
          </cell>
          <cell r="B4538">
            <v>512408</v>
          </cell>
          <cell r="C4538" t="str">
            <v>Not Listed</v>
          </cell>
        </row>
        <row r="4539">
          <cell r="A4539" t="str">
            <v>UNJHA FORMULATIONS LTD</v>
          </cell>
          <cell r="B4539">
            <v>531762</v>
          </cell>
          <cell r="C4539" t="str">
            <v>Not Listed</v>
          </cell>
        </row>
        <row r="4540">
          <cell r="A4540" t="str">
            <v>UPASANA FINANCE LTD</v>
          </cell>
          <cell r="B4540">
            <v>511764</v>
          </cell>
          <cell r="C4540" t="str">
            <v>Not Listed</v>
          </cell>
        </row>
        <row r="4541">
          <cell r="A4541" t="str">
            <v>UPL LTD</v>
          </cell>
          <cell r="B4541">
            <v>512070</v>
          </cell>
          <cell r="C4541" t="str">
            <v>UPL</v>
          </cell>
        </row>
        <row r="4542">
          <cell r="A4542" t="str">
            <v>UPSURGE INVESTMENT &amp; FINANCE LTD</v>
          </cell>
          <cell r="B4542">
            <v>531390</v>
          </cell>
          <cell r="C4542" t="str">
            <v>Not Listed</v>
          </cell>
        </row>
        <row r="4543">
          <cell r="A4543" t="str">
            <v>URAVI T AND WEDGE LAMPS LTD</v>
          </cell>
          <cell r="B4543" t="str">
            <v>Not Listed</v>
          </cell>
          <cell r="C4543" t="str">
            <v>URAVI</v>
          </cell>
        </row>
        <row r="4544">
          <cell r="A4544" t="str">
            <v>URJA GLOBAL LTD</v>
          </cell>
          <cell r="B4544">
            <v>526987</v>
          </cell>
          <cell r="C4544" t="str">
            <v>URJA</v>
          </cell>
        </row>
        <row r="4545">
          <cell r="A4545" t="str">
            <v>USG TECH SOLUTIONS LTD</v>
          </cell>
          <cell r="B4545">
            <v>532402</v>
          </cell>
          <cell r="C4545" t="str">
            <v>Not Listed</v>
          </cell>
        </row>
        <row r="4546">
          <cell r="A4546" t="str">
            <v>USHA MARTIN EDUCATION &amp; SOLUTIONS LTD</v>
          </cell>
          <cell r="B4546">
            <v>532398</v>
          </cell>
          <cell r="C4546" t="str">
            <v>UMESLTD</v>
          </cell>
        </row>
        <row r="4547">
          <cell r="A4547" t="str">
            <v>USHA MARTIN LTD</v>
          </cell>
          <cell r="B4547">
            <v>517146</v>
          </cell>
          <cell r="C4547" t="str">
            <v>USHAMART</v>
          </cell>
        </row>
        <row r="4548">
          <cell r="A4548" t="str">
            <v>USHAKIRAN FINANCE LTD</v>
          </cell>
          <cell r="B4548">
            <v>511507</v>
          </cell>
          <cell r="C4548" t="str">
            <v>Not Listed</v>
          </cell>
        </row>
        <row r="4549">
          <cell r="A4549" t="str">
            <v>USHANTI COLOUR CHEM LTD</v>
          </cell>
          <cell r="B4549" t="str">
            <v>Not Listed</v>
          </cell>
          <cell r="C4549" t="str">
            <v>UCL</v>
          </cell>
        </row>
        <row r="4550">
          <cell r="A4550" t="str">
            <v>USHDEV INTERNATIONAL LTD</v>
          </cell>
          <cell r="B4550">
            <v>511736</v>
          </cell>
          <cell r="C4550" t="str">
            <v>Not Listed</v>
          </cell>
        </row>
        <row r="4551">
          <cell r="A4551" t="str">
            <v>USHER AGRO LTD</v>
          </cell>
          <cell r="B4551">
            <v>532765</v>
          </cell>
          <cell r="C4551" t="str">
            <v>USHERAGRO</v>
          </cell>
        </row>
        <row r="4552">
          <cell r="A4552" t="str">
            <v>UTI MUTUAL FUND - UTI GOLD EXCHANGE TRADED FUND</v>
          </cell>
          <cell r="B4552">
            <v>590101</v>
          </cell>
          <cell r="C4552" t="str">
            <v>GOLDSHARE</v>
          </cell>
        </row>
        <row r="4553">
          <cell r="A4553" t="str">
            <v>UTL INDUSTRIES LTD</v>
          </cell>
          <cell r="B4553">
            <v>500426</v>
          </cell>
          <cell r="C4553" t="str">
            <v>Not Listed</v>
          </cell>
        </row>
        <row r="4554">
          <cell r="A4554" t="str">
            <v>UTTAM GALVA STEELS LTD</v>
          </cell>
          <cell r="B4554">
            <v>513216</v>
          </cell>
          <cell r="C4554" t="str">
            <v>UTTAMSTL</v>
          </cell>
        </row>
        <row r="4555">
          <cell r="A4555" t="str">
            <v>UTTAM SUGAR MILLS LTD</v>
          </cell>
          <cell r="B4555">
            <v>532729</v>
          </cell>
          <cell r="C4555" t="str">
            <v>UTTAMSUGAR</v>
          </cell>
        </row>
        <row r="4556">
          <cell r="A4556" t="str">
            <v>UTTAM VALUE STEELS LTD</v>
          </cell>
          <cell r="B4556">
            <v>500254</v>
          </cell>
          <cell r="C4556" t="str">
            <v>UVSL</v>
          </cell>
        </row>
        <row r="4557">
          <cell r="A4557" t="str">
            <v>V B DESAI FINANCIAL SERVICES LTD</v>
          </cell>
          <cell r="B4557">
            <v>511110</v>
          </cell>
          <cell r="C4557" t="str">
            <v>Not Listed</v>
          </cell>
        </row>
        <row r="4558">
          <cell r="A4558" t="str">
            <v>V B INDUSTRIES LTD</v>
          </cell>
          <cell r="B4558">
            <v>539123</v>
          </cell>
          <cell r="C4558" t="str">
            <v>Not Listed</v>
          </cell>
        </row>
        <row r="4559">
          <cell r="A4559" t="str">
            <v>V R Films &amp;amp; Studios Ltd</v>
          </cell>
          <cell r="B4559">
            <v>542654</v>
          </cell>
          <cell r="C4559" t="str">
            <v>VRFILMS</v>
          </cell>
        </row>
        <row r="4560">
          <cell r="A4560" t="str">
            <v>V R WOODART LTD</v>
          </cell>
          <cell r="B4560">
            <v>523888</v>
          </cell>
          <cell r="C4560" t="str">
            <v>Not Listed</v>
          </cell>
        </row>
        <row r="4561">
          <cell r="A4561" t="str">
            <v>V S T TILLERS TRACTORS LTD</v>
          </cell>
          <cell r="B4561">
            <v>531266</v>
          </cell>
          <cell r="C4561" t="str">
            <v>VSTTILLERS</v>
          </cell>
        </row>
        <row r="4562">
          <cell r="A4562" t="str">
            <v>V2 RETAIL LTD</v>
          </cell>
          <cell r="B4562">
            <v>532867</v>
          </cell>
          <cell r="C4562" t="str">
            <v>V2RETAIL</v>
          </cell>
        </row>
        <row r="4563">
          <cell r="A4563" t="str">
            <v>VA TECH WABAG LTD</v>
          </cell>
          <cell r="B4563">
            <v>533269</v>
          </cell>
          <cell r="C4563" t="str">
            <v>WABAG</v>
          </cell>
        </row>
        <row r="4564">
          <cell r="A4564" t="str">
            <v>VAARAD VENTURES LTD</v>
          </cell>
          <cell r="B4564">
            <v>532320</v>
          </cell>
          <cell r="C4564" t="str">
            <v>Not Listed</v>
          </cell>
        </row>
        <row r="4565">
          <cell r="A4565" t="str">
            <v>VADILAL ENTERPRISES LTD</v>
          </cell>
          <cell r="B4565">
            <v>519152</v>
          </cell>
          <cell r="C4565" t="str">
            <v>Not Listed</v>
          </cell>
        </row>
        <row r="4566">
          <cell r="A4566" t="str">
            <v>VADILAL INDUSTRIES LTD</v>
          </cell>
          <cell r="B4566">
            <v>519156</v>
          </cell>
          <cell r="C4566" t="str">
            <v>VADILALIND</v>
          </cell>
        </row>
        <row r="4567">
          <cell r="A4567" t="str">
            <v>VADIVARHE SPECIALITY CHEMICALS LTD</v>
          </cell>
          <cell r="B4567" t="str">
            <v>Not Listed</v>
          </cell>
          <cell r="C4567" t="str">
            <v>VSCL</v>
          </cell>
        </row>
        <row r="4568">
          <cell r="A4568" t="str">
            <v>VAGHANI TECHNO-BUILD LTD</v>
          </cell>
          <cell r="B4568">
            <v>531676</v>
          </cell>
          <cell r="C4568" t="str">
            <v>Not Listed</v>
          </cell>
        </row>
        <row r="4569">
          <cell r="A4569" t="str">
            <v>VAIBHAV GLOBAL LTD</v>
          </cell>
          <cell r="B4569">
            <v>532156</v>
          </cell>
          <cell r="C4569" t="str">
            <v>VAIBHAVGBL</v>
          </cell>
        </row>
        <row r="4570">
          <cell r="A4570" t="str">
            <v>VAISHALI PHARMA LTD</v>
          </cell>
          <cell r="B4570" t="str">
            <v>Not Listed</v>
          </cell>
          <cell r="C4570" t="str">
            <v>VAISHALI</v>
          </cell>
        </row>
        <row r="4571">
          <cell r="A4571" t="str">
            <v>VAKRANGEE LTD</v>
          </cell>
          <cell r="B4571">
            <v>511431</v>
          </cell>
          <cell r="C4571" t="str">
            <v>VAKRANGEE</v>
          </cell>
        </row>
        <row r="4572">
          <cell r="A4572" t="str">
            <v>VAKSONS AUTOMOBILES LTD</v>
          </cell>
          <cell r="B4572">
            <v>539402</v>
          </cell>
          <cell r="C4572" t="str">
            <v>Not Listed</v>
          </cell>
        </row>
        <row r="4573">
          <cell r="A4573" t="str">
            <v>VALIANT COMMUNICATIONS LTD</v>
          </cell>
          <cell r="B4573">
            <v>526775</v>
          </cell>
          <cell r="C4573" t="str">
            <v>Not Listed</v>
          </cell>
        </row>
        <row r="4574">
          <cell r="A4574" t="str">
            <v>VALIANT ORGANICS LTD</v>
          </cell>
          <cell r="B4574">
            <v>540145</v>
          </cell>
          <cell r="C4574" t="str">
            <v>Not Listed</v>
          </cell>
        </row>
        <row r="4575">
          <cell r="A4575" t="str">
            <v>VALLABH POLY-PLAST INTERNATIONAL LTD</v>
          </cell>
          <cell r="B4575">
            <v>530403</v>
          </cell>
          <cell r="C4575" t="str">
            <v>Not Listed</v>
          </cell>
        </row>
        <row r="4576">
          <cell r="A4576" t="str">
            <v>VALLABH STEELS LTD</v>
          </cell>
          <cell r="B4576">
            <v>513397</v>
          </cell>
          <cell r="C4576" t="str">
            <v>Not Listed</v>
          </cell>
        </row>
        <row r="4577">
          <cell r="A4577" t="str">
            <v>VALLEY MAGNESITE COMPANY LTD</v>
          </cell>
          <cell r="B4577">
            <v>539543</v>
          </cell>
          <cell r="C4577" t="str">
            <v>Not Listed</v>
          </cell>
        </row>
        <row r="4578">
          <cell r="A4578" t="str">
            <v>VALSON INDUSTRIES LTD</v>
          </cell>
          <cell r="B4578">
            <v>530459</v>
          </cell>
          <cell r="C4578" t="str">
            <v>Not Listed</v>
          </cell>
        </row>
        <row r="4579">
          <cell r="A4579" t="str">
            <v>VAMA INDUSTRIES LTD</v>
          </cell>
          <cell r="B4579">
            <v>512175</v>
          </cell>
          <cell r="C4579" t="str">
            <v>Not Listed</v>
          </cell>
        </row>
        <row r="4580">
          <cell r="A4580" t="str">
            <v>VAMSHI RUBBER LTD</v>
          </cell>
          <cell r="B4580">
            <v>530369</v>
          </cell>
          <cell r="C4580" t="str">
            <v>Not Listed</v>
          </cell>
        </row>
        <row r="4581">
          <cell r="A4581" t="str">
            <v>VANDANA KNITWEAR LTD</v>
          </cell>
          <cell r="B4581">
            <v>532090</v>
          </cell>
          <cell r="C4581" t="str">
            <v>Not Listed</v>
          </cell>
        </row>
        <row r="4582">
          <cell r="A4582" t="str">
            <v>VANI COMMERCIALS LTD</v>
          </cell>
          <cell r="B4582">
            <v>538918</v>
          </cell>
          <cell r="C4582" t="str">
            <v>Not Listed</v>
          </cell>
        </row>
        <row r="4583">
          <cell r="A4583" t="str">
            <v>VANTA BIOSCIENCE LTD</v>
          </cell>
          <cell r="B4583">
            <v>540729</v>
          </cell>
          <cell r="C4583" t="str">
            <v>Not Listed</v>
          </cell>
        </row>
        <row r="4584">
          <cell r="A4584" t="str">
            <v>VANTAGE KNOWLEDGE ACADEMY LTD</v>
          </cell>
          <cell r="B4584">
            <v>539761</v>
          </cell>
          <cell r="C4584" t="str">
            <v>Not Listed</v>
          </cell>
        </row>
        <row r="4585">
          <cell r="A4585" t="str">
            <v>VAPI PAPER MILLS LTD</v>
          </cell>
          <cell r="B4585">
            <v>502589</v>
          </cell>
          <cell r="C4585" t="str">
            <v>Not Listed</v>
          </cell>
        </row>
        <row r="4586">
          <cell r="A4586" t="str">
            <v>VARDHAMAN LABORATORIES LTD</v>
          </cell>
          <cell r="B4586">
            <v>524796</v>
          </cell>
          <cell r="C4586" t="str">
            <v>Not Listed</v>
          </cell>
        </row>
        <row r="4587">
          <cell r="A4587" t="str">
            <v>VARDHMAN ACRYLICS LTD</v>
          </cell>
          <cell r="B4587" t="str">
            <v>Not Listed</v>
          </cell>
          <cell r="C4587" t="str">
            <v>VARDHACRLC</v>
          </cell>
        </row>
        <row r="4588">
          <cell r="A4588" t="str">
            <v>VARDHMAN CONCRETE LTD</v>
          </cell>
          <cell r="B4588">
            <v>531444</v>
          </cell>
          <cell r="C4588" t="str">
            <v>Not Listed</v>
          </cell>
        </row>
        <row r="4589">
          <cell r="A4589" t="str">
            <v>VARDHMAN HOLDINGS LTD</v>
          </cell>
          <cell r="B4589">
            <v>500439</v>
          </cell>
          <cell r="C4589" t="str">
            <v>VHL</v>
          </cell>
        </row>
        <row r="4590">
          <cell r="A4590" t="str">
            <v>VARDHMAN INDUSTRIES LTD</v>
          </cell>
          <cell r="B4590">
            <v>513534</v>
          </cell>
          <cell r="C4590" t="str">
            <v>Not Listed</v>
          </cell>
        </row>
        <row r="4591">
          <cell r="A4591" t="str">
            <v>VARDHMAN POLYTEX LTD</v>
          </cell>
          <cell r="B4591">
            <v>514175</v>
          </cell>
          <cell r="C4591" t="str">
            <v>VARDMNPOLY</v>
          </cell>
        </row>
        <row r="4592">
          <cell r="A4592" t="str">
            <v>VARDHMAN SPECIAL STEELS LTD</v>
          </cell>
          <cell r="B4592">
            <v>534392</v>
          </cell>
          <cell r="C4592" t="str">
            <v>VSSL</v>
          </cell>
        </row>
        <row r="4593">
          <cell r="A4593" t="str">
            <v>VARDHMAN TEXTILES LTD</v>
          </cell>
          <cell r="B4593">
            <v>502986</v>
          </cell>
          <cell r="C4593" t="str">
            <v>VTL</v>
          </cell>
        </row>
        <row r="4594">
          <cell r="A4594" t="str">
            <v>VARROC ENGINEERING LTD</v>
          </cell>
          <cell r="B4594">
            <v>541578</v>
          </cell>
          <cell r="C4594" t="str">
            <v>VARROC</v>
          </cell>
        </row>
        <row r="4595">
          <cell r="A4595" t="str">
            <v>VARUN BEVERAGES LTD</v>
          </cell>
          <cell r="B4595">
            <v>540180</v>
          </cell>
          <cell r="C4595" t="str">
            <v>VBL</v>
          </cell>
        </row>
        <row r="4596">
          <cell r="A4596" t="str">
            <v>VARUN MERCANTILE LTD</v>
          </cell>
          <cell r="B4596">
            <v>512511</v>
          </cell>
          <cell r="C4596" t="str">
            <v>Not Listed</v>
          </cell>
        </row>
        <row r="4597">
          <cell r="A4597" t="str">
            <v>VAS INFRASTRUCTURE LTD</v>
          </cell>
          <cell r="B4597">
            <v>531574</v>
          </cell>
          <cell r="C4597" t="str">
            <v>Not Listed</v>
          </cell>
        </row>
        <row r="4598">
          <cell r="A4598" t="str">
            <v>VASA RETAIL AND OVERSEAS LTD</v>
          </cell>
          <cell r="B4598" t="str">
            <v>Not Listed</v>
          </cell>
          <cell r="C4598" t="str">
            <v>VASA</v>
          </cell>
        </row>
        <row r="4599">
          <cell r="A4599" t="str">
            <v>VASCON ENGINEERS LTD</v>
          </cell>
          <cell r="B4599">
            <v>533156</v>
          </cell>
          <cell r="C4599" t="str">
            <v>VASCONEQ</v>
          </cell>
        </row>
        <row r="4600">
          <cell r="A4600" t="str">
            <v>VASUNDHARA RASAYANS LTD</v>
          </cell>
          <cell r="B4600">
            <v>538634</v>
          </cell>
          <cell r="C4600" t="str">
            <v>Not Listed</v>
          </cell>
        </row>
        <row r="4601">
          <cell r="A4601" t="str">
            <v>VASWANI INDUSTRIES LTD</v>
          </cell>
          <cell r="B4601">
            <v>533576</v>
          </cell>
          <cell r="C4601" t="str">
            <v>VASWANI</v>
          </cell>
        </row>
        <row r="4602">
          <cell r="A4602" t="str">
            <v>VAX HOUSING FINANCE CORPORATION LTD</v>
          </cell>
          <cell r="B4602">
            <v>531650</v>
          </cell>
          <cell r="C4602" t="str">
            <v>Not Listed</v>
          </cell>
        </row>
        <row r="4603">
          <cell r="A4603" t="str">
            <v>VBC FERRO ALLOYS LTD</v>
          </cell>
          <cell r="B4603">
            <v>513005</v>
          </cell>
          <cell r="C4603" t="str">
            <v>Not Listed</v>
          </cell>
        </row>
        <row r="4604">
          <cell r="A4604" t="str">
            <v>VCK CAPITAL MARKET SERVICES LTD</v>
          </cell>
          <cell r="B4604">
            <v>511493</v>
          </cell>
          <cell r="C4604" t="str">
            <v>Not Listed</v>
          </cell>
        </row>
        <row r="4605">
          <cell r="A4605" t="str">
            <v>VCU DATA MANAGEMENT LTD</v>
          </cell>
          <cell r="B4605">
            <v>536672</v>
          </cell>
          <cell r="C4605" t="str">
            <v>Not Listed</v>
          </cell>
        </row>
        <row r="4606">
          <cell r="A4606" t="str">
            <v>VEDANTA LTD</v>
          </cell>
          <cell r="B4606">
            <v>500295</v>
          </cell>
          <cell r="C4606" t="str">
            <v>VEDL</v>
          </cell>
        </row>
        <row r="4607">
          <cell r="A4607" t="str">
            <v>VEDAVAAG SYSTEMS LTD</v>
          </cell>
          <cell r="B4607">
            <v>533056</v>
          </cell>
          <cell r="C4607" t="str">
            <v>Not Listed</v>
          </cell>
        </row>
        <row r="4608">
          <cell r="A4608" t="str">
            <v>VEEJAY LAKSHMI ENGINEERING WORKS LTD</v>
          </cell>
          <cell r="B4608">
            <v>522267</v>
          </cell>
          <cell r="C4608" t="str">
            <v>Not Listed</v>
          </cell>
        </row>
        <row r="4609">
          <cell r="A4609" t="str">
            <v>VEER ENERGY &amp; INFRASTRUCTURE LTD</v>
          </cell>
          <cell r="B4609">
            <v>503657</v>
          </cell>
          <cell r="C4609" t="str">
            <v>Not Listed</v>
          </cell>
        </row>
        <row r="4610">
          <cell r="A4610" t="str">
            <v>VEERAM INFRA ENGINEERING LTD</v>
          </cell>
          <cell r="B4610">
            <v>542046</v>
          </cell>
          <cell r="C4610" t="str">
            <v>Not Listed</v>
          </cell>
        </row>
        <row r="4611">
          <cell r="A4611" t="str">
            <v>VEERAM ORNAMENTS LTD</v>
          </cell>
          <cell r="B4611">
            <v>540252</v>
          </cell>
          <cell r="C4611" t="str">
            <v>Not Listed</v>
          </cell>
        </row>
        <row r="4612">
          <cell r="A4612" t="str">
            <v>VEERHEALTH CARE LTD</v>
          </cell>
          <cell r="B4612">
            <v>511523</v>
          </cell>
          <cell r="C4612" t="str">
            <v>Not Listed</v>
          </cell>
        </row>
        <row r="4613">
          <cell r="A4613" t="str">
            <v>VEGETABLE PRODUCTS LTD</v>
          </cell>
          <cell r="B4613">
            <v>539132</v>
          </cell>
          <cell r="C4613" t="str">
            <v>Not Listed</v>
          </cell>
        </row>
        <row r="4614">
          <cell r="A4614" t="str">
            <v>VELAN HOTELS LTD</v>
          </cell>
          <cell r="B4614">
            <v>526755</v>
          </cell>
          <cell r="C4614" t="str">
            <v>Not Listed</v>
          </cell>
        </row>
        <row r="4615">
          <cell r="A4615" t="str">
            <v>VELJAN DENISON LTD</v>
          </cell>
          <cell r="B4615">
            <v>505232</v>
          </cell>
          <cell r="C4615" t="str">
            <v>Not Listed</v>
          </cell>
        </row>
        <row r="4616">
          <cell r="A4616" t="str">
            <v>VENKY'S (INDIA) LTD</v>
          </cell>
          <cell r="B4616">
            <v>523261</v>
          </cell>
          <cell r="C4616" t="str">
            <v>VENKEYS</v>
          </cell>
        </row>
        <row r="4617">
          <cell r="A4617" t="str">
            <v>VENKY'S INDIA LTD</v>
          </cell>
          <cell r="B4617">
            <v>523261</v>
          </cell>
          <cell r="C4617" t="str">
            <v>VENKEYS</v>
          </cell>
        </row>
        <row r="4618">
          <cell r="A4618" t="str">
            <v>VENLON ENTERPRISES LTD</v>
          </cell>
          <cell r="B4618">
            <v>524038</v>
          </cell>
          <cell r="C4618" t="str">
            <v>Not Listed</v>
          </cell>
        </row>
        <row r="4619">
          <cell r="A4619" t="str">
            <v>VENTURA GUARANTY LTD.</v>
          </cell>
          <cell r="B4619">
            <v>512060</v>
          </cell>
          <cell r="C4619" t="str">
            <v>SHYAM</v>
          </cell>
        </row>
        <row r="4620">
          <cell r="A4620" t="str">
            <v>VENTURA TEXTILES LTD</v>
          </cell>
          <cell r="B4620">
            <v>516098</v>
          </cell>
          <cell r="C4620" t="str">
            <v>Not Listed</v>
          </cell>
        </row>
        <row r="4621">
          <cell r="A4621" t="str">
            <v>VENUS REMEDIES LTD</v>
          </cell>
          <cell r="B4621">
            <v>526953</v>
          </cell>
          <cell r="C4621" t="str">
            <v>VENUSREM</v>
          </cell>
        </row>
        <row r="4622">
          <cell r="A4622" t="str">
            <v>VERA SYNTHETIC LTD</v>
          </cell>
          <cell r="B4622" t="str">
            <v>Not Listed</v>
          </cell>
          <cell r="C4622" t="str">
            <v>VERA</v>
          </cell>
        </row>
        <row r="4623">
          <cell r="A4623" t="str">
            <v>VERITAS (INDIA) LTD</v>
          </cell>
          <cell r="B4623">
            <v>512229</v>
          </cell>
          <cell r="C4623" t="str">
            <v>Not Listed</v>
          </cell>
        </row>
        <row r="4624">
          <cell r="A4624" t="str">
            <v>VERITAS INDIA LTD</v>
          </cell>
          <cell r="B4624">
            <v>512229</v>
          </cell>
          <cell r="C4624" t="str">
            <v>Not Listed</v>
          </cell>
        </row>
        <row r="4625">
          <cell r="A4625" t="str">
            <v>VERONICA PRODUCTION LTD</v>
          </cell>
          <cell r="B4625">
            <v>531695</v>
          </cell>
          <cell r="C4625" t="str">
            <v>Not Listed</v>
          </cell>
        </row>
        <row r="4626">
          <cell r="A4626" t="str">
            <v>VERTEX SECURITIES LTD</v>
          </cell>
          <cell r="B4626">
            <v>531950</v>
          </cell>
          <cell r="C4626" t="str">
            <v>Not Listed</v>
          </cell>
        </row>
        <row r="4627">
          <cell r="A4627" t="str">
            <v>VERTICAL INDUSTRIES LTD</v>
          </cell>
          <cell r="B4627">
            <v>515099</v>
          </cell>
          <cell r="C4627" t="str">
            <v>Not Listed</v>
          </cell>
        </row>
        <row r="4628">
          <cell r="A4628" t="str">
            <v>VERTOZ ADVERTISING LTD</v>
          </cell>
          <cell r="B4628" t="str">
            <v>Not Listed</v>
          </cell>
          <cell r="C4628" t="str">
            <v>VERTOZ</v>
          </cell>
        </row>
        <row r="4629">
          <cell r="A4629" t="str">
            <v>VESUVIUS (INDIA) LTD</v>
          </cell>
          <cell r="B4629">
            <v>520113</v>
          </cell>
          <cell r="C4629" t="str">
            <v>VESUVIUS</v>
          </cell>
        </row>
        <row r="4630">
          <cell r="A4630" t="str">
            <v>VESUVIUS INDIA LTD</v>
          </cell>
          <cell r="B4630">
            <v>520113</v>
          </cell>
          <cell r="C4630" t="str">
            <v>VESUVIUS</v>
          </cell>
        </row>
        <row r="4631">
          <cell r="A4631" t="str">
            <v>VETO SWITCHGEARS AND CABLES LTD</v>
          </cell>
          <cell r="B4631">
            <v>539331</v>
          </cell>
          <cell r="C4631" t="str">
            <v>VETO</v>
          </cell>
        </row>
        <row r="4632">
          <cell r="A4632" t="str">
            <v>V-GUARD INDUSTRIES LTD</v>
          </cell>
          <cell r="B4632">
            <v>532953</v>
          </cell>
          <cell r="C4632" t="str">
            <v>VGUARD</v>
          </cell>
        </row>
        <row r="4633">
          <cell r="A4633" t="str">
            <v>VIAAN INDUSTRIES LTD</v>
          </cell>
          <cell r="B4633">
            <v>537524</v>
          </cell>
          <cell r="C4633" t="str">
            <v>Not Listed</v>
          </cell>
        </row>
        <row r="4634">
          <cell r="A4634" t="str">
            <v>VIBRANT GLOBAL CAPITAL LTD</v>
          </cell>
          <cell r="B4634">
            <v>538732</v>
          </cell>
          <cell r="C4634" t="str">
            <v>Not Listed</v>
          </cell>
        </row>
        <row r="4635">
          <cell r="A4635" t="str">
            <v>VICEROY HOTELS LTD</v>
          </cell>
          <cell r="B4635">
            <v>523796</v>
          </cell>
          <cell r="C4635" t="str">
            <v>VICEROY</v>
          </cell>
        </row>
        <row r="4636">
          <cell r="A4636" t="str">
            <v>VICTORIA MILLS LTD</v>
          </cell>
          <cell r="B4636">
            <v>503349</v>
          </cell>
          <cell r="C4636" t="str">
            <v>Not Listed</v>
          </cell>
        </row>
        <row r="4637">
          <cell r="A4637" t="str">
            <v>VICTORY PAPER &amp; BOARDS (INDIA) LTD</v>
          </cell>
          <cell r="B4637">
            <v>531234</v>
          </cell>
          <cell r="C4637" t="str">
            <v>Not Listed</v>
          </cell>
        </row>
        <row r="4638">
          <cell r="A4638" t="str">
            <v>VICTORY PAPER &amp; BOARDS INDIA LTD</v>
          </cell>
          <cell r="B4638">
            <v>531234</v>
          </cell>
          <cell r="C4638" t="str">
            <v>Not Listed</v>
          </cell>
        </row>
        <row r="4639">
          <cell r="A4639" t="str">
            <v>VIDEOCON INDUSTRIES LTD</v>
          </cell>
          <cell r="B4639">
            <v>511389</v>
          </cell>
          <cell r="C4639" t="str">
            <v>VIDEOIND</v>
          </cell>
        </row>
        <row r="4640">
          <cell r="A4640" t="str">
            <v>VIDHI SPECIALTY FOOD INGREDIENTS LTD</v>
          </cell>
          <cell r="B4640">
            <v>531717</v>
          </cell>
          <cell r="C4640" t="str">
            <v>VIDHIING</v>
          </cell>
        </row>
        <row r="4641">
          <cell r="A4641" t="str">
            <v>VIDLI RESTAURANTS LTD</v>
          </cell>
          <cell r="B4641">
            <v>539659</v>
          </cell>
          <cell r="C4641" t="str">
            <v>Not Listed</v>
          </cell>
        </row>
        <row r="4642">
          <cell r="A4642" t="str">
            <v>VIJAY SHANTHI BUILDERS LTD</v>
          </cell>
          <cell r="B4642">
            <v>523724</v>
          </cell>
          <cell r="C4642" t="str">
            <v>VIJSHAN</v>
          </cell>
        </row>
        <row r="4643">
          <cell r="A4643" t="str">
            <v>VIJAY SOLVEX LTD</v>
          </cell>
          <cell r="B4643">
            <v>531069</v>
          </cell>
          <cell r="C4643" t="str">
            <v>Not Listed</v>
          </cell>
        </row>
        <row r="4644">
          <cell r="A4644" t="str">
            <v>VIJAY TEXTILES LTD</v>
          </cell>
          <cell r="B4644">
            <v>530151</v>
          </cell>
          <cell r="C4644" t="str">
            <v>Not Listed</v>
          </cell>
        </row>
        <row r="4645">
          <cell r="A4645" t="str">
            <v>VIJAYA BANK</v>
          </cell>
          <cell r="B4645">
            <v>532401</v>
          </cell>
          <cell r="C4645" t="str">
            <v>VIJAYABANK</v>
          </cell>
        </row>
        <row r="4646">
          <cell r="A4646" t="str">
            <v>VIJI FINANCE LTD</v>
          </cell>
          <cell r="B4646">
            <v>537820</v>
          </cell>
          <cell r="C4646" t="str">
            <v>VIJIFIN</v>
          </cell>
        </row>
        <row r="4647">
          <cell r="A4647" t="str">
            <v>VIKALP SECURITIES LTD</v>
          </cell>
          <cell r="B4647">
            <v>531334</v>
          </cell>
          <cell r="C4647" t="str">
            <v>Not Listed</v>
          </cell>
        </row>
        <row r="4648">
          <cell r="A4648" t="str">
            <v>VIKAS ECOTECH LTD</v>
          </cell>
          <cell r="B4648">
            <v>530961</v>
          </cell>
          <cell r="C4648" t="str">
            <v>VIKASECO</v>
          </cell>
        </row>
        <row r="4649">
          <cell r="A4649" t="str">
            <v>Vikas Multicorp Ltd</v>
          </cell>
          <cell r="B4649">
            <v>542655</v>
          </cell>
          <cell r="C4649" t="str">
            <v>VIKASMCORP</v>
          </cell>
        </row>
        <row r="4650">
          <cell r="A4650" t="str">
            <v>VIKAS PROPPANT &amp; GRANITE LTD</v>
          </cell>
          <cell r="B4650">
            <v>531518</v>
          </cell>
          <cell r="C4650" t="str">
            <v>Not Listed</v>
          </cell>
        </row>
        <row r="4651">
          <cell r="A4651" t="str">
            <v>VIKAS WSP LTD</v>
          </cell>
          <cell r="B4651">
            <v>519307</v>
          </cell>
          <cell r="C4651" t="str">
            <v>Not Listed</v>
          </cell>
        </row>
        <row r="4652">
          <cell r="A4652" t="str">
            <v>VIKRAM THERMO (INDIA) LTD</v>
          </cell>
          <cell r="B4652">
            <v>530477</v>
          </cell>
          <cell r="C4652" t="str">
            <v>Not Listed</v>
          </cell>
        </row>
        <row r="4653">
          <cell r="A4653" t="str">
            <v>VIKRAM THERMO INDIA LTD</v>
          </cell>
          <cell r="B4653">
            <v>530477</v>
          </cell>
          <cell r="C4653" t="str">
            <v>Not Listed</v>
          </cell>
        </row>
        <row r="4654">
          <cell r="A4654" t="str">
            <v>VIKSIT ENGINEERING LTD</v>
          </cell>
          <cell r="B4654">
            <v>506196</v>
          </cell>
          <cell r="C4654" t="str">
            <v>Not Listed</v>
          </cell>
        </row>
        <row r="4655">
          <cell r="A4655" t="str">
            <v>VIMAL OIL &amp; FOODS LTD</v>
          </cell>
          <cell r="B4655">
            <v>519373</v>
          </cell>
          <cell r="C4655" t="str">
            <v>VIMALOIL</v>
          </cell>
        </row>
        <row r="4656">
          <cell r="A4656" t="str">
            <v>VIMTA LABS LTD</v>
          </cell>
          <cell r="B4656">
            <v>524394</v>
          </cell>
          <cell r="C4656" t="str">
            <v>VIMTALABS</v>
          </cell>
        </row>
        <row r="4657">
          <cell r="A4657" t="str">
            <v>VINADITYA TRADING CO LTD</v>
          </cell>
          <cell r="B4657">
            <v>504380</v>
          </cell>
          <cell r="C4657" t="str">
            <v>Not Listed</v>
          </cell>
        </row>
        <row r="4658">
          <cell r="A4658" t="str">
            <v>VINATI ORGANICS LTD</v>
          </cell>
          <cell r="B4658">
            <v>524200</v>
          </cell>
          <cell r="C4658" t="str">
            <v>VINATIORGA</v>
          </cell>
        </row>
        <row r="4659">
          <cell r="A4659" t="str">
            <v>VINAYAK POLYCON INTERNATIONAL LTD</v>
          </cell>
          <cell r="B4659">
            <v>534639</v>
          </cell>
          <cell r="C4659" t="str">
            <v>Not Listed</v>
          </cell>
        </row>
        <row r="4660">
          <cell r="A4660" t="str">
            <v>VINDHYA TELELINKS LTD</v>
          </cell>
          <cell r="B4660">
            <v>517015</v>
          </cell>
          <cell r="C4660" t="str">
            <v>VINDHYATEL</v>
          </cell>
        </row>
        <row r="4661">
          <cell r="A4661" t="str">
            <v>VINNY OVERSEAS LTD</v>
          </cell>
          <cell r="B4661" t="str">
            <v>Not Listed</v>
          </cell>
          <cell r="C4661" t="str">
            <v>VINNY</v>
          </cell>
        </row>
        <row r="4662">
          <cell r="A4662" t="str">
            <v>VINTAGE SECURITIES LTD</v>
          </cell>
          <cell r="B4662">
            <v>531051</v>
          </cell>
          <cell r="C4662" t="str">
            <v>Not Listed</v>
          </cell>
        </row>
        <row r="4663">
          <cell r="A4663" t="str">
            <v>VINYL CHEMICALS (INDIA) LTD</v>
          </cell>
          <cell r="B4663">
            <v>524129</v>
          </cell>
          <cell r="C4663" t="str">
            <v>VINYL(INDIA)</v>
          </cell>
        </row>
        <row r="4664">
          <cell r="A4664" t="str">
            <v>VINYL CHEMICALS INDIA LTD</v>
          </cell>
          <cell r="B4664">
            <v>524129</v>
          </cell>
          <cell r="C4664" t="str">
            <v>VINYLINDIA</v>
          </cell>
        </row>
        <row r="4665">
          <cell r="A4665" t="str">
            <v>VINYOFLEX LTD</v>
          </cell>
          <cell r="B4665">
            <v>530401</v>
          </cell>
          <cell r="C4665" t="str">
            <v>Not Listed</v>
          </cell>
        </row>
        <row r="4666">
          <cell r="A4666" t="str">
            <v>VIP CLOTHING LTD</v>
          </cell>
          <cell r="B4666">
            <v>532613</v>
          </cell>
          <cell r="C4666" t="str">
            <v>VIPCLOTHNG</v>
          </cell>
        </row>
        <row r="4667">
          <cell r="A4667" t="str">
            <v>VIP INDUSTRIES LTD</v>
          </cell>
          <cell r="B4667">
            <v>507880</v>
          </cell>
          <cell r="C4667" t="str">
            <v>VIPIND</v>
          </cell>
        </row>
        <row r="4668">
          <cell r="A4668" t="str">
            <v>VIPPY SPINPRO LTD</v>
          </cell>
          <cell r="B4668">
            <v>514302</v>
          </cell>
          <cell r="C4668" t="str">
            <v>Not Listed</v>
          </cell>
        </row>
        <row r="4669">
          <cell r="A4669" t="str">
            <v>VIPUL LTD</v>
          </cell>
          <cell r="B4669">
            <v>511726</v>
          </cell>
          <cell r="C4669" t="str">
            <v>VIPULLTD</v>
          </cell>
        </row>
        <row r="4670">
          <cell r="A4670" t="str">
            <v>VIPUL ORGANICS LTD</v>
          </cell>
          <cell r="B4670">
            <v>530627</v>
          </cell>
          <cell r="C4670" t="str">
            <v>Not Listed</v>
          </cell>
        </row>
        <row r="4671">
          <cell r="A4671" t="str">
            <v>VIRAT CRANE INDUSTRIES LTD</v>
          </cell>
          <cell r="B4671">
            <v>519457</v>
          </cell>
          <cell r="C4671" t="str">
            <v>Not Listed</v>
          </cell>
        </row>
        <row r="4672">
          <cell r="A4672" t="str">
            <v>VIRAT INDUSTRIES LTD</v>
          </cell>
          <cell r="B4672">
            <v>530521</v>
          </cell>
          <cell r="C4672" t="str">
            <v>Not Listed</v>
          </cell>
        </row>
        <row r="4673">
          <cell r="A4673" t="str">
            <v>VIRAT LEASING LTD</v>
          </cell>
          <cell r="B4673">
            <v>539167</v>
          </cell>
          <cell r="C4673" t="str">
            <v>Not Listed</v>
          </cell>
        </row>
        <row r="4674">
          <cell r="A4674" t="str">
            <v>VIRGO GLOBAL LTD</v>
          </cell>
          <cell r="B4674">
            <v>532354</v>
          </cell>
          <cell r="C4674" t="str">
            <v>Not Listed</v>
          </cell>
        </row>
        <row r="4675">
          <cell r="A4675" t="str">
            <v>VIRINCHI LTD</v>
          </cell>
          <cell r="B4675">
            <v>532372</v>
          </cell>
          <cell r="C4675" t="str">
            <v>Not Listed</v>
          </cell>
        </row>
        <row r="4676">
          <cell r="A4676" t="str">
            <v>VIRTUAL GLOBAL EDUCATION LTD</v>
          </cell>
          <cell r="B4676">
            <v>534741</v>
          </cell>
          <cell r="C4676" t="str">
            <v>Not Listed</v>
          </cell>
        </row>
        <row r="4677">
          <cell r="A4677" t="str">
            <v>VIRTUALSOFT SYSTEMS LTD</v>
          </cell>
          <cell r="B4677">
            <v>531126</v>
          </cell>
          <cell r="C4677" t="str">
            <v>Not Listed</v>
          </cell>
        </row>
        <row r="4678">
          <cell r="A4678" t="str">
            <v>VISA STEEL LTD</v>
          </cell>
          <cell r="B4678">
            <v>532721</v>
          </cell>
          <cell r="C4678" t="str">
            <v>VISASTEEL</v>
          </cell>
        </row>
        <row r="4679">
          <cell r="A4679" t="str">
            <v>VISAGAR FINANCIAL SERVICES LTD</v>
          </cell>
          <cell r="B4679">
            <v>531025</v>
          </cell>
          <cell r="C4679" t="str">
            <v>Not Listed</v>
          </cell>
        </row>
        <row r="4680">
          <cell r="A4680" t="str">
            <v>VISAGAR POLYTEX LTD</v>
          </cell>
          <cell r="B4680">
            <v>506146</v>
          </cell>
          <cell r="C4680" t="str">
            <v>VIVIDHA</v>
          </cell>
        </row>
        <row r="4681">
          <cell r="A4681" t="str">
            <v>VISAKA INDUSTRIES LTD</v>
          </cell>
          <cell r="B4681">
            <v>509055</v>
          </cell>
          <cell r="C4681" t="str">
            <v>VISAKAIND</v>
          </cell>
        </row>
        <row r="4682">
          <cell r="A4682" t="str">
            <v>VISCO TRADE ASSOCIATES LTD</v>
          </cell>
          <cell r="B4682">
            <v>540097</v>
          </cell>
          <cell r="C4682" t="str">
            <v>Not Listed</v>
          </cell>
        </row>
        <row r="4683">
          <cell r="A4683" t="str">
            <v>VISESH INFOTECNICS LTD</v>
          </cell>
          <cell r="B4683">
            <v>532411</v>
          </cell>
          <cell r="C4683" t="str">
            <v>VISESHINFO</v>
          </cell>
        </row>
        <row r="4684">
          <cell r="A4684" t="str">
            <v>VISHAL BEARINGS LTD</v>
          </cell>
          <cell r="B4684">
            <v>539398</v>
          </cell>
          <cell r="C4684" t="str">
            <v>Not Listed</v>
          </cell>
        </row>
        <row r="4685">
          <cell r="A4685" t="str">
            <v>VISHAL FABRICS LTD</v>
          </cell>
          <cell r="B4685">
            <v>538598</v>
          </cell>
          <cell r="C4685" t="str">
            <v>Not Listed</v>
          </cell>
        </row>
        <row r="4686">
          <cell r="A4686" t="str">
            <v>VISHNU CHEMICALS LTD</v>
          </cell>
          <cell r="B4686">
            <v>516072</v>
          </cell>
          <cell r="C4686" t="str">
            <v>VISHNU</v>
          </cell>
        </row>
        <row r="4687">
          <cell r="A4687" t="str">
            <v>Vishvprabha Ventures Ltd</v>
          </cell>
          <cell r="B4687">
            <v>512064</v>
          </cell>
          <cell r="C4687" t="str">
            <v>VISVEN</v>
          </cell>
        </row>
        <row r="4688">
          <cell r="A4688" t="str">
            <v>VISION CINEMAS LTD</v>
          </cell>
          <cell r="B4688">
            <v>526441</v>
          </cell>
          <cell r="C4688" t="str">
            <v>Not Listed</v>
          </cell>
        </row>
        <row r="4689">
          <cell r="A4689" t="str">
            <v>VISION CORPORATION LTD</v>
          </cell>
          <cell r="B4689">
            <v>531668</v>
          </cell>
          <cell r="C4689" t="str">
            <v>Not Listed</v>
          </cell>
        </row>
        <row r="4690">
          <cell r="A4690" t="str">
            <v>VISTA PHARMACEUTICALS LTD</v>
          </cell>
          <cell r="B4690">
            <v>524711</v>
          </cell>
          <cell r="C4690" t="str">
            <v>Not Listed</v>
          </cell>
        </row>
        <row r="4691">
          <cell r="A4691" t="str">
            <v>VISTAR AMAR LTD</v>
          </cell>
          <cell r="B4691">
            <v>538565</v>
          </cell>
          <cell r="C4691" t="str">
            <v>Not Listed</v>
          </cell>
        </row>
        <row r="4692">
          <cell r="A4692" t="str">
            <v>VITESSE AGRO LTD</v>
          </cell>
          <cell r="B4692">
            <v>540823</v>
          </cell>
          <cell r="C4692" t="str">
            <v>Not Listed</v>
          </cell>
        </row>
        <row r="4693">
          <cell r="A4693" t="str">
            <v>VIVANTA INDUSTRIES LTD</v>
          </cell>
          <cell r="B4693">
            <v>541735</v>
          </cell>
          <cell r="C4693" t="str">
            <v>Not Listed</v>
          </cell>
        </row>
        <row r="4694">
          <cell r="A4694" t="str">
            <v>VIVANZA BIOSCIENCES LTD</v>
          </cell>
          <cell r="B4694">
            <v>530057</v>
          </cell>
          <cell r="C4694" t="str">
            <v>Not Listed</v>
          </cell>
        </row>
        <row r="4695">
          <cell r="A4695" t="str">
            <v>VIVID GLOBAL INDUSTRIES LTD</v>
          </cell>
          <cell r="B4695">
            <v>524576</v>
          </cell>
          <cell r="C4695" t="str">
            <v>Not Listed</v>
          </cell>
        </row>
        <row r="4696">
          <cell r="A4696" t="str">
            <v>VIVIMED LABS LTD</v>
          </cell>
          <cell r="B4696">
            <v>532660</v>
          </cell>
          <cell r="C4696" t="str">
            <v>VIVIMEDLAB</v>
          </cell>
        </row>
        <row r="4697">
          <cell r="A4697" t="str">
            <v>VIVO BIO TECH LTD</v>
          </cell>
          <cell r="B4697">
            <v>511509</v>
          </cell>
          <cell r="C4697" t="str">
            <v>Not Listed</v>
          </cell>
        </row>
        <row r="4698">
          <cell r="A4698" t="str">
            <v>VJTF EDUSERVICES LTD</v>
          </cell>
          <cell r="B4698">
            <v>509026</v>
          </cell>
          <cell r="C4698" t="str">
            <v>Not Listed</v>
          </cell>
        </row>
        <row r="4699">
          <cell r="A4699" t="str">
            <v>VKJ INFRADEVELOPERS LTD</v>
          </cell>
          <cell r="B4699">
            <v>536128</v>
          </cell>
          <cell r="C4699" t="str">
            <v>Not Listed</v>
          </cell>
        </row>
        <row r="4700">
          <cell r="A4700" t="str">
            <v>VLS FINANCE LTD</v>
          </cell>
          <cell r="B4700">
            <v>511333</v>
          </cell>
          <cell r="C4700" t="str">
            <v>VLSFINANCE</v>
          </cell>
        </row>
        <row r="4701">
          <cell r="A4701" t="str">
            <v>V-MART RETAIL LTD</v>
          </cell>
          <cell r="B4701">
            <v>534976</v>
          </cell>
          <cell r="C4701" t="str">
            <v>VMART</v>
          </cell>
        </row>
        <row r="4702">
          <cell r="A4702" t="str">
            <v>VMS INDUSTRIES LTD</v>
          </cell>
          <cell r="B4702">
            <v>533427</v>
          </cell>
          <cell r="C4702" t="str">
            <v>Not Listed</v>
          </cell>
        </row>
        <row r="4703">
          <cell r="A4703" t="str">
            <v>VMV HOLIDAYS LTD</v>
          </cell>
          <cell r="B4703">
            <v>539222</v>
          </cell>
          <cell r="C4703" t="str">
            <v>Not Listed</v>
          </cell>
        </row>
        <row r="4704">
          <cell r="A4704" t="str">
            <v>VODAFONE IDEA LTD</v>
          </cell>
          <cell r="B4704">
            <v>532822</v>
          </cell>
          <cell r="C4704" t="str">
            <v>IDEA</v>
          </cell>
        </row>
        <row r="4705">
          <cell r="A4705" t="str">
            <v>VOITH PAPER FABRICS (INDIA) LTD</v>
          </cell>
          <cell r="B4705">
            <v>522122</v>
          </cell>
          <cell r="C4705" t="str">
            <v>Not Listed</v>
          </cell>
        </row>
        <row r="4706">
          <cell r="A4706" t="str">
            <v>VOITH PAPER FABRICS INDIA LTD</v>
          </cell>
          <cell r="B4706">
            <v>522122</v>
          </cell>
          <cell r="C4706" t="str">
            <v>Not Listed</v>
          </cell>
        </row>
        <row r="4707">
          <cell r="A4707" t="str">
            <v>VOLTAIRE LEASING &amp; FINANCE LTD</v>
          </cell>
          <cell r="B4707">
            <v>509038</v>
          </cell>
          <cell r="C4707" t="str">
            <v>Not Listed</v>
          </cell>
        </row>
        <row r="4708">
          <cell r="A4708" t="str">
            <v>VOLTAMP TRANSFORMERS LTD</v>
          </cell>
          <cell r="B4708">
            <v>532757</v>
          </cell>
          <cell r="C4708" t="str">
            <v>VOLTAMP</v>
          </cell>
        </row>
        <row r="4709">
          <cell r="A4709" t="str">
            <v>VOLTAS LTD</v>
          </cell>
          <cell r="B4709">
            <v>500575</v>
          </cell>
          <cell r="C4709" t="str">
            <v>VOLTAS</v>
          </cell>
        </row>
        <row r="4710">
          <cell r="A4710" t="str">
            <v>VORA CONSTRUCTIONS LTD</v>
          </cell>
          <cell r="B4710">
            <v>512215</v>
          </cell>
          <cell r="C4710" t="str">
            <v>Not Listed</v>
          </cell>
        </row>
        <row r="4711">
          <cell r="A4711" t="str">
            <v>VRL LOGISTICS LTD</v>
          </cell>
          <cell r="B4711">
            <v>539118</v>
          </cell>
          <cell r="C4711" t="str">
            <v>VRLLOG</v>
          </cell>
        </row>
        <row r="4712">
          <cell r="A4712" t="str">
            <v>VSF PROJECTS LTD</v>
          </cell>
          <cell r="B4712">
            <v>519331</v>
          </cell>
          <cell r="C4712" t="str">
            <v>Not Listed</v>
          </cell>
        </row>
        <row r="4713">
          <cell r="A4713" t="str">
            <v>VST INDUSTRIES LTD</v>
          </cell>
          <cell r="B4713">
            <v>509966</v>
          </cell>
          <cell r="C4713" t="str">
            <v>VSTIND</v>
          </cell>
        </row>
        <row r="4714">
          <cell r="A4714" t="str">
            <v>VTM LTD</v>
          </cell>
          <cell r="B4714">
            <v>532893</v>
          </cell>
          <cell r="C4714" t="str">
            <v>Not Listed</v>
          </cell>
        </row>
        <row r="4715">
          <cell r="A4715" t="str">
            <v>VXL INSTRUMENTS LTD.</v>
          </cell>
          <cell r="B4715">
            <v>517399</v>
          </cell>
          <cell r="C4715" t="str">
            <v>VXLINSTR</v>
          </cell>
        </row>
        <row r="4716">
          <cell r="A4716" t="str">
            <v>VYAPAR INDUSTRIES LTD</v>
          </cell>
          <cell r="B4716">
            <v>506142</v>
          </cell>
          <cell r="C4716" t="str">
            <v>Not Listed</v>
          </cell>
        </row>
        <row r="4717">
          <cell r="A4717" t="str">
            <v>W H BRADY &amp; CO LTD</v>
          </cell>
          <cell r="B4717">
            <v>501391</v>
          </cell>
          <cell r="C4717" t="str">
            <v>Not Listed</v>
          </cell>
        </row>
        <row r="4718">
          <cell r="A4718" t="str">
            <v>W S INDUSTRIES (INDIA) LTD</v>
          </cell>
          <cell r="B4718">
            <v>504220</v>
          </cell>
          <cell r="C4718" t="str">
            <v>Not Listed</v>
          </cell>
        </row>
        <row r="4719">
          <cell r="A4719" t="str">
            <v>W S INDUSTRIES I LTD</v>
          </cell>
          <cell r="B4719" t="str">
            <v>Not Listed</v>
          </cell>
          <cell r="C4719" t="str">
            <v>WSI</v>
          </cell>
        </row>
        <row r="4720">
          <cell r="A4720" t="str">
            <v>W S INDUSTRIES INDIA LTD</v>
          </cell>
          <cell r="B4720">
            <v>504220</v>
          </cell>
          <cell r="C4720" t="str">
            <v>Not Listed</v>
          </cell>
        </row>
        <row r="4721">
          <cell r="A4721" t="str">
            <v>W W TECHNOLOGY HOLDINGS LTD</v>
          </cell>
          <cell r="B4721">
            <v>505583</v>
          </cell>
          <cell r="C4721" t="str">
            <v>Not Listed</v>
          </cell>
        </row>
        <row r="4722">
          <cell r="A4722" t="str">
            <v>WAA SOLAR LTD</v>
          </cell>
          <cell r="B4722">
            <v>541445</v>
          </cell>
          <cell r="C4722" t="str">
            <v>Not Listed</v>
          </cell>
        </row>
        <row r="4723">
          <cell r="A4723" t="str">
            <v>WABCO (INDIA) LTD</v>
          </cell>
          <cell r="B4723">
            <v>533023</v>
          </cell>
          <cell r="C4723" t="str">
            <v>WABCO(INDIA)</v>
          </cell>
        </row>
        <row r="4724">
          <cell r="A4724" t="str">
            <v>WABCO INDIA LTD</v>
          </cell>
          <cell r="B4724">
            <v>533023</v>
          </cell>
          <cell r="C4724" t="str">
            <v>WABCOINDIA</v>
          </cell>
        </row>
        <row r="4725">
          <cell r="A4725" t="str">
            <v>WAGEND INFRA VENTURE LTD</v>
          </cell>
          <cell r="B4725">
            <v>503675</v>
          </cell>
          <cell r="C4725" t="str">
            <v>Not Listed</v>
          </cell>
        </row>
        <row r="4726">
          <cell r="A4726" t="str">
            <v>WALCHAND PEOPLEFIRST LTD</v>
          </cell>
          <cell r="B4726">
            <v>501370</v>
          </cell>
          <cell r="C4726" t="str">
            <v>Not Listed</v>
          </cell>
        </row>
        <row r="4727">
          <cell r="A4727" t="str">
            <v>WALCHANDNAGAR INDUSTRIES LTD</v>
          </cell>
          <cell r="B4727">
            <v>507410</v>
          </cell>
          <cell r="C4727" t="str">
            <v>WALCHANNAG</v>
          </cell>
        </row>
        <row r="4728">
          <cell r="A4728" t="str">
            <v>WALL STREET FINANCE LTD</v>
          </cell>
          <cell r="B4728">
            <v>511147</v>
          </cell>
          <cell r="C4728" t="str">
            <v>Not Listed</v>
          </cell>
        </row>
        <row r="4729">
          <cell r="A4729" t="str">
            <v>WALLFORT FINANCIAL SERVICES LTD</v>
          </cell>
          <cell r="B4729">
            <v>532053</v>
          </cell>
          <cell r="C4729" t="str">
            <v>Not Listed</v>
          </cell>
        </row>
        <row r="4730">
          <cell r="A4730" t="str">
            <v>WANBURY LTD</v>
          </cell>
          <cell r="B4730">
            <v>524212</v>
          </cell>
          <cell r="C4730" t="str">
            <v>WANBURY</v>
          </cell>
        </row>
        <row r="4731">
          <cell r="A4731" t="str">
            <v>WARNER MULTIMEDIA LTD</v>
          </cell>
          <cell r="B4731">
            <v>511690</v>
          </cell>
          <cell r="C4731" t="str">
            <v>Not Listed</v>
          </cell>
        </row>
        <row r="4732">
          <cell r="A4732" t="str">
            <v>WARREN TEA LTD</v>
          </cell>
          <cell r="B4732">
            <v>508494</v>
          </cell>
          <cell r="C4732" t="str">
            <v>Not Listed</v>
          </cell>
        </row>
        <row r="4733">
          <cell r="A4733" t="str">
            <v>WATERBASE LTD</v>
          </cell>
          <cell r="B4733">
            <v>523660</v>
          </cell>
          <cell r="C4733" t="str">
            <v>Not Listed</v>
          </cell>
        </row>
        <row r="4734">
          <cell r="A4734" t="str">
            <v>WEALTH FIRST PORTFOLIO MANAGERS LTD</v>
          </cell>
          <cell r="B4734" t="str">
            <v>Not Listed</v>
          </cell>
          <cell r="C4734" t="str">
            <v>WEALTH</v>
          </cell>
        </row>
        <row r="4735">
          <cell r="A4735" t="str">
            <v>WEB ELEMENT SOLUTIONS LTD</v>
          </cell>
          <cell r="B4735">
            <v>780016</v>
          </cell>
          <cell r="C4735" t="str">
            <v>Not Listed</v>
          </cell>
        </row>
        <row r="4736">
          <cell r="A4736" t="str">
            <v>WEBSOL ENERGY SYSTEM LTD</v>
          </cell>
          <cell r="B4736">
            <v>517498</v>
          </cell>
          <cell r="C4736" t="str">
            <v>WEBELSOLAR</v>
          </cell>
        </row>
        <row r="4737">
          <cell r="A4737" t="str">
            <v>WEIZMANN FINCORP LTD</v>
          </cell>
          <cell r="B4737">
            <v>511074</v>
          </cell>
          <cell r="C4737" t="str">
            <v>Not Listed</v>
          </cell>
        </row>
        <row r="4738">
          <cell r="A4738" t="str">
            <v>WEIZMANN FOREX LTD</v>
          </cell>
          <cell r="B4738">
            <v>533452</v>
          </cell>
          <cell r="C4738" t="str">
            <v>WEIZFOREX</v>
          </cell>
        </row>
        <row r="4739">
          <cell r="A4739" t="str">
            <v>WEIZMANN LTD</v>
          </cell>
          <cell r="B4739">
            <v>523011</v>
          </cell>
          <cell r="C4739" t="str">
            <v>WEIZMANIND</v>
          </cell>
        </row>
        <row r="4740">
          <cell r="A4740" t="str">
            <v>WELCAST STEELS LTD</v>
          </cell>
          <cell r="B4740">
            <v>504988</v>
          </cell>
          <cell r="C4740" t="str">
            <v>Not Listed</v>
          </cell>
        </row>
        <row r="4741">
          <cell r="A4741" t="str">
            <v>WELCURE DRUGS &amp; PHARMACEUTICALS LTD</v>
          </cell>
          <cell r="B4741">
            <v>524661</v>
          </cell>
          <cell r="C4741" t="str">
            <v>Not Listed</v>
          </cell>
        </row>
        <row r="4742">
          <cell r="A4742" t="str">
            <v>WELLESLEY CORPORATION LTD</v>
          </cell>
          <cell r="B4742">
            <v>532016</v>
          </cell>
          <cell r="C4742" t="str">
            <v>Not Listed</v>
          </cell>
        </row>
        <row r="4743">
          <cell r="A4743" t="str">
            <v>WELLNESS NONI LTD</v>
          </cell>
          <cell r="B4743">
            <v>531211</v>
          </cell>
          <cell r="C4743" t="str">
            <v>Not Listed</v>
          </cell>
        </row>
        <row r="4744">
          <cell r="A4744" t="str">
            <v>WELSPUN (INDIA) LTD</v>
          </cell>
          <cell r="B4744">
            <v>514162</v>
          </cell>
          <cell r="C4744" t="str">
            <v>WELSPUNIND</v>
          </cell>
        </row>
        <row r="4745">
          <cell r="A4745" t="str">
            <v>WELSPUN CORP LTD</v>
          </cell>
          <cell r="B4745">
            <v>532144</v>
          </cell>
          <cell r="C4745" t="str">
            <v>WELCORP</v>
          </cell>
        </row>
        <row r="4746">
          <cell r="A4746" t="str">
            <v>WELSPUN ENTERPRISES LTD</v>
          </cell>
          <cell r="B4746">
            <v>532553</v>
          </cell>
          <cell r="C4746" t="str">
            <v>WELENT</v>
          </cell>
        </row>
        <row r="4747">
          <cell r="A4747" t="str">
            <v>WELSPUN INDIA LTD</v>
          </cell>
          <cell r="B4747">
            <v>514162</v>
          </cell>
          <cell r="C4747" t="str">
            <v>WELSPUNIND</v>
          </cell>
        </row>
        <row r="4748">
          <cell r="A4748" t="str">
            <v>WELSPUN INVESTMENTS AND COMMERCIALS LTD</v>
          </cell>
          <cell r="B4748">
            <v>533252</v>
          </cell>
          <cell r="C4748" t="str">
            <v>WELINV</v>
          </cell>
        </row>
        <row r="4749">
          <cell r="A4749" t="str">
            <v>WELTERMAN INTERNATIONAL LTD</v>
          </cell>
          <cell r="B4749">
            <v>526431</v>
          </cell>
          <cell r="C4749" t="str">
            <v>Not Listed</v>
          </cell>
        </row>
        <row r="4750">
          <cell r="A4750" t="str">
            <v>WENDT (INDIA) LTD</v>
          </cell>
          <cell r="B4750">
            <v>505412</v>
          </cell>
          <cell r="C4750" t="str">
            <v>WENDT</v>
          </cell>
        </row>
        <row r="4751">
          <cell r="A4751" t="str">
            <v>WENDT INDIA LTD</v>
          </cell>
          <cell r="B4751">
            <v>505412</v>
          </cell>
          <cell r="C4751" t="str">
            <v>WENDT</v>
          </cell>
        </row>
        <row r="4752">
          <cell r="A4752" t="str">
            <v>WEP SOLUTIONS LTD</v>
          </cell>
          <cell r="B4752">
            <v>532373</v>
          </cell>
          <cell r="C4752" t="str">
            <v>Not Listed</v>
          </cell>
        </row>
        <row r="4753">
          <cell r="A4753" t="str">
            <v>WEST COAST PAPER MILLS LTD</v>
          </cell>
          <cell r="B4753">
            <v>500444</v>
          </cell>
          <cell r="C4753" t="str">
            <v>WSTCSTPAPR</v>
          </cell>
        </row>
        <row r="4754">
          <cell r="A4754" t="str">
            <v>WEST LEISURE RESORTS LTD</v>
          </cell>
          <cell r="B4754">
            <v>538382</v>
          </cell>
          <cell r="C4754" t="str">
            <v>Not Listed</v>
          </cell>
        </row>
        <row r="4755">
          <cell r="A4755" t="str">
            <v>WESTERN MINISTIL LTD</v>
          </cell>
          <cell r="B4755">
            <v>504998</v>
          </cell>
          <cell r="C4755" t="str">
            <v>Not Listed</v>
          </cell>
        </row>
        <row r="4756">
          <cell r="A4756" t="str">
            <v>WESTLIFE DEVELOPMENT LTD</v>
          </cell>
          <cell r="B4756">
            <v>505533</v>
          </cell>
          <cell r="C4756" t="str">
            <v>Not Listed</v>
          </cell>
        </row>
        <row r="4757">
          <cell r="A4757" t="str">
            <v>WHEELS (INDIA) LTD</v>
          </cell>
          <cell r="B4757">
            <v>590073</v>
          </cell>
          <cell r="C4757" t="str">
            <v>WHEELS</v>
          </cell>
        </row>
        <row r="4758">
          <cell r="A4758" t="str">
            <v>WHEELS INDIA LTD</v>
          </cell>
          <cell r="B4758">
            <v>590073</v>
          </cell>
          <cell r="C4758" t="str">
            <v>WHEELS</v>
          </cell>
        </row>
        <row r="4759">
          <cell r="A4759" t="str">
            <v>WHIRLPOOL OF (INDIA) LTD</v>
          </cell>
          <cell r="B4759">
            <v>500238</v>
          </cell>
          <cell r="C4759" t="str">
            <v>WHIRLPOOL</v>
          </cell>
        </row>
        <row r="4760">
          <cell r="A4760" t="str">
            <v>WHIRLPOOL OF INDIA LTD</v>
          </cell>
          <cell r="B4760">
            <v>500238</v>
          </cell>
          <cell r="C4760" t="str">
            <v>WHIRLPOOL</v>
          </cell>
        </row>
        <row r="4761">
          <cell r="A4761" t="str">
            <v>WHITE ORGANIC AGRO LTD</v>
          </cell>
          <cell r="B4761">
            <v>513713</v>
          </cell>
          <cell r="C4761" t="str">
            <v>Not Listed</v>
          </cell>
        </row>
        <row r="4762">
          <cell r="A4762" t="str">
            <v>White Organic Retail Ltd</v>
          </cell>
          <cell r="B4762">
            <v>542667</v>
          </cell>
          <cell r="C4762" t="str">
            <v>WORL</v>
          </cell>
        </row>
        <row r="4763">
          <cell r="A4763" t="str">
            <v>WILLIAMSON FINANCIAL SERVICES LTD</v>
          </cell>
          <cell r="B4763">
            <v>519214</v>
          </cell>
          <cell r="C4763" t="str">
            <v>Not Listed</v>
          </cell>
        </row>
        <row r="4764">
          <cell r="A4764" t="str">
            <v>WILLIAMSON MAGOR &amp; COMPANY LTD</v>
          </cell>
          <cell r="B4764">
            <v>519224</v>
          </cell>
          <cell r="C4764" t="str">
            <v>WILLAMAGOR</v>
          </cell>
        </row>
        <row r="4765">
          <cell r="A4765" t="str">
            <v>WIM PLAST LTD</v>
          </cell>
          <cell r="B4765">
            <v>526586</v>
          </cell>
          <cell r="C4765" t="str">
            <v>Not Listed</v>
          </cell>
        </row>
        <row r="4766">
          <cell r="A4766" t="str">
            <v>WINDSOR MACHINES LTD</v>
          </cell>
          <cell r="B4766">
            <v>522029</v>
          </cell>
          <cell r="C4766" t="str">
            <v>WINDMACHIN</v>
          </cell>
        </row>
        <row r="4767">
          <cell r="A4767" t="str">
            <v>WINRO COMMERCIAL (INDIA) LTD</v>
          </cell>
          <cell r="B4767">
            <v>512022</v>
          </cell>
          <cell r="C4767" t="str">
            <v>Not Listed</v>
          </cell>
        </row>
        <row r="4768">
          <cell r="A4768" t="str">
            <v>WINRO COMMERCIAL INDIA LTD</v>
          </cell>
          <cell r="B4768">
            <v>512022</v>
          </cell>
          <cell r="C4768" t="str">
            <v>Not Listed</v>
          </cell>
        </row>
        <row r="4769">
          <cell r="A4769" t="str">
            <v>WINSOME BREWERIES LTD</v>
          </cell>
          <cell r="B4769">
            <v>526471</v>
          </cell>
          <cell r="C4769" t="str">
            <v>Not Listed</v>
          </cell>
        </row>
        <row r="4770">
          <cell r="A4770" t="str">
            <v>WINSOME TEXTILE INDUSTRIES LTD</v>
          </cell>
          <cell r="B4770">
            <v>514470</v>
          </cell>
          <cell r="C4770" t="str">
            <v>Not Listed</v>
          </cell>
        </row>
        <row r="4771">
          <cell r="A4771" t="str">
            <v>WINSOME YARNS LTD</v>
          </cell>
          <cell r="B4771">
            <v>514348</v>
          </cell>
          <cell r="C4771" t="str">
            <v>WINSOME</v>
          </cell>
        </row>
        <row r="4772">
          <cell r="A4772" t="str">
            <v>WINTAC LTD</v>
          </cell>
          <cell r="B4772">
            <v>524758</v>
          </cell>
          <cell r="C4772" t="str">
            <v>Not Listed</v>
          </cell>
        </row>
        <row r="4773">
          <cell r="A4773" t="str">
            <v>WINY COMMERCIAL &amp; FISCAL SERVICES LTD</v>
          </cell>
          <cell r="B4773">
            <v>538873</v>
          </cell>
          <cell r="C4773" t="str">
            <v>Not Listed</v>
          </cell>
        </row>
        <row r="4774">
          <cell r="A4774" t="str">
            <v>WIPRO LTD</v>
          </cell>
          <cell r="B4774">
            <v>507685</v>
          </cell>
          <cell r="C4774" t="str">
            <v>WIPRO</v>
          </cell>
        </row>
        <row r="4775">
          <cell r="A4775" t="str">
            <v>WIRES &amp; FABRIKS SA LTD</v>
          </cell>
          <cell r="B4775">
            <v>507817</v>
          </cell>
          <cell r="C4775" t="str">
            <v>Not Listed</v>
          </cell>
        </row>
        <row r="4776">
          <cell r="A4776" t="str">
            <v>WISEC GLOBAL LTD</v>
          </cell>
          <cell r="B4776">
            <v>511642</v>
          </cell>
          <cell r="C4776" t="str">
            <v>Not Listed</v>
          </cell>
        </row>
        <row r="4777">
          <cell r="A4777" t="str">
            <v>WOCKHARDT LTD</v>
          </cell>
          <cell r="B4777">
            <v>532300</v>
          </cell>
          <cell r="C4777" t="str">
            <v>WOCKPHARMA</v>
          </cell>
        </row>
        <row r="4778">
          <cell r="A4778" t="str">
            <v>WOMEN NETWORKS LTD</v>
          </cell>
          <cell r="B4778">
            <v>531396</v>
          </cell>
          <cell r="C4778" t="str">
            <v>Not Listed</v>
          </cell>
        </row>
        <row r="4779">
          <cell r="A4779" t="str">
            <v>WOMENS NEXT LOUNGERIES LTD</v>
          </cell>
          <cell r="B4779">
            <v>538128</v>
          </cell>
          <cell r="C4779" t="str">
            <v>Not Listed</v>
          </cell>
        </row>
        <row r="4780">
          <cell r="A4780" t="str">
            <v>WONDERLA HOLIDAYS LTD</v>
          </cell>
          <cell r="B4780">
            <v>538268</v>
          </cell>
          <cell r="C4780" t="str">
            <v>WONDERLA</v>
          </cell>
        </row>
        <row r="4781">
          <cell r="A4781" t="str">
            <v>WOODSVILLA LTD</v>
          </cell>
          <cell r="B4781">
            <v>526959</v>
          </cell>
          <cell r="C4781" t="str">
            <v>Not Listed</v>
          </cell>
        </row>
        <row r="4782">
          <cell r="A4782" t="str">
            <v>WORLDWIDE LEATHER EXPORTS LTD</v>
          </cell>
          <cell r="B4782">
            <v>526525</v>
          </cell>
          <cell r="C4782" t="str">
            <v>Not Listed</v>
          </cell>
        </row>
        <row r="4783">
          <cell r="A4783" t="str">
            <v>WORTH INVESTMENT &amp; TRADING CO LTD</v>
          </cell>
          <cell r="B4783">
            <v>538451</v>
          </cell>
          <cell r="C4783" t="str">
            <v>Not Listed</v>
          </cell>
        </row>
        <row r="4784">
          <cell r="A4784" t="str">
            <v>WORTH PERIPHERALS LTD</v>
          </cell>
          <cell r="B4784" t="str">
            <v>Not Listed</v>
          </cell>
          <cell r="C4784" t="str">
            <v>WORTH</v>
          </cell>
        </row>
        <row r="4785">
          <cell r="A4785" t="str">
            <v>WPIL LTD</v>
          </cell>
          <cell r="B4785">
            <v>505872</v>
          </cell>
          <cell r="C4785" t="str">
            <v>Not Listed</v>
          </cell>
        </row>
        <row r="4786">
          <cell r="A4786" t="str">
            <v>XCHANGING SOLUTIONS LTD</v>
          </cell>
          <cell r="B4786">
            <v>532616</v>
          </cell>
          <cell r="C4786" t="str">
            <v>XCHANGING</v>
          </cell>
        </row>
        <row r="4787">
          <cell r="A4787" t="str">
            <v>Xelpmoc Design and Tech Ltd</v>
          </cell>
          <cell r="B4787">
            <v>542367</v>
          </cell>
          <cell r="C4787" t="str">
            <v>XELPMOC</v>
          </cell>
        </row>
        <row r="4788">
          <cell r="A4788" t="str">
            <v>XL ENERGY LTD</v>
          </cell>
          <cell r="B4788">
            <v>532788</v>
          </cell>
          <cell r="C4788" t="str">
            <v>XLENERGY</v>
          </cell>
        </row>
        <row r="4789">
          <cell r="A4789" t="str">
            <v>XPRO (INDIA) LTD</v>
          </cell>
          <cell r="B4789">
            <v>590013</v>
          </cell>
          <cell r="C4789" t="str">
            <v>XPRO(INDIA)</v>
          </cell>
        </row>
        <row r="4790">
          <cell r="A4790" t="str">
            <v>XPRO INDIA LTD</v>
          </cell>
          <cell r="B4790">
            <v>590013</v>
          </cell>
          <cell r="C4790" t="str">
            <v>XPROINDIA</v>
          </cell>
        </row>
        <row r="4791">
          <cell r="A4791" t="str">
            <v>YAMINI INVESTMENTS COMPANY LTD</v>
          </cell>
          <cell r="B4791">
            <v>511012</v>
          </cell>
          <cell r="C4791" t="str">
            <v>Not Listed</v>
          </cell>
        </row>
        <row r="4792">
          <cell r="A4792" t="str">
            <v>YARN SYNDICATE LTD</v>
          </cell>
          <cell r="B4792">
            <v>514378</v>
          </cell>
          <cell r="C4792" t="str">
            <v>Not Listed</v>
          </cell>
        </row>
        <row r="4793">
          <cell r="A4793" t="str">
            <v>YASH CHEMEX LTD</v>
          </cell>
          <cell r="B4793">
            <v>539939</v>
          </cell>
          <cell r="C4793" t="str">
            <v>Not Listed</v>
          </cell>
        </row>
        <row r="4794">
          <cell r="A4794" t="str">
            <v>YASH MANAGEMENT &amp; SATELLITE LTD</v>
          </cell>
          <cell r="B4794">
            <v>511601</v>
          </cell>
          <cell r="C4794" t="str">
            <v>Not Listed</v>
          </cell>
        </row>
        <row r="4795">
          <cell r="A4795" t="str">
            <v>YASH PAPERS LTD</v>
          </cell>
          <cell r="B4795">
            <v>516030</v>
          </cell>
          <cell r="C4795" t="str">
            <v>Not Listed</v>
          </cell>
        </row>
        <row r="4796">
          <cell r="A4796" t="str">
            <v>YASHO INDUSTRIES LTD</v>
          </cell>
          <cell r="B4796">
            <v>541167</v>
          </cell>
          <cell r="C4796" t="str">
            <v>Not Listed</v>
          </cell>
        </row>
        <row r="4797">
          <cell r="A4797" t="str">
            <v>YASHRAJ CONTAINEURS LTD</v>
          </cell>
          <cell r="B4797">
            <v>530063</v>
          </cell>
          <cell r="C4797" t="str">
            <v>Not Listed</v>
          </cell>
        </row>
        <row r="4798">
          <cell r="A4798" t="str">
            <v>YES BANK LTD</v>
          </cell>
          <cell r="B4798">
            <v>532648</v>
          </cell>
          <cell r="C4798" t="str">
            <v>YESBANK</v>
          </cell>
        </row>
        <row r="4799">
          <cell r="A4799" t="str">
            <v>YKM INDUSTRIES LTD</v>
          </cell>
          <cell r="B4799">
            <v>531260</v>
          </cell>
          <cell r="C4799" t="str">
            <v>Not Listed</v>
          </cell>
        </row>
        <row r="4800">
          <cell r="A4800" t="str">
            <v>YOGI SUNG-WON (INDIA) LTD</v>
          </cell>
          <cell r="B4800">
            <v>522209</v>
          </cell>
          <cell r="C4800" t="str">
            <v>Not Listed</v>
          </cell>
        </row>
        <row r="4801">
          <cell r="A4801" t="str">
            <v>YOGI SUNG-WON INDIA LTD</v>
          </cell>
          <cell r="B4801">
            <v>522209</v>
          </cell>
          <cell r="C4801" t="str">
            <v>Not Listed</v>
          </cell>
        </row>
        <row r="4802">
          <cell r="A4802" t="str">
            <v>YOGYA ENTERPRISES LTD</v>
          </cell>
          <cell r="B4802">
            <v>539097</v>
          </cell>
          <cell r="C4802" t="str">
            <v>Not Listed</v>
          </cell>
        </row>
        <row r="4803">
          <cell r="A4803" t="str">
            <v>YORK EXPORTS LTD</v>
          </cell>
          <cell r="B4803">
            <v>530675</v>
          </cell>
          <cell r="C4803" t="str">
            <v>Not Listed</v>
          </cell>
        </row>
        <row r="4804">
          <cell r="A4804" t="str">
            <v>YUG DECOR LTD</v>
          </cell>
          <cell r="B4804">
            <v>540550</v>
          </cell>
          <cell r="C4804" t="str">
            <v>Not Listed</v>
          </cell>
        </row>
        <row r="4805">
          <cell r="A4805" t="str">
            <v>YUKEN (INDIA) LTD</v>
          </cell>
          <cell r="B4805">
            <v>522108</v>
          </cell>
          <cell r="C4805" t="str">
            <v>Not Listed</v>
          </cell>
        </row>
        <row r="4806">
          <cell r="A4806" t="str">
            <v>YUKEN INDIA LTD</v>
          </cell>
          <cell r="B4806">
            <v>522108</v>
          </cell>
          <cell r="C4806" t="str">
            <v>Not Listed</v>
          </cell>
        </row>
        <row r="4807">
          <cell r="A4807" t="str">
            <v>YURANUS INFRASTRUCTURE LTD</v>
          </cell>
          <cell r="B4807">
            <v>536846</v>
          </cell>
          <cell r="C4807" t="str">
            <v>Not Listed</v>
          </cell>
        </row>
        <row r="4808">
          <cell r="A4808" t="str">
            <v>YUVRAAJ HYGIENE PRODUCTS LTD.</v>
          </cell>
          <cell r="B4808">
            <v>531663</v>
          </cell>
          <cell r="C4808" t="str">
            <v>YUVRAAJHPL</v>
          </cell>
        </row>
        <row r="4809">
          <cell r="A4809" t="str">
            <v>Z F STEERING GEAR (INDIA) LTD</v>
          </cell>
          <cell r="B4809">
            <v>505163</v>
          </cell>
          <cell r="C4809" t="str">
            <v>Not Listed</v>
          </cell>
        </row>
        <row r="4810">
          <cell r="A4810" t="str">
            <v>Z F STEERING GEAR INDIA LTD</v>
          </cell>
          <cell r="B4810">
            <v>505163</v>
          </cell>
          <cell r="C4810" t="str">
            <v>Not Listed</v>
          </cell>
        </row>
        <row r="4811">
          <cell r="A4811" t="str">
            <v>ZEAL AQUA LTD</v>
          </cell>
          <cell r="B4811">
            <v>539963</v>
          </cell>
          <cell r="C4811" t="str">
            <v>Not Listed</v>
          </cell>
        </row>
        <row r="4812">
          <cell r="A4812" t="str">
            <v>ZEE ENTERTAINMENT ENTERPRISES LTD</v>
          </cell>
          <cell r="B4812">
            <v>505537</v>
          </cell>
          <cell r="C4812" t="str">
            <v>ZEEL</v>
          </cell>
        </row>
        <row r="4813">
          <cell r="A4813" t="str">
            <v>ZEE LEARN LTD</v>
          </cell>
          <cell r="B4813">
            <v>533287</v>
          </cell>
          <cell r="C4813" t="str">
            <v>ZEELEARN</v>
          </cell>
        </row>
        <row r="4814">
          <cell r="A4814" t="str">
            <v>ZEE MEDIA CORPORATION LTD</v>
          </cell>
          <cell r="B4814">
            <v>532794</v>
          </cell>
          <cell r="C4814" t="str">
            <v>ZEEMEDIA</v>
          </cell>
        </row>
        <row r="4815">
          <cell r="A4815" t="str">
            <v>ZEN TECHNOLOGIES LTD</v>
          </cell>
          <cell r="B4815">
            <v>533339</v>
          </cell>
          <cell r="C4815" t="str">
            <v>ZENTEC</v>
          </cell>
        </row>
        <row r="4816">
          <cell r="A4816" t="str">
            <v>ZENITH BIRLA (INDIA) LTD</v>
          </cell>
          <cell r="B4816">
            <v>531845</v>
          </cell>
          <cell r="C4816" t="str">
            <v>ZENITHBIR</v>
          </cell>
        </row>
        <row r="4817">
          <cell r="A4817" t="str">
            <v>ZENITH BIRLA INDIA LTD</v>
          </cell>
          <cell r="B4817">
            <v>531845</v>
          </cell>
          <cell r="C4817" t="str">
            <v>ZENITHBIR</v>
          </cell>
        </row>
        <row r="4818">
          <cell r="A4818" t="str">
            <v>ZENITH EXPORTS LTD</v>
          </cell>
          <cell r="B4818">
            <v>512553</v>
          </cell>
          <cell r="C4818" t="str">
            <v>ZENITHEXPO</v>
          </cell>
        </row>
        <row r="4819">
          <cell r="A4819" t="str">
            <v>ZENITH FIBRES LTD</v>
          </cell>
          <cell r="B4819">
            <v>514266</v>
          </cell>
          <cell r="C4819" t="str">
            <v>Not Listed</v>
          </cell>
        </row>
        <row r="4820">
          <cell r="A4820" t="str">
            <v>ZENITH HEALTH CARE LTD</v>
          </cell>
          <cell r="B4820">
            <v>530665</v>
          </cell>
          <cell r="C4820" t="str">
            <v>Not Listed</v>
          </cell>
        </row>
        <row r="4821">
          <cell r="A4821" t="str">
            <v>ZENLABS ETHICA LTD</v>
          </cell>
          <cell r="B4821">
            <v>530697</v>
          </cell>
          <cell r="C4821" t="str">
            <v>Not Listed</v>
          </cell>
        </row>
        <row r="4822">
          <cell r="A4822" t="str">
            <v>ZENOTECH LABORATORIES LTD</v>
          </cell>
          <cell r="B4822">
            <v>532039</v>
          </cell>
          <cell r="C4822" t="str">
            <v>Not Listed</v>
          </cell>
        </row>
        <row r="4823">
          <cell r="A4823" t="str">
            <v>ZENSAR TECHNOLOGIES LTD</v>
          </cell>
          <cell r="B4823">
            <v>504067</v>
          </cell>
          <cell r="C4823" t="str">
            <v>ZENSARTECH</v>
          </cell>
        </row>
        <row r="4824">
          <cell r="A4824" t="str">
            <v>ZICOM ELECTRONIC SECURITY SYSTEMS LTD</v>
          </cell>
          <cell r="B4824">
            <v>531404</v>
          </cell>
          <cell r="C4824" t="str">
            <v>ZICOM</v>
          </cell>
        </row>
        <row r="4825">
          <cell r="A4825" t="str">
            <v>ZIM LABORATORIES LTD</v>
          </cell>
          <cell r="B4825">
            <v>541400</v>
          </cell>
          <cell r="C4825" t="str">
            <v>Not Listed</v>
          </cell>
        </row>
        <row r="4826">
          <cell r="A4826" t="str">
            <v>ZODIAC CLOTHING COMPANY LTD</v>
          </cell>
          <cell r="B4826">
            <v>521163</v>
          </cell>
          <cell r="C4826" t="str">
            <v>ZODIACLOTH</v>
          </cell>
        </row>
        <row r="4827">
          <cell r="A4827" t="str">
            <v>ZODIAC ENERGY LTD</v>
          </cell>
          <cell r="B4827" t="str">
            <v>Not Listed</v>
          </cell>
          <cell r="C4827" t="str">
            <v>ZODIAC</v>
          </cell>
        </row>
        <row r="4828">
          <cell r="A4828" t="str">
            <v>ZODIAC JRD- MKJ LTD</v>
          </cell>
          <cell r="B4828">
            <v>512587</v>
          </cell>
          <cell r="C4828" t="str">
            <v>ZODJRDMKJ</v>
          </cell>
        </row>
        <row r="4829">
          <cell r="A4829" t="str">
            <v>Zodiac Ventures LTD</v>
          </cell>
          <cell r="B4829">
            <v>503641</v>
          </cell>
          <cell r="C4829" t="str">
            <v>ZODIACVEN</v>
          </cell>
        </row>
        <row r="4830">
          <cell r="A4830" t="str">
            <v>ZOTA HEALTH CARE LTD</v>
          </cell>
          <cell r="B4830" t="str">
            <v>Not Listed</v>
          </cell>
          <cell r="C4830" t="str">
            <v>ZOTA</v>
          </cell>
        </row>
        <row r="4831">
          <cell r="A4831" t="str">
            <v>ZUARI AGRO CHEMICALS LTD</v>
          </cell>
          <cell r="B4831">
            <v>534742</v>
          </cell>
          <cell r="C4831" t="str">
            <v>ZUARI</v>
          </cell>
        </row>
        <row r="4832">
          <cell r="A4832" t="str">
            <v>ZUARI GLOBAL LTD</v>
          </cell>
          <cell r="B4832">
            <v>500780</v>
          </cell>
          <cell r="C4832" t="str">
            <v>ZUARIGLOB</v>
          </cell>
        </row>
        <row r="4833">
          <cell r="A4833" t="str">
            <v>ZYDUS WELLNESS LTD</v>
          </cell>
          <cell r="B4833">
            <v>531335</v>
          </cell>
          <cell r="C4833" t="str">
            <v>ZYDUSWELL</v>
          </cell>
        </row>
        <row r="4834">
          <cell r="A4834" t="str">
            <v>ZYLOG SYSTEMS LTD</v>
          </cell>
          <cell r="B4834">
            <v>532883</v>
          </cell>
          <cell r="C4834" t="str">
            <v>ZYLOG</v>
          </cell>
        </row>
        <row r="4835">
          <cell r="A4835" t="str">
            <v>INDIA LEASE DEVELOPMENT Ltd</v>
          </cell>
          <cell r="B4835">
            <v>500202</v>
          </cell>
          <cell r="C4835" t="str">
            <v>INDLEASE</v>
          </cell>
        </row>
        <row r="4836">
          <cell r="A4836" t="str">
            <v>Kore Foods Ltd</v>
          </cell>
          <cell r="B4836">
            <v>500458</v>
          </cell>
          <cell r="C4836" t="str">
            <v>KORE</v>
          </cell>
        </row>
        <row r="4837">
          <cell r="A4837" t="str">
            <v>GOLD ROCK INVESTMENTS Ltd</v>
          </cell>
          <cell r="B4837">
            <v>501111</v>
          </cell>
          <cell r="C4837" t="str">
            <v>ZGOLDINV</v>
          </cell>
        </row>
        <row r="4838">
          <cell r="A4838" t="str">
            <v>KARTIK INVESTMENTS TRUST Ltd</v>
          </cell>
          <cell r="B4838">
            <v>501151</v>
          </cell>
          <cell r="C4838" t="str">
            <v>KARTKIN</v>
          </cell>
        </row>
        <row r="4839">
          <cell r="A4839" t="str">
            <v>JAYABHARAT CREDIT Ltd</v>
          </cell>
          <cell r="B4839">
            <v>501311</v>
          </cell>
          <cell r="C4839" t="str">
            <v>JAYBHCR</v>
          </cell>
        </row>
        <row r="4840">
          <cell r="A4840" t="str">
            <v>AMALGAMATED ELECTRICITY CO.Ltd</v>
          </cell>
          <cell r="B4840">
            <v>501622</v>
          </cell>
          <cell r="C4840" t="str">
            <v>AMALGAM</v>
          </cell>
        </row>
        <row r="4841">
          <cell r="A4841" t="str">
            <v>GAEKWAR MILLS Ltd</v>
          </cell>
          <cell r="B4841">
            <v>502850</v>
          </cell>
          <cell r="C4841" t="str">
            <v>ZGAEKWAR</v>
          </cell>
        </row>
        <row r="4842">
          <cell r="A4842" t="str">
            <v>K K Fincorp Limited</v>
          </cell>
          <cell r="B4842">
            <v>503669</v>
          </cell>
          <cell r="C4842" t="str">
            <v>KKFIN</v>
          </cell>
        </row>
        <row r="4843">
          <cell r="A4843" t="str">
            <v>RAJASTHAN PETRO SYNTHETICS Ltd</v>
          </cell>
          <cell r="B4843">
            <v>506975</v>
          </cell>
          <cell r="C4843" t="str">
            <v>RAJSPTR</v>
          </cell>
        </row>
        <row r="4844">
          <cell r="A4844" t="str">
            <v>NORTHERN PROJECTS Ltd</v>
          </cell>
          <cell r="B4844">
            <v>508924</v>
          </cell>
          <cell r="C4844" t="str">
            <v>NORTHPR</v>
          </cell>
        </row>
        <row r="4845">
          <cell r="A4845" t="str">
            <v>ID Info Business Services Ltd</v>
          </cell>
          <cell r="B4845">
            <v>511260</v>
          </cell>
          <cell r="C4845" t="str">
            <v>IDINFO</v>
          </cell>
        </row>
        <row r="4846">
          <cell r="A4846" t="str">
            <v>TRC FINANCIAL SERVICES Ltd</v>
          </cell>
          <cell r="B4846">
            <v>511730</v>
          </cell>
          <cell r="C4846" t="str">
            <v>TRCFIN</v>
          </cell>
        </row>
        <row r="4847">
          <cell r="A4847" t="str">
            <v>SPV Global Trading Ltd</v>
          </cell>
          <cell r="B4847">
            <v>512221</v>
          </cell>
          <cell r="C4847" t="str">
            <v>SPVGLOBAL</v>
          </cell>
        </row>
        <row r="4848">
          <cell r="A4848" t="str">
            <v>ARAVALI SECURITIES &amp; FINANCE Ltd</v>
          </cell>
          <cell r="B4848">
            <v>512344</v>
          </cell>
          <cell r="C4848" t="str">
            <v>ARAVALIS</v>
          </cell>
        </row>
        <row r="4849">
          <cell r="A4849" t="str">
            <v>YASH TRADING &amp; FINANCE Ltd</v>
          </cell>
          <cell r="B4849">
            <v>512345</v>
          </cell>
          <cell r="C4849" t="str">
            <v>YASTF</v>
          </cell>
        </row>
        <row r="4850">
          <cell r="A4850" t="str">
            <v>GAYATRI TISSUE &amp; PAPERS Ltd</v>
          </cell>
          <cell r="B4850">
            <v>512479</v>
          </cell>
          <cell r="C4850" t="str">
            <v>GYTRIPA</v>
          </cell>
        </row>
        <row r="4851">
          <cell r="A4851" t="str">
            <v>GRAND FOUNDRY Ltd</v>
          </cell>
          <cell r="B4851">
            <v>513343</v>
          </cell>
          <cell r="C4851" t="str">
            <v>GRANDFONRY</v>
          </cell>
        </row>
        <row r="4852">
          <cell r="A4852" t="str">
            <v>Smiths &amp; Founders (India) Limited</v>
          </cell>
          <cell r="B4852">
            <v>513418</v>
          </cell>
          <cell r="C4852" t="str">
            <v>SMFIL</v>
          </cell>
        </row>
        <row r="4853">
          <cell r="A4853" t="str">
            <v>MODERN INSULATORS Ltd</v>
          </cell>
          <cell r="B4853">
            <v>515008</v>
          </cell>
          <cell r="C4853" t="str">
            <v>MODINSU</v>
          </cell>
        </row>
        <row r="4854">
          <cell r="A4854" t="str">
            <v>S&amp;S POWER SWITCHGEAR Ltd</v>
          </cell>
          <cell r="B4854">
            <v>517273</v>
          </cell>
          <cell r="C4854" t="str">
            <v>S&amp;SPOWER</v>
          </cell>
        </row>
        <row r="4855">
          <cell r="A4855" t="str">
            <v>SBEC SYSTEMS (INDIA) Ltd</v>
          </cell>
          <cell r="B4855">
            <v>517360</v>
          </cell>
          <cell r="C4855" t="str">
            <v>SBECSYS</v>
          </cell>
        </row>
        <row r="4856">
          <cell r="A4856" t="str">
            <v>VINTRON INFORMATICS Ltd</v>
          </cell>
          <cell r="B4856">
            <v>517393</v>
          </cell>
          <cell r="C4856" t="str">
            <v>VINTRON</v>
          </cell>
        </row>
        <row r="4857">
          <cell r="A4857" t="str">
            <v>SHARAT INDUSTRIES Ltd</v>
          </cell>
          <cell r="B4857">
            <v>519397</v>
          </cell>
          <cell r="C4857" t="str">
            <v>SHINDL</v>
          </cell>
        </row>
        <row r="4858">
          <cell r="A4858" t="str">
            <v>BKV INDUSTRIES Ltd</v>
          </cell>
          <cell r="B4858">
            <v>519500</v>
          </cell>
          <cell r="C4858" t="str">
            <v>BKV</v>
          </cell>
        </row>
        <row r="4859">
          <cell r="A4859" t="str">
            <v>TMT (INDIA) Ltd</v>
          </cell>
          <cell r="B4859">
            <v>522171</v>
          </cell>
          <cell r="C4859" t="str">
            <v>TMTIND-B1</v>
          </cell>
        </row>
        <row r="4860">
          <cell r="A4860" t="str">
            <v>PHARMAIDS PHARMACEUTICALS Ltd</v>
          </cell>
          <cell r="B4860">
            <v>524572</v>
          </cell>
          <cell r="C4860" t="str">
            <v>PHARMAID</v>
          </cell>
        </row>
        <row r="4861">
          <cell r="A4861" t="str">
            <v>SURAJ INDUSTRIES Ltd</v>
          </cell>
          <cell r="B4861">
            <v>526211</v>
          </cell>
          <cell r="C4861" t="str">
            <v>SURJIND</v>
          </cell>
        </row>
        <row r="4862">
          <cell r="A4862" t="str">
            <v>TEXEL INDUSTRIES Ltd</v>
          </cell>
          <cell r="B4862">
            <v>526638</v>
          </cell>
          <cell r="C4862" t="str">
            <v>TEXELIN</v>
          </cell>
        </row>
        <row r="4863">
          <cell r="A4863" t="str">
            <v>Paos Industries Ltd</v>
          </cell>
          <cell r="B4863">
            <v>530291</v>
          </cell>
          <cell r="C4863" t="str">
            <v>PAOS</v>
          </cell>
        </row>
        <row r="4864">
          <cell r="A4864" t="str">
            <v>SIDDHA VENTURES Ltd</v>
          </cell>
          <cell r="B4864">
            <v>530439</v>
          </cell>
          <cell r="C4864" t="str">
            <v>SIDDHA</v>
          </cell>
        </row>
        <row r="4865">
          <cell r="A4865" t="str">
            <v>KIRAN SYNTEX Ltd</v>
          </cell>
          <cell r="B4865">
            <v>530443</v>
          </cell>
          <cell r="C4865" t="str">
            <v>KIRANSY-B</v>
          </cell>
        </row>
        <row r="4866">
          <cell r="A4866" t="str">
            <v>KANSAL FIBRES Ltd</v>
          </cell>
          <cell r="B4866">
            <v>531205</v>
          </cell>
          <cell r="C4866" t="str">
            <v>KANSAFB</v>
          </cell>
        </row>
        <row r="4867">
          <cell r="A4867" t="str">
            <v>Xtglobal Infotech Ltd</v>
          </cell>
          <cell r="B4867">
            <v>531225</v>
          </cell>
          <cell r="C4867" t="str">
            <v>XTGLOBAL</v>
          </cell>
        </row>
        <row r="4868">
          <cell r="A4868" t="str">
            <v>Saffron Industries Limited</v>
          </cell>
          <cell r="B4868">
            <v>531436</v>
          </cell>
          <cell r="C4868" t="str">
            <v>SAFFRON</v>
          </cell>
        </row>
        <row r="4869">
          <cell r="A4869" t="str">
            <v>CENTERAC TECHNOLOGIES Ltd</v>
          </cell>
          <cell r="B4869">
            <v>531621</v>
          </cell>
          <cell r="C4869" t="str">
            <v>CENTERAC</v>
          </cell>
        </row>
        <row r="4870">
          <cell r="A4870" t="str">
            <v>Servoteach Industries Ltd</v>
          </cell>
          <cell r="B4870">
            <v>531944</v>
          </cell>
          <cell r="C4870" t="str">
            <v>SERVOTEACH</v>
          </cell>
        </row>
        <row r="4871">
          <cell r="A4871" t="str">
            <v>SMC CREDITS Ltd</v>
          </cell>
          <cell r="B4871">
            <v>532138</v>
          </cell>
          <cell r="C4871" t="str">
            <v>SMCREDT</v>
          </cell>
        </row>
        <row r="4872">
          <cell r="A4872" t="str">
            <v>RAJ OIL MILLS Ltd</v>
          </cell>
          <cell r="B4872">
            <v>533093</v>
          </cell>
          <cell r="C4872" t="str">
            <v>RAJOIL</v>
          </cell>
        </row>
        <row r="4873">
          <cell r="A4873" t="str">
            <v>Axis Mutual Fund - Axis Gold Exchange Traded Fund</v>
          </cell>
          <cell r="B4873">
            <v>533570</v>
          </cell>
          <cell r="C4873" t="str">
            <v>AXISGOLD</v>
          </cell>
        </row>
        <row r="4874">
          <cell r="A4874" t="str">
            <v>IDBI Mutual Fund - IDBI Gold ETF</v>
          </cell>
          <cell r="B4874">
            <v>533719</v>
          </cell>
          <cell r="C4874" t="str">
            <v>IDBIGOLD</v>
          </cell>
        </row>
        <row r="4875">
          <cell r="A4875" t="str">
            <v>SBI Mutual Fund - SBI Sensex ETF</v>
          </cell>
          <cell r="B4875">
            <v>535276</v>
          </cell>
          <cell r="C4875" t="str">
            <v>SBISENSEX</v>
          </cell>
        </row>
        <row r="4876">
          <cell r="A4876" t="str">
            <v>Motilal Oswal Mutual Fund - Motilal Oswal MOSt Shares Midcap 100 ETF- Growth option</v>
          </cell>
          <cell r="B4876">
            <v>536960</v>
          </cell>
          <cell r="C4876" t="str">
            <v>M100</v>
          </cell>
        </row>
        <row r="4877">
          <cell r="A4877" t="str">
            <v>ICICI Prudential Nifty ETF</v>
          </cell>
          <cell r="B4877">
            <v>537007</v>
          </cell>
          <cell r="C4877" t="str">
            <v>ICICINIFTY</v>
          </cell>
        </row>
        <row r="4878">
          <cell r="A4878" t="str">
            <v>ICICI Prudential Nifty 100 ETF</v>
          </cell>
          <cell r="B4878">
            <v>537008</v>
          </cell>
          <cell r="C4878" t="str">
            <v>ICICINF100</v>
          </cell>
        </row>
        <row r="4879">
          <cell r="A4879" t="str">
            <v>NIPPON INDIA ETF NIFTY 100</v>
          </cell>
          <cell r="B4879">
            <v>537483</v>
          </cell>
          <cell r="C4879" t="str">
            <v>NETFNIF100</v>
          </cell>
        </row>
        <row r="4880">
          <cell r="A4880" t="str">
            <v>Kotak Mahindra Mutual Fund - Kotak Nifty ETF</v>
          </cell>
          <cell r="B4880">
            <v>537708</v>
          </cell>
          <cell r="C4880" t="str">
            <v>KOTAKNIFTY</v>
          </cell>
        </row>
        <row r="4881">
          <cell r="A4881" t="str">
            <v>CPSE ETF</v>
          </cell>
          <cell r="B4881">
            <v>538057</v>
          </cell>
          <cell r="C4881" t="str">
            <v>CPSEETF</v>
          </cell>
        </row>
        <row r="4882">
          <cell r="A4882" t="str">
            <v>Response Informatics Ltd</v>
          </cell>
          <cell r="B4882">
            <v>538273</v>
          </cell>
          <cell r="C4882" t="str">
            <v>RESPONSINF</v>
          </cell>
        </row>
        <row r="4883">
          <cell r="A4883" t="str">
            <v>Quasar India Ltd</v>
          </cell>
          <cell r="B4883">
            <v>538452</v>
          </cell>
          <cell r="C4883" t="str">
            <v>QUASAR</v>
          </cell>
        </row>
        <row r="4884">
          <cell r="A4884" t="str">
            <v>ICICI Prudential Growth Fund Series 1 (Regular Dividend Payout)</v>
          </cell>
          <cell r="B4884">
            <v>538501</v>
          </cell>
          <cell r="C4884" t="str">
            <v>IPRU2401</v>
          </cell>
        </row>
        <row r="4885">
          <cell r="A4885" t="str">
            <v>ICICI Prudential Growth Fund Series 1 (Direct Dividend Option)</v>
          </cell>
          <cell r="B4885">
            <v>538502</v>
          </cell>
          <cell r="C4885" t="str">
            <v>IPRU8601</v>
          </cell>
        </row>
        <row r="4886">
          <cell r="A4886" t="str">
            <v>ICICI Prudential Growth Fund Series 2 (Regular Plan - Dividend Payout Option)</v>
          </cell>
          <cell r="B4886">
            <v>538577</v>
          </cell>
          <cell r="C4886" t="str">
            <v>IPRU2428</v>
          </cell>
        </row>
        <row r="4887">
          <cell r="A4887" t="str">
            <v>ICICI Prudential Growth Fund Series 2 (Direct Plan - Dividend Payout Option)</v>
          </cell>
          <cell r="B4887">
            <v>538578</v>
          </cell>
          <cell r="C4887" t="str">
            <v>IPRU8628</v>
          </cell>
        </row>
        <row r="4888">
          <cell r="A4888" t="str">
            <v>QGO Finance Ltd</v>
          </cell>
          <cell r="B4888">
            <v>538646</v>
          </cell>
          <cell r="C4888" t="str">
            <v>QGO</v>
          </cell>
        </row>
        <row r="4889">
          <cell r="A4889" t="str">
            <v>NIPPON INDIA ETF SENSEX</v>
          </cell>
          <cell r="B4889">
            <v>538683</v>
          </cell>
          <cell r="C4889" t="str">
            <v>NETFSENSEX</v>
          </cell>
        </row>
        <row r="4890">
          <cell r="A4890" t="str">
            <v>ICICI Prudential Growth Fund Series 3 (Regular Plan - Dividend Payout Option)</v>
          </cell>
          <cell r="B4890">
            <v>538728</v>
          </cell>
          <cell r="C4890" t="str">
            <v>IPRU2511</v>
          </cell>
        </row>
        <row r="4891">
          <cell r="A4891" t="str">
            <v>ICICI Prudential Growth Fund Series 3 (Direct Plan - Dividend Payout Option)</v>
          </cell>
          <cell r="B4891">
            <v>538729</v>
          </cell>
          <cell r="C4891" t="str">
            <v>IPRU8711</v>
          </cell>
        </row>
        <row r="4892">
          <cell r="A4892" t="str">
            <v>DSP BlackRock 3 Years Close Ended Equity Fund-Regular- Growth</v>
          </cell>
          <cell r="B4892">
            <v>538808</v>
          </cell>
          <cell r="C4892" t="str">
            <v>D3YRCEERG</v>
          </cell>
        </row>
        <row r="4893">
          <cell r="A4893" t="str">
            <v>DSP BlackRock 3 Years Close Ended Equity Fund-Regular- Dividend Payout</v>
          </cell>
          <cell r="B4893">
            <v>538809</v>
          </cell>
          <cell r="C4893" t="str">
            <v>D3YRCEERDP</v>
          </cell>
        </row>
        <row r="4894">
          <cell r="A4894" t="str">
            <v>DSP BlackRock 3 Years Close Ended Equity Fund- Direct Plan - Growth</v>
          </cell>
          <cell r="B4894">
            <v>538810</v>
          </cell>
          <cell r="C4894" t="str">
            <v>D3YRCEEDG</v>
          </cell>
        </row>
        <row r="4895">
          <cell r="A4895" t="str">
            <v>DSP BlackRock 3 Years Close Ended Equity Fund-Direct Plan - Dividend Payout</v>
          </cell>
          <cell r="B4895">
            <v>538811</v>
          </cell>
          <cell r="C4895" t="str">
            <v>D3YRCEEDDP</v>
          </cell>
        </row>
        <row r="4896">
          <cell r="A4896" t="str">
            <v>SBI Mutual Fund - SBI - ETF BSE 100</v>
          </cell>
          <cell r="B4896">
            <v>539031</v>
          </cell>
          <cell r="C4896" t="str">
            <v>SETFBSE100</v>
          </cell>
        </row>
        <row r="4897">
          <cell r="A4897" t="str">
            <v>Rajputana Investment and Finance Ltd</v>
          </cell>
          <cell r="B4897">
            <v>539090</v>
          </cell>
          <cell r="C4897" t="str">
            <v>RAJPUTANA</v>
          </cell>
        </row>
        <row r="4898">
          <cell r="A4898" t="str">
            <v>Edelweiss Mutual Fund - Edelweiss Exchange Traded Scheme - Nifty ( Nifty EES )</v>
          </cell>
          <cell r="B4898">
            <v>539142</v>
          </cell>
          <cell r="C4898" t="str">
            <v>NIFTYEES</v>
          </cell>
        </row>
        <row r="4899">
          <cell r="A4899" t="str">
            <v>Boston Leasing and Finance Ltd</v>
          </cell>
          <cell r="B4899">
            <v>539274</v>
          </cell>
          <cell r="C4899" t="str">
            <v>BLFL</v>
          </cell>
        </row>
        <row r="4900">
          <cell r="A4900" t="str">
            <v>UTI- SENSEX ETF</v>
          </cell>
          <cell r="B4900">
            <v>539312</v>
          </cell>
          <cell r="C4900" t="str">
            <v>UTISENSETF</v>
          </cell>
        </row>
        <row r="4901">
          <cell r="A4901" t="str">
            <v>UTI NIFTY ETF</v>
          </cell>
          <cell r="B4901">
            <v>539313</v>
          </cell>
          <cell r="C4901" t="str">
            <v>UTINIFTETF</v>
          </cell>
        </row>
        <row r="4902">
          <cell r="A4902" t="str">
            <v>LIC MF EXCHANGE TRADED FUND- NIFTY 50</v>
          </cell>
          <cell r="B4902">
            <v>539480</v>
          </cell>
          <cell r="C4902" t="str">
            <v>LICNETFN50</v>
          </cell>
        </row>
        <row r="4903">
          <cell r="A4903" t="str">
            <v>LIC MF EXCHANGE TRADED FUND- SENSEX</v>
          </cell>
          <cell r="B4903">
            <v>539487</v>
          </cell>
          <cell r="C4903" t="str">
            <v>LICNETFSEN</v>
          </cell>
        </row>
        <row r="4904">
          <cell r="A4904" t="str">
            <v>HDFC Nifty ETF</v>
          </cell>
          <cell r="B4904">
            <v>539516</v>
          </cell>
          <cell r="C4904" t="str">
            <v>HDFCNIFETF</v>
          </cell>
        </row>
        <row r="4905">
          <cell r="A4905" t="str">
            <v>HDFC Sensex ETF - Open Ended Traded Fund</v>
          </cell>
          <cell r="B4905">
            <v>539517</v>
          </cell>
          <cell r="C4905" t="str">
            <v>SXETF</v>
          </cell>
        </row>
        <row r="4906">
          <cell r="A4906" t="str">
            <v>Roxy Exports Ltd</v>
          </cell>
          <cell r="B4906">
            <v>539561</v>
          </cell>
          <cell r="C4906" t="str">
            <v>ROXY</v>
          </cell>
        </row>
        <row r="4907">
          <cell r="A4907" t="str">
            <v>LIC MF Exchange Traded Fund- NIFTY 100</v>
          </cell>
          <cell r="B4907">
            <v>539784</v>
          </cell>
          <cell r="C4907" t="str">
            <v>LICNFNHGP</v>
          </cell>
        </row>
        <row r="4908">
          <cell r="A4908" t="str">
            <v>ICICI Prudential NV20 ETF</v>
          </cell>
          <cell r="B4908">
            <v>539945</v>
          </cell>
          <cell r="C4908" t="str">
            <v>ICICINV20</v>
          </cell>
        </row>
        <row r="4909">
          <cell r="A4909" t="str">
            <v>ICICI Prudential Midcap Select ETF</v>
          </cell>
          <cell r="B4909">
            <v>539980</v>
          </cell>
          <cell r="C4909" t="str">
            <v>ICICIMCAP</v>
          </cell>
        </row>
        <row r="4910">
          <cell r="A4910" t="str">
            <v>BIRLA SUN LIFE SENSEX ETF</v>
          </cell>
          <cell r="B4910">
            <v>540008</v>
          </cell>
          <cell r="C4910" t="str">
            <v>BSLSENETFG</v>
          </cell>
        </row>
        <row r="4911">
          <cell r="A4911" t="str">
            <v>IDFC SENSEX ETF</v>
          </cell>
          <cell r="B4911">
            <v>540154</v>
          </cell>
          <cell r="C4911" t="str">
            <v>IDFSENSEXE</v>
          </cell>
        </row>
        <row r="4912">
          <cell r="A4912" t="str">
            <v>Axis Emerging Opportunities Fund-SR 2 (1400 D)-Direct Plan-Dividend Payout</v>
          </cell>
          <cell r="B4912">
            <v>540333</v>
          </cell>
          <cell r="C4912" t="str">
            <v>AXISE2D1D</v>
          </cell>
        </row>
        <row r="4913">
          <cell r="A4913" t="str">
            <v>Axis Emerging Opportunities Fund-SR 2 (1400 D)-Direct Plan-Growth</v>
          </cell>
          <cell r="B4913">
            <v>540334</v>
          </cell>
          <cell r="C4913" t="str">
            <v>AXISE2DGG</v>
          </cell>
        </row>
        <row r="4914">
          <cell r="A4914" t="str">
            <v>Axis Emerging Opportunities Fund-SR 2 (1400 D)-Regular Plan-Dividend Payout</v>
          </cell>
          <cell r="B4914">
            <v>540335</v>
          </cell>
          <cell r="C4914" t="str">
            <v>AXISE2DPD</v>
          </cell>
        </row>
        <row r="4915">
          <cell r="A4915" t="str">
            <v>Axis Emerging Opportunities Fund-SR 2 (1400 D)-Regular Plan-Growth</v>
          </cell>
          <cell r="B4915">
            <v>540336</v>
          </cell>
          <cell r="C4915" t="str">
            <v>AXISE2GPG</v>
          </cell>
        </row>
        <row r="4916">
          <cell r="A4916" t="str">
            <v>ICICI Prudential Value Fund Series 12 - Dividend Payout Option</v>
          </cell>
          <cell r="B4916">
            <v>540469</v>
          </cell>
          <cell r="C4916" t="str">
            <v>IPRU2933</v>
          </cell>
        </row>
        <row r="4917">
          <cell r="A4917" t="str">
            <v>ICICI Prudential Value Fund Series 12 - Direct Plan Dividend Payout Option</v>
          </cell>
          <cell r="B4917">
            <v>540470</v>
          </cell>
          <cell r="C4917" t="str">
            <v>IPRU9135</v>
          </cell>
        </row>
        <row r="4918">
          <cell r="A4918" t="str">
            <v>ICICI Prudential Value Fund- Series 13- Dividend Payout Option</v>
          </cell>
          <cell r="B4918">
            <v>540538</v>
          </cell>
          <cell r="C4918" t="str">
            <v>IPRU2955</v>
          </cell>
        </row>
        <row r="4919">
          <cell r="A4919" t="str">
            <v>ICICI Prudential Value Fund Series- 13- Direct Plan Dividend Payout Option</v>
          </cell>
          <cell r="B4919">
            <v>540539</v>
          </cell>
          <cell r="C4919" t="str">
            <v>IPRU9157</v>
          </cell>
        </row>
        <row r="4920">
          <cell r="A4920" t="str">
            <v>Axis Equity Advantage Fund- Series 1 Direct Plan- Growth</v>
          </cell>
          <cell r="B4920">
            <v>540551</v>
          </cell>
          <cell r="C4920" t="str">
            <v>AXISAEDGG</v>
          </cell>
        </row>
        <row r="4921">
          <cell r="A4921" t="str">
            <v>Axis Equity Advantage Fund- Series 1 Regular Plan- Growth</v>
          </cell>
          <cell r="B4921">
            <v>540552</v>
          </cell>
          <cell r="C4921" t="str">
            <v>AXISAEGPG</v>
          </cell>
        </row>
        <row r="4922">
          <cell r="A4922" t="str">
            <v>ICICI Prudential Value Fund Series 14 - Cumulative</v>
          </cell>
          <cell r="B4922">
            <v>540586</v>
          </cell>
          <cell r="C4922" t="str">
            <v>IPRU2969</v>
          </cell>
        </row>
        <row r="4923">
          <cell r="A4923" t="str">
            <v>ICICI Prudential Value Fund Series 14 - Dividend Payout</v>
          </cell>
          <cell r="B4923">
            <v>540587</v>
          </cell>
          <cell r="C4923" t="str">
            <v>IPRU2970</v>
          </cell>
        </row>
        <row r="4924">
          <cell r="A4924" t="str">
            <v>ICICI Prudential Value Fund Series 14 - Direct Plan Cumulative</v>
          </cell>
          <cell r="B4924">
            <v>540588</v>
          </cell>
          <cell r="C4924" t="str">
            <v>IPRU9171</v>
          </cell>
        </row>
        <row r="4925">
          <cell r="A4925" t="str">
            <v>ICICI Prudential Value Fund Series 14 - Direct Plan Dividend Payout</v>
          </cell>
          <cell r="B4925">
            <v>540589</v>
          </cell>
          <cell r="C4925" t="str">
            <v>IPRU9172</v>
          </cell>
        </row>
        <row r="4926">
          <cell r="A4926" t="str">
            <v>HDFC EOF- II- 1126D May 2017(1)  plan under HDFC Equity Opportunities Fund- Series 2- Direct</v>
          </cell>
          <cell r="B4926">
            <v>540591</v>
          </cell>
          <cell r="C4926" t="str">
            <v>HEOFDG1126</v>
          </cell>
        </row>
        <row r="4927">
          <cell r="A4927" t="str">
            <v>HDFC EOF - II - 1126D May 2017(1)  plan under HDFC Equity Opportunities Fund - Series 2 - Direct</v>
          </cell>
          <cell r="B4927">
            <v>540592</v>
          </cell>
          <cell r="C4927" t="str">
            <v>HEOFDD1126</v>
          </cell>
        </row>
        <row r="4928">
          <cell r="A4928" t="str">
            <v>HDFC EOF- II - 1126D May 2017(1) plan under HDFC Equity Opportunities Fund - Series2 - Regular</v>
          </cell>
          <cell r="B4928">
            <v>540593</v>
          </cell>
          <cell r="C4928" t="str">
            <v>HEOFRG1126</v>
          </cell>
        </row>
        <row r="4929">
          <cell r="A4929" t="str">
            <v>HDFC EOF - II - 1126D May 2017(1)  plan under HDFC Equity Opportunities Fund - Series 2 - Regular</v>
          </cell>
          <cell r="B4929">
            <v>540594</v>
          </cell>
          <cell r="C4929" t="str">
            <v>HEOFRD1126</v>
          </cell>
        </row>
        <row r="4930">
          <cell r="A4930" t="str">
            <v>ICICI Prudential Nifty Low Vol 30 ETF</v>
          </cell>
          <cell r="B4930">
            <v>540612</v>
          </cell>
          <cell r="C4930" t="str">
            <v>ICICILOVOL</v>
          </cell>
        </row>
        <row r="4931">
          <cell r="A4931" t="str">
            <v>Aditya Birla Sun Life RESURGENT INDIA FUND â€“ SERIES 4 REGULAR GROWTH</v>
          </cell>
          <cell r="B4931">
            <v>540617</v>
          </cell>
          <cell r="C4931" t="str">
            <v>BSLRIFS4RG</v>
          </cell>
        </row>
        <row r="4932">
          <cell r="A4932" t="str">
            <v>Aditya Birla Sun Life RESURGENT INDIA FUND â€“ SERIES 4 REGULAR DIVIDEND</v>
          </cell>
          <cell r="B4932">
            <v>540618</v>
          </cell>
          <cell r="C4932" t="str">
            <v>BSLRIFS4RD</v>
          </cell>
        </row>
        <row r="4933">
          <cell r="A4933" t="str">
            <v>Aditya Birla Sun Life RESURGENT INDIA FUND â€“ SERIES 4 DIRECT GROWTH</v>
          </cell>
          <cell r="B4933">
            <v>540619</v>
          </cell>
          <cell r="C4933" t="str">
            <v>BSLRIFS4DG</v>
          </cell>
        </row>
        <row r="4934">
          <cell r="A4934" t="str">
            <v>Aditya Birla Sun Life RESURGENT INDIA FUND â€“ SERIES 4 DIRECT DIVIDEND</v>
          </cell>
          <cell r="B4934">
            <v>540620</v>
          </cell>
          <cell r="C4934" t="str">
            <v>BSLRIFS4DD</v>
          </cell>
        </row>
        <row r="4935">
          <cell r="A4935" t="str">
            <v>ICICI PRUDENTIAL VALUE FUND-SERIES 15-CUMULATIVE</v>
          </cell>
          <cell r="B4935">
            <v>540626</v>
          </cell>
          <cell r="C4935" t="str">
            <v>IPRU2987</v>
          </cell>
        </row>
        <row r="4936">
          <cell r="A4936" t="str">
            <v>ICICI PRUDENTIAL VALUE FUND-SERIES 15-DIVIDEND PAYOUT</v>
          </cell>
          <cell r="B4936">
            <v>540627</v>
          </cell>
          <cell r="C4936" t="str">
            <v>IPRU2988</v>
          </cell>
        </row>
        <row r="4937">
          <cell r="A4937" t="str">
            <v>ICICI PRUDENTIAL VALUE FUND-SERIES 15-DIRECT PLAN CUMULATIVE</v>
          </cell>
          <cell r="B4937">
            <v>540629</v>
          </cell>
          <cell r="C4937" t="str">
            <v>IPRU9189</v>
          </cell>
        </row>
        <row r="4938">
          <cell r="A4938" t="str">
            <v>ICICI PRUDENTIAL VALUE FUND-SERIES 15-DIRECT PLAN DIVIDEND PAYOUT</v>
          </cell>
          <cell r="B4938">
            <v>540631</v>
          </cell>
          <cell r="C4938" t="str">
            <v>IPRU9190</v>
          </cell>
        </row>
        <row r="4939">
          <cell r="A4939" t="str">
            <v>HDFC EQUITY OPPORTUNITIES FUND-II-1100D JUNE 2017(1) SERIES 2-DIRECT OPTION-GROWTH OPTION</v>
          </cell>
          <cell r="B4939">
            <v>540634</v>
          </cell>
          <cell r="C4939" t="str">
            <v>HEOFDG1100</v>
          </cell>
        </row>
        <row r="4940">
          <cell r="A4940" t="str">
            <v>HDFC EQUITY OPPORTUNITIES FUND-II-1100D JUNE 2017(1) SERIES 2-DIRECT OPTION-DIVIDEND PAYOUT OPTION</v>
          </cell>
          <cell r="B4940">
            <v>540635</v>
          </cell>
          <cell r="C4940" t="str">
            <v>HEOFDD1100</v>
          </cell>
        </row>
        <row r="4941">
          <cell r="A4941" t="str">
            <v>HDFC EQUITY OPPORTUNITIES FUND-II-1100D JUNE 2017(1) SERIES 2-REGULAR OPTION-GROWTH OPTION</v>
          </cell>
          <cell r="B4941">
            <v>540636</v>
          </cell>
          <cell r="C4941" t="str">
            <v>HEOFRG1100</v>
          </cell>
        </row>
        <row r="4942">
          <cell r="A4942" t="str">
            <v>HDFC EQUITY OPPORTUNITIES FUND-II-1100D JUNE 2017(1) SERIES 2-REGULAR OPTION-DIVIDEND PAYOUT OPTION</v>
          </cell>
          <cell r="B4942">
            <v>540637</v>
          </cell>
          <cell r="C4942" t="str">
            <v>HEOFRD1100</v>
          </cell>
        </row>
        <row r="4943">
          <cell r="A4943" t="str">
            <v>UTI Nifty Next 50 ETF</v>
          </cell>
          <cell r="B4943">
            <v>540669</v>
          </cell>
          <cell r="C4943" t="str">
            <v>UTINEXT50</v>
          </cell>
        </row>
        <row r="4944">
          <cell r="A4944" t="str">
            <v>Axis Equity Advantage Fund - Series 2 Direct Plan - Growth</v>
          </cell>
          <cell r="B4944">
            <v>540671</v>
          </cell>
          <cell r="C4944" t="str">
            <v>AXISAHDGG</v>
          </cell>
        </row>
        <row r="4945">
          <cell r="A4945" t="str">
            <v>Axis Equity Advantage Fund - Series 2 Regular Plan - Growth</v>
          </cell>
          <cell r="B4945">
            <v>540672</v>
          </cell>
          <cell r="C4945" t="str">
            <v>AXISAHGPG</v>
          </cell>
        </row>
        <row r="4946">
          <cell r="A4946" t="str">
            <v>ICICI Prudential Value Fund - Series 16 - Cumulative Option</v>
          </cell>
          <cell r="B4946">
            <v>540682</v>
          </cell>
          <cell r="C4946" t="str">
            <v>IPRU2991</v>
          </cell>
        </row>
        <row r="4947">
          <cell r="A4947" t="str">
            <v>ICICI Prudential Value Fund - Series 16 - Dividend Payout Option</v>
          </cell>
          <cell r="B4947">
            <v>540683</v>
          </cell>
          <cell r="C4947" t="str">
            <v>IPRU2992</v>
          </cell>
        </row>
        <row r="4948">
          <cell r="A4948" t="str">
            <v>ICICI Prudential Value Fund - Series 16 - Direct Plan Cumulative Option</v>
          </cell>
          <cell r="B4948">
            <v>540684</v>
          </cell>
          <cell r="C4948" t="str">
            <v>IPRU9193</v>
          </cell>
        </row>
        <row r="4949">
          <cell r="A4949" t="str">
            <v>ICICI Prudential Value Fund - Series 16 - Direct Plan Dividend Payout Option</v>
          </cell>
          <cell r="B4949">
            <v>540685</v>
          </cell>
          <cell r="C4949" t="str">
            <v>IPRU9194</v>
          </cell>
        </row>
        <row r="4950">
          <cell r="A4950" t="str">
            <v>ICICI PRUDENTIAL VALUE FUND SERIES 17 - CUMULATIVE OPTION</v>
          </cell>
          <cell r="B4950">
            <v>540711</v>
          </cell>
          <cell r="C4950" t="str">
            <v>IPRU3003</v>
          </cell>
        </row>
        <row r="4951">
          <cell r="A4951" t="str">
            <v>ICICI PRUDENTIAL VALUE FUND SERIES 17 - DIVIDEND OPTION</v>
          </cell>
          <cell r="B4951">
            <v>540712</v>
          </cell>
          <cell r="C4951" t="str">
            <v>IPRU3004</v>
          </cell>
        </row>
        <row r="4952">
          <cell r="A4952" t="str">
            <v>ICICI PRUDENTIAL VALUE FUND SERIES 17 - DIRECT PLAN CUMULATIVE OPTION</v>
          </cell>
          <cell r="B4952">
            <v>540713</v>
          </cell>
          <cell r="C4952" t="str">
            <v>IPRU9205</v>
          </cell>
        </row>
        <row r="4953">
          <cell r="A4953" t="str">
            <v>ICICI PRUDENTIAL VALUE FUND SERIES 17 - DIRECT PLAN DIVIDEND OPTION</v>
          </cell>
          <cell r="B4953">
            <v>540714</v>
          </cell>
          <cell r="C4953" t="str">
            <v>IPRU9206</v>
          </cell>
        </row>
        <row r="4954">
          <cell r="A4954" t="str">
            <v>Aditya Birla Sun Life Resurgent India Fund - Series 5 - Regular Plan Growth</v>
          </cell>
          <cell r="B4954">
            <v>540739</v>
          </cell>
          <cell r="C4954" t="str">
            <v>ABSLRIF5RG</v>
          </cell>
        </row>
        <row r="4955">
          <cell r="A4955" t="str">
            <v>Aditya Birla Sun Life Resurgent India Fund - Series 5 - Regular Plan Dividend Payout</v>
          </cell>
          <cell r="B4955">
            <v>540740</v>
          </cell>
          <cell r="C4955" t="str">
            <v>ABSLRIF5RD</v>
          </cell>
        </row>
        <row r="4956">
          <cell r="A4956" t="str">
            <v>Aditya Birla Sun Life Resurgent India Fund - Series 5 - Direct Plan Growth</v>
          </cell>
          <cell r="B4956">
            <v>540741</v>
          </cell>
          <cell r="C4956" t="str">
            <v>ABSLRIF5DG</v>
          </cell>
        </row>
        <row r="4957">
          <cell r="A4957" t="str">
            <v>Aditya Birla Sun Life Resurgent India Fund - Series 5 - Direct Plan Dividend Payout</v>
          </cell>
          <cell r="B4957">
            <v>540742</v>
          </cell>
          <cell r="C4957" t="str">
            <v>ABSLRIF5DD</v>
          </cell>
        </row>
        <row r="4958">
          <cell r="A4958" t="str">
            <v>ICICI Prudential Value Fund Series 18 - Cumulative Option</v>
          </cell>
          <cell r="B4958">
            <v>540763</v>
          </cell>
          <cell r="C4958" t="str">
            <v>IPRU3013</v>
          </cell>
        </row>
        <row r="4959">
          <cell r="A4959" t="str">
            <v>ICICI Prudential Value Fund Series 18 - Dividend Payout Option</v>
          </cell>
          <cell r="B4959">
            <v>540764</v>
          </cell>
          <cell r="C4959" t="str">
            <v>IPRU3014</v>
          </cell>
        </row>
        <row r="4960">
          <cell r="A4960" t="str">
            <v>ICICI Prudential Value Fund Series 18 - Direct Plan Cumulative Option</v>
          </cell>
          <cell r="B4960">
            <v>540765</v>
          </cell>
          <cell r="C4960" t="str">
            <v>IPRU9215</v>
          </cell>
        </row>
        <row r="4961">
          <cell r="A4961" t="str">
            <v>ICICI Prudential Value Fund Series 18 - Direct Plan Dividend Payout Option</v>
          </cell>
          <cell r="B4961">
            <v>540766</v>
          </cell>
          <cell r="C4961" t="str">
            <v>IPRU9216</v>
          </cell>
        </row>
        <row r="4962">
          <cell r="A4962" t="str">
            <v>NIPPON INDIA MUTUAL FUND  CAPITAL BUILDER FD SR B DR DVP 06JN21</v>
          </cell>
          <cell r="B4962">
            <v>540778</v>
          </cell>
          <cell r="C4962" t="str">
            <v>NCBFIVBDD</v>
          </cell>
        </row>
        <row r="4963">
          <cell r="A4963" t="str">
            <v>NIPPON INDIA MUTUAL FUND  CAPITAL BUILDER FD SR B DR GWTH 06JN21</v>
          </cell>
          <cell r="B4963">
            <v>540779</v>
          </cell>
          <cell r="C4963" t="str">
            <v>NCBFIVBDG</v>
          </cell>
        </row>
        <row r="4964">
          <cell r="A4964" t="str">
            <v>NIPPON INDIA MUTUAL FUND  CAPITAL BUILDER FD SR B RG DVP 06JN21</v>
          </cell>
          <cell r="B4964">
            <v>540780</v>
          </cell>
          <cell r="C4964" t="str">
            <v>NCBFIVBD</v>
          </cell>
        </row>
        <row r="4965">
          <cell r="A4965" t="str">
            <v>NIPPON INDIA MUTUAL FUND  CAPITAL BUILDER FD SR B RG GWTH 06JN21</v>
          </cell>
          <cell r="B4965">
            <v>540781</v>
          </cell>
          <cell r="C4965" t="str">
            <v>NCBFIVBG</v>
          </cell>
        </row>
        <row r="4966">
          <cell r="A4966" t="str">
            <v>BHARAT 22 ETF - ICICI Prudential AMC</v>
          </cell>
          <cell r="B4966">
            <v>540787</v>
          </cell>
          <cell r="C4966" t="str">
            <v>ICICIB22</v>
          </cell>
        </row>
        <row r="4967">
          <cell r="A4967" t="str">
            <v>HDFC HOF-I-1140D November 2017(1) - Direct Option - Growth Option</v>
          </cell>
          <cell r="B4967">
            <v>540791</v>
          </cell>
          <cell r="C4967" t="str">
            <v>HHOF1140DG</v>
          </cell>
        </row>
        <row r="4968">
          <cell r="A4968" t="str">
            <v>HDFC HOF-I-1140D November 2017(1) - Direct Option - Dividend Payout Option</v>
          </cell>
          <cell r="B4968">
            <v>540792</v>
          </cell>
          <cell r="C4968" t="str">
            <v>HHOF1140DD</v>
          </cell>
        </row>
        <row r="4969">
          <cell r="A4969" t="str">
            <v>HDFC HOF-I-1140D November 2017(1) - Regular Option - Growth Option</v>
          </cell>
          <cell r="B4969">
            <v>540793</v>
          </cell>
          <cell r="C4969" t="str">
            <v>HHOF1140RG</v>
          </cell>
        </row>
        <row r="4970">
          <cell r="A4970" t="str">
            <v>HDFC HOF-I-1140D November 2017(1) - Regular  Option - Dividend Payout Option</v>
          </cell>
          <cell r="B4970">
            <v>540794</v>
          </cell>
          <cell r="C4970" t="str">
            <v>HHOF1140RD</v>
          </cell>
        </row>
        <row r="4971">
          <cell r="A4971" t="str">
            <v>DSP BLACKROCK A.C.E. Fund Series 1 - Regular Growth</v>
          </cell>
          <cell r="B4971">
            <v>540799</v>
          </cell>
          <cell r="C4971" t="str">
            <v>DACEFRG</v>
          </cell>
        </row>
        <row r="4972">
          <cell r="A4972" t="str">
            <v>DSP BLACKROCK A.C.E. Fund Series 1 - Regular-Dividend Payout</v>
          </cell>
          <cell r="B4972">
            <v>540800</v>
          </cell>
          <cell r="C4972" t="str">
            <v>DACEFRDP</v>
          </cell>
        </row>
        <row r="4973">
          <cell r="A4973" t="str">
            <v>DSP BLACKROCK A.C.E. Fund Series 1 - Direct Growth</v>
          </cell>
          <cell r="B4973">
            <v>540801</v>
          </cell>
          <cell r="C4973" t="str">
            <v>DACEFDG</v>
          </cell>
        </row>
        <row r="4974">
          <cell r="A4974" t="str">
            <v>DSP BLACKROCK A.C.E. Fund Series 1 - Direct - Dividend Payout</v>
          </cell>
          <cell r="B4974">
            <v>540802</v>
          </cell>
          <cell r="C4974" t="str">
            <v>DACEFDDP</v>
          </cell>
        </row>
        <row r="4975">
          <cell r="A4975" t="str">
            <v>NIPPON INDIA MUTUAL FUND  CAPITAL BUILDER FD IV SR C DR DVP 20MR21</v>
          </cell>
          <cell r="B4975">
            <v>540825</v>
          </cell>
          <cell r="C4975" t="str">
            <v>NCBFIVBCD</v>
          </cell>
        </row>
        <row r="4976">
          <cell r="A4976" t="str">
            <v>NIPPON INDIA MUTUAL FUND  CAPITAL BUILDER FD IV SR C RG GWTH 20MR21</v>
          </cell>
          <cell r="B4976">
            <v>540826</v>
          </cell>
          <cell r="C4976" t="str">
            <v>NCBFIVCG</v>
          </cell>
        </row>
        <row r="4977">
          <cell r="A4977" t="str">
            <v>NIPPON INDIA MUTUAL FUND  CAPITAL BUILDER FD IV SR C DR GWTH 20MR21</v>
          </cell>
          <cell r="B4977">
            <v>540827</v>
          </cell>
          <cell r="C4977" t="str">
            <v>NCBFIVBCG</v>
          </cell>
        </row>
        <row r="4978">
          <cell r="A4978" t="str">
            <v>NIPPON INDIA MUTUAL FUND  CAPITAL BUILDER FD IV SR C RG DVP 20MR21</v>
          </cell>
          <cell r="B4978">
            <v>540828</v>
          </cell>
          <cell r="C4978" t="str">
            <v>NCBFIVCD</v>
          </cell>
        </row>
        <row r="4979">
          <cell r="A4979" t="str">
            <v>ICICI PRUDENTIAL VALUE FUND - SERIES 19 - CUMULATIVE OPTION</v>
          </cell>
          <cell r="B4979">
            <v>540861</v>
          </cell>
          <cell r="C4979" t="str">
            <v>IPRU3018</v>
          </cell>
        </row>
        <row r="4980">
          <cell r="A4980" t="str">
            <v>ICICI PRUDENTIAL VALUE FUND - SERIES 19  - DIVIDEND PAYOUT OPTION</v>
          </cell>
          <cell r="B4980">
            <v>540862</v>
          </cell>
          <cell r="C4980" t="str">
            <v>IPRU3019</v>
          </cell>
        </row>
        <row r="4981">
          <cell r="A4981" t="str">
            <v>ICICI PRUDENTIAL VALUE FUND - SERIES 19  - DIRECT PLAN CUMULATIVE OPTION</v>
          </cell>
          <cell r="B4981">
            <v>540863</v>
          </cell>
          <cell r="C4981" t="str">
            <v>IPRU9220</v>
          </cell>
        </row>
        <row r="4982">
          <cell r="A4982" t="str">
            <v>ICICI PRUDENTIAL VALUE FUND - SERIES 19  -DIRECT PLAN DIVIDEND PAYOUT OPTION</v>
          </cell>
          <cell r="B4982">
            <v>540864</v>
          </cell>
          <cell r="C4982" t="str">
            <v>IPRU9221</v>
          </cell>
        </row>
        <row r="4983">
          <cell r="A4983" t="str">
            <v>NIPPON INDIA MUTUAL FUND  CAPITAL BUILDER FD IV SRD DR DVP 18JN21</v>
          </cell>
          <cell r="B4983">
            <v>540896</v>
          </cell>
          <cell r="C4983" t="str">
            <v>NCBFIVDDD</v>
          </cell>
        </row>
        <row r="4984">
          <cell r="A4984" t="str">
            <v>NIPPON INDIA MUTUAL FUND  CAPITAL BUILDER FD IV SRD RG GWTH 18JN21</v>
          </cell>
          <cell r="B4984">
            <v>540897</v>
          </cell>
          <cell r="C4984" t="str">
            <v>NCBFIVDG</v>
          </cell>
        </row>
        <row r="4985">
          <cell r="A4985" t="str">
            <v>NIPPON INDIA MUTUAL FUND  CAPITAL BUILDER FD IV SRD DR GWTH 18JN21</v>
          </cell>
          <cell r="B4985">
            <v>540898</v>
          </cell>
          <cell r="C4985" t="str">
            <v>NCBFIVDDG</v>
          </cell>
        </row>
        <row r="4986">
          <cell r="A4986" t="str">
            <v>NIPPON INDIA MUTUAL FUND  CAPITAL BUILDER FD IV SRD RG DVP 18JN21</v>
          </cell>
          <cell r="B4986">
            <v>540899</v>
          </cell>
          <cell r="C4986" t="str">
            <v>NCBFIVDD</v>
          </cell>
        </row>
        <row r="4987">
          <cell r="A4987" t="str">
            <v>ICICI Prudential Value Fund - Series 20 - Cumulative Option</v>
          </cell>
          <cell r="B4987">
            <v>540947</v>
          </cell>
          <cell r="C4987" t="str">
            <v>IPRU3034</v>
          </cell>
        </row>
        <row r="4988">
          <cell r="A4988" t="str">
            <v>ICICI Prudential Value Fund - Series 20 - Dividend Option</v>
          </cell>
          <cell r="B4988">
            <v>540949</v>
          </cell>
          <cell r="C4988" t="str">
            <v>IPRU3035</v>
          </cell>
        </row>
        <row r="4989">
          <cell r="A4989" t="str">
            <v>ICICI Prudential Value Fund - Series 20 - Direct Plan Cumulative Option</v>
          </cell>
          <cell r="B4989">
            <v>540950</v>
          </cell>
          <cell r="C4989" t="str">
            <v>IPRU9236</v>
          </cell>
        </row>
        <row r="4990">
          <cell r="A4990" t="str">
            <v>ICICI Prudential Value Fund - Series 20 - Direct Plan Dividend Option</v>
          </cell>
          <cell r="B4990">
            <v>540951</v>
          </cell>
          <cell r="C4990" t="str">
            <v>IPRU9237</v>
          </cell>
        </row>
        <row r="4991">
          <cell r="A4991" t="str">
            <v>Kotak India Growth Fund   Series 4 - Regular Plan Growth Option</v>
          </cell>
          <cell r="B4991">
            <v>540981</v>
          </cell>
          <cell r="C4991" t="str">
            <v>KTKIND4RG</v>
          </cell>
        </row>
        <row r="4992">
          <cell r="A4992" t="str">
            <v>Kotak India Growth Fund   Series 4 - Regular Plan Dividend Option</v>
          </cell>
          <cell r="B4992">
            <v>540982</v>
          </cell>
          <cell r="C4992" t="str">
            <v>KTKIND4RD</v>
          </cell>
        </row>
        <row r="4993">
          <cell r="A4993" t="str">
            <v>KOTAK INDIA GROWTH FUND SERIES 4 DIRECT PLAN DIVIDEND OPTION</v>
          </cell>
          <cell r="B4993">
            <v>540983</v>
          </cell>
          <cell r="C4993" t="str">
            <v>KTKIND4DD</v>
          </cell>
        </row>
        <row r="4994">
          <cell r="A4994" t="str">
            <v>Kotak India Growth Fund   Series 4 - Direct Plan Growth Option</v>
          </cell>
          <cell r="B4994">
            <v>540984</v>
          </cell>
          <cell r="C4994" t="str">
            <v>KTKIND4DG</v>
          </cell>
        </row>
        <row r="4995">
          <cell r="A4995" t="str">
            <v>Axis Capital Builder Fund - Series 1 (1540 Days) - Direct Plan  - Dividend Payout</v>
          </cell>
          <cell r="B4995">
            <v>541068</v>
          </cell>
          <cell r="C4995" t="str">
            <v>AXISCBD1D</v>
          </cell>
        </row>
        <row r="4996">
          <cell r="A4996" t="str">
            <v>Axis Capital Builder Fund - Series 1 (1540 Days) - Direct Plan  - Growth</v>
          </cell>
          <cell r="B4996">
            <v>541069</v>
          </cell>
          <cell r="C4996" t="str">
            <v>AXISCBDGG</v>
          </cell>
        </row>
        <row r="4997">
          <cell r="A4997" t="str">
            <v>Axis Capital Builder Fund - Series 1 (1540 Days) - Regular Plan  - Dividend Payout</v>
          </cell>
          <cell r="B4997">
            <v>541070</v>
          </cell>
          <cell r="C4997" t="str">
            <v>AXISCBDPD</v>
          </cell>
        </row>
        <row r="4998">
          <cell r="A4998" t="str">
            <v>Axis Capital Builder Fund - Series 1 (1540 Days) - Regular Plan  - Growth</v>
          </cell>
          <cell r="B4998">
            <v>541071</v>
          </cell>
          <cell r="C4998" t="str">
            <v>AXISCBGPG</v>
          </cell>
        </row>
        <row r="4999">
          <cell r="A4999" t="str">
            <v>DSP BlackRock A C E Fund - Series 2 - Regular Plan - Growth Option</v>
          </cell>
          <cell r="B4999">
            <v>541084</v>
          </cell>
          <cell r="C4999" t="str">
            <v>DACE2RG</v>
          </cell>
        </row>
        <row r="5000">
          <cell r="A5000" t="str">
            <v>DSP BlackRock A C E Fund - Series 2 - Regular Plan - Dividend Payout Option</v>
          </cell>
          <cell r="B5000">
            <v>541085</v>
          </cell>
          <cell r="C5000" t="str">
            <v>DACE2RDP</v>
          </cell>
        </row>
        <row r="5001">
          <cell r="A5001" t="str">
            <v>DSP BlackRock A C E Fund - Series 2 - Direct Plan - Growth Option</v>
          </cell>
          <cell r="B5001">
            <v>541086</v>
          </cell>
          <cell r="C5001" t="str">
            <v>DACE2DG</v>
          </cell>
        </row>
        <row r="5002">
          <cell r="A5002" t="str">
            <v>DSP BlackRock A C E Fund - Series 2 - Direct Plan - Dividend Payout  Option</v>
          </cell>
          <cell r="B5002">
            <v>541087</v>
          </cell>
          <cell r="C5002" t="str">
            <v>DACE2DDP</v>
          </cell>
        </row>
        <row r="5003">
          <cell r="A5003" t="str">
            <v>ADITYA BIRLA SUN LIFE RESURGENT INDIA FUND - SERIES 6- REGULAR PLAN- GROWTH</v>
          </cell>
          <cell r="B5003">
            <v>541092</v>
          </cell>
          <cell r="C5003" t="str">
            <v>ABSLRIF6RG</v>
          </cell>
        </row>
        <row r="5004">
          <cell r="A5004" t="str">
            <v>ADITYA BIRLA SUN LIFE RESURGENT INDIA FUND - SERIES 6- REGULAR PLAN- DIVIDEND PAYOUT</v>
          </cell>
          <cell r="B5004">
            <v>541093</v>
          </cell>
          <cell r="C5004" t="str">
            <v>ABSLRIF6RD</v>
          </cell>
        </row>
        <row r="5005">
          <cell r="A5005" t="str">
            <v>ADITYA BIRLA SUN LIFE RESURGENT INDIA FUND - SERIES 6- DIRECT PLAN- GROWTH</v>
          </cell>
          <cell r="B5005">
            <v>541094</v>
          </cell>
          <cell r="C5005" t="str">
            <v>ABSLRIF6DG</v>
          </cell>
        </row>
        <row r="5006">
          <cell r="A5006" t="str">
            <v>ADITYA BIRLA SUN LIFE RESURGENT INDIA FUND - SERIES 6- DIRECT PLAN- DIVIDEND PAYOUT</v>
          </cell>
          <cell r="B5006">
            <v>541095</v>
          </cell>
          <cell r="C5006" t="str">
            <v>ABSLRIF6DD</v>
          </cell>
        </row>
        <row r="5007">
          <cell r="A5007" t="str">
            <v>Aditya Birla Sun Life Resurgent India Fund - Series 7 - Regular Plan - Growth Option</v>
          </cell>
          <cell r="B5007">
            <v>541252</v>
          </cell>
          <cell r="C5007" t="str">
            <v>ABSLRIF7RG</v>
          </cell>
        </row>
        <row r="5008">
          <cell r="A5008" t="str">
            <v>Aditya Birla Sun Life Resurgent India Fund - Series 7 - Regular Plan - Dividend Payout</v>
          </cell>
          <cell r="B5008">
            <v>541253</v>
          </cell>
          <cell r="C5008" t="str">
            <v>ABSLRIF7RD</v>
          </cell>
        </row>
        <row r="5009">
          <cell r="A5009" t="str">
            <v>Aditya Birla Sun Life Resurgent India Fund - Series 7 - Direct Plan - Growth Option</v>
          </cell>
          <cell r="B5009">
            <v>541254</v>
          </cell>
          <cell r="C5009" t="str">
            <v>ABSLRIF7DG</v>
          </cell>
        </row>
        <row r="5010">
          <cell r="A5010" t="str">
            <v>Aditya Birla Sun Life Resurgent India Fund - Series 7 - Direct Plan - Dividend Payout</v>
          </cell>
          <cell r="B5010">
            <v>541255</v>
          </cell>
          <cell r="C5010" t="str">
            <v>ABSLRIF7DD</v>
          </cell>
        </row>
        <row r="5011">
          <cell r="A5011" t="str">
            <v>IndInfravit Trust</v>
          </cell>
          <cell r="B5011">
            <v>541300</v>
          </cell>
          <cell r="C5011" t="str">
            <v>INDINFR</v>
          </cell>
        </row>
        <row r="5012">
          <cell r="A5012" t="str">
            <v>ICICI Prudential Bharat Consumption Fund - Series 2 - Cumulative Option</v>
          </cell>
          <cell r="B5012">
            <v>541309</v>
          </cell>
          <cell r="C5012" t="str">
            <v>IPRU3095</v>
          </cell>
        </row>
        <row r="5013">
          <cell r="A5013" t="str">
            <v>ICICI Prudential Bharat Consumption Fund - Series 2 - Dividend Option</v>
          </cell>
          <cell r="B5013">
            <v>541310</v>
          </cell>
          <cell r="C5013" t="str">
            <v>IPRU3096</v>
          </cell>
        </row>
        <row r="5014">
          <cell r="A5014" t="str">
            <v>ICICI Prudential Bharat Consumption Fund - Series 2 - Direct Plan Cumulative Option</v>
          </cell>
          <cell r="B5014">
            <v>541311</v>
          </cell>
          <cell r="C5014" t="str">
            <v>IPRU9297</v>
          </cell>
        </row>
        <row r="5015">
          <cell r="A5015" t="str">
            <v>ICICI Prudential Bharat Consumption Fund - Series 2 - Direct Plan Dividend Option</v>
          </cell>
          <cell r="B5015">
            <v>541312</v>
          </cell>
          <cell r="C5015" t="str">
            <v>IPRU9298</v>
          </cell>
        </row>
        <row r="5016">
          <cell r="A5016" t="str">
            <v>ICICI Prudential S&amp;P BSE 500 ETF</v>
          </cell>
          <cell r="B5016">
            <v>541313</v>
          </cell>
          <cell r="C5016" t="str">
            <v>ICICI500</v>
          </cell>
        </row>
        <row r="5017">
          <cell r="A5017" t="str">
            <v>Kotak India Growth Fund Series 5 - Regular Plan - Growth Option</v>
          </cell>
          <cell r="B5017">
            <v>541341</v>
          </cell>
          <cell r="C5017" t="str">
            <v>KTKIND5RG</v>
          </cell>
        </row>
        <row r="5018">
          <cell r="A5018" t="str">
            <v>Kotak India Growth Fund Series 5 - Regular Plan - Dividend Option</v>
          </cell>
          <cell r="B5018">
            <v>541343</v>
          </cell>
          <cell r="C5018" t="str">
            <v>KTKIND5RD</v>
          </cell>
        </row>
        <row r="5019">
          <cell r="A5019" t="str">
            <v>Kotak India Growth Fund Series 5 - Direct Plan - Growth Option</v>
          </cell>
          <cell r="B5019">
            <v>541345</v>
          </cell>
          <cell r="C5019" t="str">
            <v>KTKIND5DG</v>
          </cell>
        </row>
        <row r="5020">
          <cell r="A5020" t="str">
            <v>Kotak India Growth Fund Series 5 - Direct Plan - Dividend Option</v>
          </cell>
          <cell r="B5020">
            <v>541346</v>
          </cell>
          <cell r="C5020" t="str">
            <v>KTKIND5DD</v>
          </cell>
        </row>
        <row r="5021">
          <cell r="A5021" t="str">
            <v>ICICI Prudential Bharat Consumption Fund  - Series 3 - Cumulative Option</v>
          </cell>
          <cell r="B5021">
            <v>541672</v>
          </cell>
          <cell r="C5021" t="str">
            <v>IPRU3143</v>
          </cell>
        </row>
        <row r="5022">
          <cell r="A5022" t="str">
            <v>ICICI Prudential Bharat Consumption Fund  - Series 3 - Dividend Payout Option</v>
          </cell>
          <cell r="B5022">
            <v>541673</v>
          </cell>
          <cell r="C5022" t="str">
            <v>IPRU3144</v>
          </cell>
        </row>
        <row r="5023">
          <cell r="A5023" t="str">
            <v>ICICI Prudential Bharat Consumption Fund  - Series 3 -  Direct Plan - Cumulative Option</v>
          </cell>
          <cell r="B5023">
            <v>541674</v>
          </cell>
          <cell r="C5023" t="str">
            <v>IPRU9345</v>
          </cell>
        </row>
        <row r="5024">
          <cell r="A5024" t="str">
            <v>ICICI Prudential Bharat Consumption Fund  - Series 3 - Direct Plan - Dividend Payout Option</v>
          </cell>
          <cell r="B5024">
            <v>541675</v>
          </cell>
          <cell r="C5024" t="str">
            <v>IPRU9346</v>
          </cell>
        </row>
        <row r="5025">
          <cell r="A5025" t="str">
            <v>Tata Vaue Fund Series 1 - Regular Plan - Dividend Payout Option</v>
          </cell>
          <cell r="B5025">
            <v>541676</v>
          </cell>
          <cell r="C5025" t="str">
            <v>TVF1D</v>
          </cell>
        </row>
        <row r="5026">
          <cell r="A5026" t="str">
            <v>Tata Vaue Fund Series 1 - Direct Plan - Dividend Payout Option</v>
          </cell>
          <cell r="B5026">
            <v>541677</v>
          </cell>
          <cell r="C5026" t="str">
            <v>TVF1DZ</v>
          </cell>
        </row>
        <row r="5027">
          <cell r="A5027" t="str">
            <v>Tata Vaue Fund Series 1 - Regular Plan - Growth Option</v>
          </cell>
          <cell r="B5027">
            <v>541678</v>
          </cell>
          <cell r="C5027" t="str">
            <v>TVF1G</v>
          </cell>
        </row>
        <row r="5028">
          <cell r="A5028" t="str">
            <v>Tata Vaue Fund Series 1 - Direct Plan - Growth Option</v>
          </cell>
          <cell r="B5028">
            <v>541679</v>
          </cell>
          <cell r="C5028" t="str">
            <v>TVF1GZ</v>
          </cell>
        </row>
        <row r="5029">
          <cell r="A5029" t="str">
            <v>IDFC Equity Opportunity - Series 6 - Regular Plan - Growth Option</v>
          </cell>
          <cell r="B5029">
            <v>541725</v>
          </cell>
          <cell r="C5029" t="str">
            <v>IDFCEOS6RG</v>
          </cell>
        </row>
        <row r="5030">
          <cell r="A5030" t="str">
            <v>IDFC Equity Opportunity - Series 6 - Regular Plan - Dividend Payout  Option</v>
          </cell>
          <cell r="B5030">
            <v>541726</v>
          </cell>
          <cell r="C5030" t="str">
            <v>IDFCEOS6RD</v>
          </cell>
        </row>
        <row r="5031">
          <cell r="A5031" t="str">
            <v>IDFC Equity Opportunity - Series 6 - Direct Plan - Growth Option</v>
          </cell>
          <cell r="B5031">
            <v>541727</v>
          </cell>
          <cell r="C5031" t="str">
            <v>IDFCEOS6DG</v>
          </cell>
        </row>
        <row r="5032">
          <cell r="A5032" t="str">
            <v>IDFC Equity Opportunity - Series 6 - Direct Plan - Dividend Payout Option</v>
          </cell>
          <cell r="B5032">
            <v>541728</v>
          </cell>
          <cell r="C5032" t="str">
            <v>IDFCEOS6DD</v>
          </cell>
        </row>
        <row r="5033">
          <cell r="A5033" t="str">
            <v>TATA Value Fund Series  2 - Regular Plan  - Dividend Payout Option</v>
          </cell>
          <cell r="B5033">
            <v>541742</v>
          </cell>
          <cell r="C5033" t="str">
            <v>TVF2D</v>
          </cell>
        </row>
        <row r="5034">
          <cell r="A5034" t="str">
            <v>TATA Value Fund Series  2 - Direct Plan  - Dividend Payout Option</v>
          </cell>
          <cell r="B5034">
            <v>541743</v>
          </cell>
          <cell r="C5034" t="str">
            <v>TVF2DZ</v>
          </cell>
        </row>
        <row r="5035">
          <cell r="A5035" t="str">
            <v>TATA Value Fund Series  2 - Regular  Plan  - Growth Option</v>
          </cell>
          <cell r="B5035">
            <v>541744</v>
          </cell>
          <cell r="C5035" t="str">
            <v>TVF2G</v>
          </cell>
        </row>
        <row r="5036">
          <cell r="A5036" t="str">
            <v>TATA Value Fund Series  2 - Direct Plan  - Growth Option</v>
          </cell>
          <cell r="B5036">
            <v>541745</v>
          </cell>
          <cell r="C5036" t="str">
            <v>TVF2GZ</v>
          </cell>
        </row>
        <row r="5037">
          <cell r="A5037" t="str">
            <v>ICICI PRU Bharat Consumption Fund - Sr 4 - Cumulative</v>
          </cell>
          <cell r="B5037">
            <v>541804</v>
          </cell>
          <cell r="C5037" t="str">
            <v>IPRU3168</v>
          </cell>
        </row>
        <row r="5038">
          <cell r="A5038" t="str">
            <v>ICICI PRU Bharat Consumption Fund - Sr 4 - Dividend Payout Option</v>
          </cell>
          <cell r="B5038">
            <v>541805</v>
          </cell>
          <cell r="C5038" t="str">
            <v>IPRU3169</v>
          </cell>
        </row>
        <row r="5039">
          <cell r="A5039" t="str">
            <v>ICICI PRU Bharat Consumption Fund - Sr 4 - Direct Plan Cumulative</v>
          </cell>
          <cell r="B5039">
            <v>541806</v>
          </cell>
          <cell r="C5039" t="str">
            <v>IPRU9370</v>
          </cell>
        </row>
        <row r="5040">
          <cell r="A5040" t="str">
            <v>ICICI PRU Bharat Consumption Fund - Sr 4 - Direct Plan Dividend Payout</v>
          </cell>
          <cell r="B5040">
            <v>541807</v>
          </cell>
          <cell r="C5040" t="str">
            <v>IPRU9371</v>
          </cell>
        </row>
        <row r="5041">
          <cell r="A5041" t="str">
            <v>ICICI Prudential Nifty Next 50 ETF</v>
          </cell>
          <cell r="B5041">
            <v>541809</v>
          </cell>
          <cell r="C5041" t="str">
            <v>ICICINXT50</v>
          </cell>
        </row>
        <row r="5042">
          <cell r="A5042" t="str">
            <v>Kotak India Growth Fund Series 7 - Regular Plan - Growth Option</v>
          </cell>
          <cell r="B5042">
            <v>541879</v>
          </cell>
          <cell r="C5042" t="str">
            <v>KTKIND7RG</v>
          </cell>
        </row>
        <row r="5043">
          <cell r="A5043" t="str">
            <v>Kotak India Growth Fund Series 7 - Regular Plan - Dividend Option</v>
          </cell>
          <cell r="B5043">
            <v>541881</v>
          </cell>
          <cell r="C5043" t="str">
            <v>KTKIND7RD</v>
          </cell>
        </row>
        <row r="5044">
          <cell r="A5044" t="str">
            <v>Kotak India Growth Fund Series 7 - Direct Plan - Growth Option</v>
          </cell>
          <cell r="B5044">
            <v>541882</v>
          </cell>
          <cell r="C5044" t="str">
            <v>KTKIND7DG</v>
          </cell>
        </row>
        <row r="5045">
          <cell r="A5045" t="str">
            <v>Kotak India Growth Fund Series 7 - Direct Plan - Dividend Option</v>
          </cell>
          <cell r="B5045">
            <v>541884</v>
          </cell>
          <cell r="C5045" t="str">
            <v>KTKIND7DD</v>
          </cell>
        </row>
        <row r="5046">
          <cell r="A5046" t="str">
            <v>SBI - ETF - SENSEX NEXT 50</v>
          </cell>
          <cell r="B5046">
            <v>541972</v>
          </cell>
          <cell r="C5046" t="str">
            <v>SETFSN50</v>
          </cell>
        </row>
        <row r="5047">
          <cell r="A5047" t="str">
            <v>NIPPON INDIA MUTUAL FUND  INDIA OPPT FD  SR A RG GWTH31JN22</v>
          </cell>
          <cell r="B5047">
            <v>541984</v>
          </cell>
          <cell r="C5047" t="str">
            <v>NIOSAG</v>
          </cell>
        </row>
        <row r="5048">
          <cell r="A5048" t="str">
            <v>NIPPON INDIA MUTUAL FUND  INDIA OPPT FD  SR A RG DVP31JN22</v>
          </cell>
          <cell r="B5048">
            <v>541985</v>
          </cell>
          <cell r="C5048" t="str">
            <v>NIOSAD</v>
          </cell>
        </row>
        <row r="5049">
          <cell r="A5049" t="str">
            <v>NIPPON INDIA MUTUAL FUND  INDIA OPPT FD  SR A DR GWTH31JN22</v>
          </cell>
          <cell r="B5049">
            <v>541986</v>
          </cell>
          <cell r="C5049" t="str">
            <v>NIOSADG</v>
          </cell>
        </row>
        <row r="5050">
          <cell r="A5050" t="str">
            <v>NIPPON INDIA MUTUAL FUND  INDIA OPPT FD  SR A DR DVP31JN22</v>
          </cell>
          <cell r="B5050">
            <v>541987</v>
          </cell>
          <cell r="C5050" t="str">
            <v>NIOSADD</v>
          </cell>
        </row>
        <row r="5051">
          <cell r="A5051" t="str">
            <v>MIRAE ASSET NIFTY 50 ETF (MAN50ETF)</v>
          </cell>
          <cell r="B5051">
            <v>542131</v>
          </cell>
          <cell r="C5051" t="str">
            <v>MAN50ETF</v>
          </cell>
        </row>
        <row r="5052">
          <cell r="A5052" t="str">
            <v>ICICI Prudential Bharat Consumption Fund - Series 5 - Cumulative Option</v>
          </cell>
          <cell r="B5052">
            <v>542156</v>
          </cell>
          <cell r="C5052" t="str">
            <v>IPRU3218</v>
          </cell>
        </row>
        <row r="5053">
          <cell r="A5053" t="str">
            <v>ICICI Prudential Bharat Consumption Fund - Series 5 - Dividend Payout Option</v>
          </cell>
          <cell r="B5053">
            <v>542158</v>
          </cell>
          <cell r="C5053" t="str">
            <v>IPRU3219</v>
          </cell>
        </row>
        <row r="5054">
          <cell r="A5054" t="str">
            <v>ICICI Prudential Bharat Consumption Fund - Series 5 -  Direct Plan - Cumulative Option</v>
          </cell>
          <cell r="B5054">
            <v>542160</v>
          </cell>
          <cell r="C5054" t="str">
            <v>IPRU9420</v>
          </cell>
        </row>
        <row r="5055">
          <cell r="A5055" t="str">
            <v>ICICI Prudential Bharat Consumption Fund - Series 5 -  Direct Plan - Dividend Payout  Option</v>
          </cell>
          <cell r="B5055">
            <v>542163</v>
          </cell>
          <cell r="C5055" t="str">
            <v>IPRU9421</v>
          </cell>
        </row>
        <row r="5056">
          <cell r="A5056" t="str">
            <v>Aditya Birla Sun Life Nifty Next 50 ETF</v>
          </cell>
          <cell r="B5056">
            <v>542230</v>
          </cell>
          <cell r="C5056" t="str">
            <v>ABSLNN50ET</v>
          </cell>
        </row>
        <row r="5057">
          <cell r="A5057" t="str">
            <v>Axis&amp;#160;Capital&amp;#160;Builder&amp;#160;Fund&amp;#160;-&amp;#160;Series&amp;#160;4&amp;#160;(1582&amp;#160;days)&amp;#160;-</v>
          </cell>
          <cell r="B5057">
            <v>542244</v>
          </cell>
          <cell r="C5057" t="str">
            <v>AXISCCDID</v>
          </cell>
        </row>
        <row r="5058">
          <cell r="A5058" t="str">
            <v>Axis&amp;#160;Capital&amp;#160;Builder&amp;#160;Fund&amp;#160;-&amp;#160;Series&amp;#160;4&amp;#160;(1582&amp;#160;days)&amp;#160;-Direct&amp;#160;Plan&amp;#160;-&amp;#160;Growth&amp;#160;Option</v>
          </cell>
          <cell r="B5058">
            <v>542245</v>
          </cell>
          <cell r="C5058" t="str">
            <v>AXISCCDGG</v>
          </cell>
        </row>
        <row r="5059">
          <cell r="A5059" t="str">
            <v>Axis&amp;#160;Capital&amp;#160;Builder&amp;#160;Fund&amp;#160;-&amp;#160;Series&amp;#160;4&amp;#160;(1582&amp;#160;days)&amp;#160;-Regular&amp;#160;Plan&amp;#160;-&amp;#160;Dividend&amp;#160;Payout&amp;#160;Option</v>
          </cell>
          <cell r="B5059">
            <v>542246</v>
          </cell>
          <cell r="C5059" t="str">
            <v>AXISCCDPD</v>
          </cell>
        </row>
        <row r="5060">
          <cell r="A5060" t="str">
            <v>Axis&amp;#160;Capital&amp;#160;Builder&amp;#160;Fund&amp;#160;-&amp;#160;Series&amp;#160;4&amp;#160;(1582&amp;#160;days)&amp;#160;- Regular&amp;#160;Plan&amp;#160;-&amp;#160;Growth&amp;#160;Option</v>
          </cell>
          <cell r="B5060">
            <v>542247</v>
          </cell>
          <cell r="C5060" t="str">
            <v>AXISCCGPG</v>
          </cell>
        </row>
        <row r="5061">
          <cell r="A5061" t="str">
            <v>UTI S&amp;P BSE Sensex Next 50 ETF</v>
          </cell>
          <cell r="B5061">
            <v>542513</v>
          </cell>
          <cell r="C5061" t="str">
            <v>UTISXN50</v>
          </cell>
        </row>
        <row r="5062">
          <cell r="A5062" t="str">
            <v>India Infrastructure Trust</v>
          </cell>
          <cell r="B5062">
            <v>542543</v>
          </cell>
          <cell r="C5062" t="str">
            <v>INFRATRUST</v>
          </cell>
        </row>
        <row r="5063">
          <cell r="A5063" t="str">
            <v>Parshva Enterprises Ltd</v>
          </cell>
          <cell r="B5063">
            <v>542694</v>
          </cell>
          <cell r="C5063" t="str">
            <v>PARSHVA</v>
          </cell>
        </row>
        <row r="5064">
          <cell r="A5064" t="str">
            <v>Anand Rayons Ltd</v>
          </cell>
          <cell r="B5064">
            <v>542721</v>
          </cell>
          <cell r="C5064" t="str">
            <v>ARL</v>
          </cell>
        </row>
        <row r="5065">
          <cell r="A5065" t="str">
            <v>Earum Pharmaceuticals Ltd</v>
          </cell>
          <cell r="B5065">
            <v>542724</v>
          </cell>
          <cell r="C5065" t="str">
            <v>EARUM</v>
          </cell>
        </row>
        <row r="5066">
          <cell r="A5066" t="str">
            <v>SBC Exports Ltd</v>
          </cell>
          <cell r="B5066">
            <v>542725</v>
          </cell>
          <cell r="C5066" t="str">
            <v>SBC</v>
          </cell>
        </row>
        <row r="5067">
          <cell r="A5067" t="str">
            <v>IndiaMART InterMESH Ltd</v>
          </cell>
          <cell r="B5067">
            <v>542726</v>
          </cell>
          <cell r="C5067" t="str">
            <v>INDIAMART</v>
          </cell>
        </row>
        <row r="5068">
          <cell r="A5068" t="str">
            <v>City Pulse Multiplex Ltd</v>
          </cell>
          <cell r="B5068">
            <v>542727</v>
          </cell>
          <cell r="C5068" t="str">
            <v>CPML</v>
          </cell>
        </row>
        <row r="5069">
          <cell r="A5069" t="str">
            <v>SK International Export Ltd</v>
          </cell>
          <cell r="B5069">
            <v>542728</v>
          </cell>
          <cell r="C5069" t="str">
            <v>SKIEL</v>
          </cell>
        </row>
        <row r="5070">
          <cell r="A5070" t="str">
            <v>DCM Nouvelle Ltd</v>
          </cell>
          <cell r="B5070">
            <v>542729</v>
          </cell>
          <cell r="C5070" t="str">
            <v>DCMNVL</v>
          </cell>
        </row>
        <row r="5071">
          <cell r="A5071" t="str">
            <v>ICICI Prudential Bank ETF</v>
          </cell>
          <cell r="B5071">
            <v>542730</v>
          </cell>
          <cell r="C5071" t="str">
            <v>ICICIBANKN</v>
          </cell>
        </row>
        <row r="5072">
          <cell r="A5072" t="str">
            <v>NIPPON INDIA ETF SENSEX NEXT 50</v>
          </cell>
          <cell r="B5072">
            <v>542747</v>
          </cell>
          <cell r="C5072" t="str">
            <v>NETFSNX150</v>
          </cell>
        </row>
        <row r="5073">
          <cell r="A5073" t="str">
            <v>Affle (India) Ltd</v>
          </cell>
          <cell r="B5073">
            <v>542752</v>
          </cell>
          <cell r="C5073" t="str">
            <v>AFFLE</v>
          </cell>
        </row>
        <row r="5074">
          <cell r="A5074" t="str">
            <v>Seacoast Shipping Services Ltd</v>
          </cell>
          <cell r="B5074">
            <v>542753</v>
          </cell>
          <cell r="C5074" t="str">
            <v>SEACOAST</v>
          </cell>
        </row>
        <row r="5075">
          <cell r="A5075" t="str">
            <v>ICICI Prudential Private Banks ETF</v>
          </cell>
          <cell r="B5075">
            <v>542758</v>
          </cell>
          <cell r="C5075" t="str">
            <v>ICICIBANKP</v>
          </cell>
        </row>
        <row r="5076">
          <cell r="A5076" t="str">
            <v>Spandana Sphoorty Financial Ltd</v>
          </cell>
          <cell r="B5076">
            <v>542759</v>
          </cell>
          <cell r="C5076" t="str">
            <v>SPANDANA</v>
          </cell>
        </row>
        <row r="5077">
          <cell r="A5077" t="str">
            <v>Sterling and Wilson Solar Ltd</v>
          </cell>
          <cell r="B5077">
            <v>542760</v>
          </cell>
          <cell r="C5077" t="str">
            <v>SWSOLAR</v>
          </cell>
        </row>
        <row r="5078">
          <cell r="A5078" t="str">
            <v>Transpact Enterprises Ltd</v>
          </cell>
          <cell r="B5078">
            <v>542765</v>
          </cell>
          <cell r="C5078" t="str">
            <v>TRANSPACT</v>
          </cell>
        </row>
        <row r="5079">
          <cell r="A5079" t="str">
            <v>Alphalogic Techsys Ltd</v>
          </cell>
          <cell r="B5079">
            <v>542770</v>
          </cell>
          <cell r="C5079" t="str">
            <v>ALPHALOGIC</v>
          </cell>
        </row>
        <row r="5080">
          <cell r="A5080" t="str">
            <v>Novateor Research Laboratories Ltd</v>
          </cell>
          <cell r="B5080">
            <v>542771</v>
          </cell>
          <cell r="C5080" t="str">
            <v>NOVATEOR</v>
          </cell>
        </row>
        <row r="5081">
          <cell r="A5081" t="str">
            <v>IIFL Wealth Management Ltd</v>
          </cell>
          <cell r="B5081">
            <v>542772</v>
          </cell>
          <cell r="C5081" t="str">
            <v>IIFLWAM</v>
          </cell>
        </row>
        <row r="5082">
          <cell r="A5082" t="str">
            <v>IIFL Securities Ltd</v>
          </cell>
          <cell r="B5082">
            <v>542773</v>
          </cell>
          <cell r="C5082" t="str">
            <v>IIFLSEC</v>
          </cell>
        </row>
        <row r="5083">
          <cell r="A5083" t="str">
            <v>APM Finvest Ltd</v>
          </cell>
          <cell r="B5083">
            <v>542774</v>
          </cell>
          <cell r="C5083" t="str">
            <v>APMFINVEST</v>
          </cell>
        </row>
        <row r="5084">
          <cell r="A5084" t="str">
            <v>Misquita Engineering Ltd</v>
          </cell>
          <cell r="B5084">
            <v>542801</v>
          </cell>
          <cell r="C5084" t="str">
            <v>MISQUITA</v>
          </cell>
        </row>
        <row r="5085">
          <cell r="A5085" t="str">
            <v>Galactico Corporate Services Ltd</v>
          </cell>
          <cell r="B5085">
            <v>542802</v>
          </cell>
          <cell r="C5085" t="str">
            <v>GALACTICO</v>
          </cell>
        </row>
        <row r="5086">
          <cell r="A5086" t="str">
            <v>Ellora Trading Ltd</v>
          </cell>
          <cell r="B5086">
            <v>542803</v>
          </cell>
          <cell r="C5086" t="str">
            <v>ELLORATRAD</v>
          </cell>
        </row>
        <row r="5087">
          <cell r="A5087" t="str">
            <v>NIPPON INDIA EQUITY SAVINGS FUND - SEGREGATED PORTFOLIO 1 - DIVIDEND PLANDIVIDEND PAYOUT</v>
          </cell>
          <cell r="B5087">
            <v>542804</v>
          </cell>
          <cell r="C5087" t="str">
            <v>NIESSPJ</v>
          </cell>
        </row>
        <row r="5088">
          <cell r="A5088" t="str">
            <v>NIPPON INDIA EQUITY SAVINGS FUND - SEGREGATED PORTFOLIO 1 - DIRECT QUARTERLY DIVIDEND PLAN REINVESTMENT</v>
          </cell>
          <cell r="B5088">
            <v>542805</v>
          </cell>
          <cell r="C5088" t="str">
            <v>NIESSPI</v>
          </cell>
        </row>
        <row r="5089">
          <cell r="A5089" t="str">
            <v>NIPPON INDIA EQUITY SAVINGS FUND - SEGREGATED PORTFOLIO 1 - DIRECT BONUS PLAN BONUS</v>
          </cell>
          <cell r="B5089">
            <v>542806</v>
          </cell>
          <cell r="C5089" t="str">
            <v>NIESSPB</v>
          </cell>
        </row>
        <row r="5090">
          <cell r="A5090" t="str">
            <v>NIPPON INDIA EQUITY SAVINGS FUND - SEGREGATED PORTFOLIO 1 - QUARTERLY DIVIDEND PLANDIVIDEND PAYOUT</v>
          </cell>
          <cell r="B5090">
            <v>542807</v>
          </cell>
          <cell r="C5090" t="str">
            <v>NIESSPO</v>
          </cell>
        </row>
        <row r="5091">
          <cell r="A5091" t="str">
            <v>NIPPON INDIA EQUITY SAVINGS FUND - SEGREGATED PORTFOLIO 1 - DIRECT DIVIDEND PLAN DIVIDEND PAYOUT</v>
          </cell>
          <cell r="B5091">
            <v>542808</v>
          </cell>
          <cell r="C5091" t="str">
            <v>NIESSPC</v>
          </cell>
        </row>
        <row r="5092">
          <cell r="A5092" t="str">
            <v>NIPPON INDIA EQUITY SAVINGS FUND - SEGREGATED PORTFOLIO 1 - QUARTERLY DIVIDEND PLAN REINVESTMENT</v>
          </cell>
          <cell r="B5092">
            <v>542809</v>
          </cell>
          <cell r="C5092" t="str">
            <v>NIESSPP</v>
          </cell>
        </row>
        <row r="5093">
          <cell r="A5093" t="str">
            <v>NIPPON INDIA EQUITY SAVINGS FUND - SEGREGATED PORTFOLIO 1 - BONUS PLANBONUS</v>
          </cell>
          <cell r="B5093">
            <v>542810</v>
          </cell>
          <cell r="C5093" t="str">
            <v>NIESSPA</v>
          </cell>
        </row>
        <row r="5094">
          <cell r="A5094" t="str">
            <v>NIPPON INDIA EQUITY SAVINGS FUND - SEGREGATED PORTFOLIO 1 - DIRECT MONTHLY DIVIDEND PLAN REINVESTMENT</v>
          </cell>
          <cell r="B5094">
            <v>542811</v>
          </cell>
          <cell r="C5094" t="str">
            <v>NIESSPG</v>
          </cell>
        </row>
        <row r="5095">
          <cell r="A5095" t="str">
            <v>Gujarat Fluorochemicals Ltd</v>
          </cell>
          <cell r="B5095">
            <v>542812</v>
          </cell>
          <cell r="C5095" t="str">
            <v>FLUOROCHEM</v>
          </cell>
        </row>
        <row r="5096">
          <cell r="A5096" t="str">
            <v>NIPPON INDIA EQUITY HYBRID FUND -&amp;#160;SEGREGATED PORTFOLIO 1- DIRECT DIVIDEND PLAN REINVESTMENT</v>
          </cell>
          <cell r="B5096">
            <v>542813</v>
          </cell>
          <cell r="C5096" t="str">
            <v>NIEHSPA</v>
          </cell>
        </row>
        <row r="5097">
          <cell r="A5097" t="str">
            <v>NIPPON INDIA EQUITY HYBRID FUND -&amp;#160;SEGREGATED PORTFOLIO 1 - DIRECT MONTHLY DIVIDEND PLAN DIVIDEND PAYOUT</v>
          </cell>
          <cell r="B5097">
            <v>542814</v>
          </cell>
          <cell r="C5097" t="str">
            <v>NIEHSPB</v>
          </cell>
        </row>
        <row r="5098">
          <cell r="A5098" t="str">
            <v>NIPPON INDIA EQUITY HYBRID FUND -&amp;#160;SEGREGATED PORTFOLIO 1 - DIRECT MONTHLY DIVIDEND PLAN REINVESTMENT</v>
          </cell>
          <cell r="B5098">
            <v>542815</v>
          </cell>
          <cell r="C5098" t="str">
            <v>NIEHSPC</v>
          </cell>
        </row>
        <row r="5099">
          <cell r="A5099" t="str">
            <v>NIPPON INDIA EQUITY HYBRID FUND -&amp;#160;SEGREGATED PORTFOLIO 1 - QUARTERLY DIVIDEND PLAN REINVESTMENT</v>
          </cell>
          <cell r="B5099">
            <v>542816</v>
          </cell>
          <cell r="C5099" t="str">
            <v>NIEHSPF</v>
          </cell>
        </row>
        <row r="5100">
          <cell r="A5100" t="str">
            <v>NIPPON INDIA EQUITY HYBRID FUND -&amp;#160;SEGREGATED PORTFOLIO 1 - DIRECT QUARTERLY DIVIDEND PLAN DIVIDEND PAYOUT</v>
          </cell>
          <cell r="B5100">
            <v>542817</v>
          </cell>
          <cell r="C5100" t="str">
            <v>NIEHSPI</v>
          </cell>
        </row>
        <row r="5101">
          <cell r="A5101" t="str">
            <v>NIPPON INDIA EQUITY HYBRID FUND -&amp;#160;SEGREGATED PORTFOLIO 1 - DIRECT QUARTERLY DIVIDEND PLAN REINVESTMENT</v>
          </cell>
          <cell r="B5101">
            <v>542818</v>
          </cell>
          <cell r="C5101" t="str">
            <v>NIEHSPK</v>
          </cell>
        </row>
        <row r="5102">
          <cell r="A5102" t="str">
            <v>NIPPON INDIA EQUITY HYBRID FUND -&amp;#160;SEGREGATED PORTFOLIO 1 - DIRECT DIVIDEND PLAN DIVIDEND PAYOUT</v>
          </cell>
          <cell r="B5102">
            <v>542819</v>
          </cell>
          <cell r="C5102" t="str">
            <v>NIEHSPM</v>
          </cell>
        </row>
        <row r="5103">
          <cell r="A5103" t="str">
            <v>NIPPON INDIA EQUITY HYBRID FUND -&amp;#160;SEGREGATED PORTFOLIO 1 - MONTHLY DIVIDEND PLAN REINVESTMENT</v>
          </cell>
          <cell r="B5103">
            <v>542820</v>
          </cell>
          <cell r="C5103" t="str">
            <v>NIEHSPN</v>
          </cell>
        </row>
        <row r="5104">
          <cell r="A5104" t="str">
            <v>Indian Railway Catering and Tourism Corporation Ltd</v>
          </cell>
          <cell r="B5104">
            <v>542830</v>
          </cell>
          <cell r="C5104" t="str">
            <v>IRCTC</v>
          </cell>
        </row>
        <row r="5105">
          <cell r="A5105" t="str">
            <v>NIPPON INDIA EQUITY SAVINGS FUND - SEGREGATED PORTFOLIO 1 - DIRECT DIVIDEND PLAN REINVESTMENT</v>
          </cell>
          <cell r="B5105">
            <v>542836</v>
          </cell>
          <cell r="C5105" t="str">
            <v>NIESSPD</v>
          </cell>
        </row>
        <row r="5106">
          <cell r="A5106" t="str">
            <v>NIPPON INDIA EQUITY SAVINGS FUND - SEGREGATED PORTFOLIO 1 - DIRECT GROWTH PLAN GROWTH</v>
          </cell>
          <cell r="B5106">
            <v>542837</v>
          </cell>
          <cell r="C5106" t="str">
            <v>NIESSPE</v>
          </cell>
        </row>
        <row r="5107">
          <cell r="A5107" t="str">
            <v>NIPPON INDIA EQUITY SAVINGS FUND - SEGREGATED PORTFOLIO 1 - DIRECT MONTHLY DIVIDEND PLAN DIVIDEND PAYOUT</v>
          </cell>
          <cell r="B5107">
            <v>542838</v>
          </cell>
          <cell r="C5107" t="str">
            <v>NIESSPF</v>
          </cell>
        </row>
        <row r="5108">
          <cell r="A5108" t="str">
            <v>NIPPON INDIA EQUITY HYBRID FUND -&amp;#160;SEGREGATED PORTFOLIO 1 - GROWTH PLAN GROWTH</v>
          </cell>
          <cell r="B5108">
            <v>542839</v>
          </cell>
          <cell r="C5108" t="str">
            <v>NIEHSPD</v>
          </cell>
        </row>
        <row r="5109">
          <cell r="A5109" t="str">
            <v>NIPPON INDIA EQUITY SAVINGS FUND - SEGREGATED PORTFOLIO 1 - DIRECT QUARTERLY DIVIDEND PLAN DIVIDEND PAYOUT</v>
          </cell>
          <cell r="B5109">
            <v>542840</v>
          </cell>
          <cell r="C5109" t="str">
            <v>NIESSPH</v>
          </cell>
        </row>
        <row r="5110">
          <cell r="A5110" t="str">
            <v>NIPPON INDIA EQUITY HYBRID FUND -&amp;#160;SEGREGATED PORTFOLIO 1 - QUARTERLY DIVIDEND PLAN DIVIDEND PAYOUT</v>
          </cell>
          <cell r="B5110">
            <v>542841</v>
          </cell>
          <cell r="C5110" t="str">
            <v>NIEHSPE</v>
          </cell>
        </row>
        <row r="5111">
          <cell r="A5111" t="str">
            <v>NIPPON INDIA EQUITY SAVINGS FUND - SEGREGATED PORTFOLIO 1 - DIVIDEND PLAN REINVESTMENT</v>
          </cell>
          <cell r="B5111">
            <v>542842</v>
          </cell>
          <cell r="C5111" t="str">
            <v>NIESSPK</v>
          </cell>
        </row>
        <row r="5112">
          <cell r="A5112" t="str">
            <v>NIPPON INDIA EQUITY HYBRID FUND -&amp;#160;SEGREGATED PORTFOLIO 1 - DIRECT GROWTH PLAN GROWTH</v>
          </cell>
          <cell r="B5112">
            <v>542843</v>
          </cell>
          <cell r="C5112" t="str">
            <v>NIEHSPG</v>
          </cell>
        </row>
        <row r="5113">
          <cell r="A5113" t="str">
            <v>NIPPON INDIA EQUITY HYBRID FUND -&amp;#160;SEGREGATED PORTFOLIO 1 - DIVIDEND PLAN DIVIDEND PAYOUT</v>
          </cell>
          <cell r="B5113">
            <v>542844</v>
          </cell>
          <cell r="C5113" t="str">
            <v>NIEHSPH</v>
          </cell>
        </row>
        <row r="5114">
          <cell r="A5114" t="str">
            <v>NIPPON INDIA EQUITY HYBRID FUND -&amp;#160;SEGREGATED PORTFOLIO 1 - DIVIDEND PLAN REINVESTMENT</v>
          </cell>
          <cell r="B5114">
            <v>542845</v>
          </cell>
          <cell r="C5114" t="str">
            <v>NIEHSPJ</v>
          </cell>
        </row>
        <row r="5115">
          <cell r="A5115" t="str">
            <v>NIPPON INDIA EQUITY HYBRID FUND -&amp;#160;SEGREGATED PORTFOLIO 1 - MONTHLY DIVIDEND PLAN DIVIDEND PAYOUT</v>
          </cell>
          <cell r="B5115">
            <v>542846</v>
          </cell>
          <cell r="C5115" t="str">
            <v>NIEHSPL</v>
          </cell>
        </row>
        <row r="5116">
          <cell r="A5116" t="str">
            <v>NIPPON INDIA EQUITY SAVINGS FUND - SEGREGATED PORTFOLIO 1 - GROWTH PLAN GROWTH</v>
          </cell>
          <cell r="B5116">
            <v>542847</v>
          </cell>
          <cell r="C5116" t="str">
            <v>NIESSPL</v>
          </cell>
        </row>
        <row r="5117">
          <cell r="A5117" t="str">
            <v>NIPPON INDIA EQUITY SAVINGS FUND - SEGREGATED PORTFOLIO 1 - MONTHLY DIVIDEND PLANDIVIDEND PAYOUT</v>
          </cell>
          <cell r="B5117">
            <v>542848</v>
          </cell>
          <cell r="C5117" t="str">
            <v>NIESSPM</v>
          </cell>
        </row>
        <row r="5118">
          <cell r="A5118" t="str">
            <v>NIPPON INDIA EQUITY SAVINGS FUND - SEGREGATED PORTFOLIO 1 - MONTHLY DIVIDEND PLAN REINVESTMENT</v>
          </cell>
          <cell r="B5118">
            <v>542849</v>
          </cell>
          <cell r="C5118" t="str">
            <v>NIESSPN</v>
          </cell>
        </row>
        <row r="5119">
          <cell r="A5119" t="str">
            <v>Goblin India Ltd</v>
          </cell>
          <cell r="B5119">
            <v>542850</v>
          </cell>
          <cell r="C5119" t="str">
            <v>GOBLIN</v>
          </cell>
        </row>
        <row r="5120">
          <cell r="A5120" t="str">
            <v>Gensol Engineering Ltd</v>
          </cell>
          <cell r="B5120">
            <v>542851</v>
          </cell>
          <cell r="C5120" t="str">
            <v>GENSOL</v>
          </cell>
        </row>
        <row r="5121">
          <cell r="A5121" t="str">
            <v>Vishwaraj Sugar Industries Ltd</v>
          </cell>
          <cell r="B5121">
            <v>542852</v>
          </cell>
          <cell r="C5121" t="str">
            <v>VISHWARAJ</v>
          </cell>
        </row>
        <row r="5122">
          <cell r="A5122" t="str">
            <v>Greenpanel Industries Ltd</v>
          </cell>
          <cell r="B5122">
            <v>542857</v>
          </cell>
          <cell r="C5122" t="str">
            <v>GREENPANEL</v>
          </cell>
        </row>
        <row r="5123">
          <cell r="A5123" t="str">
            <v>Shahlon Silk Industries Ltd</v>
          </cell>
          <cell r="B5123">
            <v>542862</v>
          </cell>
          <cell r="C5123" t="str">
            <v>SHAHLON</v>
          </cell>
        </row>
        <row r="5124">
          <cell r="A5124" t="str">
            <v>ADITYA BIRLA SUN LIFE BANKING ETF</v>
          </cell>
          <cell r="B5124">
            <v>542863</v>
          </cell>
          <cell r="C5124" t="str">
            <v>ABSLBANETF</v>
          </cell>
        </row>
        <row r="5125">
          <cell r="A5125" t="str">
            <v>Mount Housing and Infrastructure Ltd</v>
          </cell>
          <cell r="B5125">
            <v>542864</v>
          </cell>
          <cell r="C5125" t="str">
            <v>MOUNT</v>
          </cell>
        </row>
        <row r="5126">
          <cell r="A5126" t="str">
            <v>Anuroop Packaging Ltd</v>
          </cell>
          <cell r="B5126">
            <v>542865</v>
          </cell>
          <cell r="C5126" t="str">
            <v>ANUROOP</v>
          </cell>
        </row>
        <row r="5127">
          <cell r="A5127" t="str">
            <v>JSG Leasing Ltd</v>
          </cell>
          <cell r="B5127">
            <v>542866</v>
          </cell>
          <cell r="C5127" t="str">
            <v>JSGLEASING</v>
          </cell>
        </row>
        <row r="5128">
          <cell r="A5128" t="str">
            <v>CSB Bank Ltd</v>
          </cell>
          <cell r="B5128">
            <v>542867</v>
          </cell>
          <cell r="C5128" t="str">
            <v>CSBBANK</v>
          </cell>
        </row>
        <row r="5129">
          <cell r="A5129" t="str">
            <v>Ujjivan Small Finance Bank Ltd</v>
          </cell>
          <cell r="B5129">
            <v>542904</v>
          </cell>
          <cell r="C5129" t="str">
            <v>UJJIVANSFB</v>
          </cell>
        </row>
        <row r="5130">
          <cell r="A5130" t="str">
            <v>Somany Home Innovation Ltd</v>
          </cell>
          <cell r="B5130">
            <v>542905</v>
          </cell>
          <cell r="C5130" t="str">
            <v>SHIL</v>
          </cell>
        </row>
        <row r="5131">
          <cell r="A5131" t="str">
            <v>Easun Capital Markets Ltd</v>
          </cell>
          <cell r="B5131">
            <v>542906</v>
          </cell>
          <cell r="C5131" t="str">
            <v>EASUN</v>
          </cell>
        </row>
        <row r="5132">
          <cell r="A5132" t="str">
            <v>Prince Pipes and Fittings Ltd</v>
          </cell>
          <cell r="B5132">
            <v>542907</v>
          </cell>
          <cell r="C5132" t="str">
            <v>PRINCEPIPE</v>
          </cell>
        </row>
        <row r="5133">
          <cell r="A5133" t="str">
            <v>Valencia Nutrition Ltd</v>
          </cell>
          <cell r="B5133">
            <v>542910</v>
          </cell>
          <cell r="C5133" t="str">
            <v>VALENCIA</v>
          </cell>
        </row>
        <row r="5134">
          <cell r="A5134" t="str">
            <v>Assam Entrade Ltd</v>
          </cell>
          <cell r="B5134">
            <v>542911</v>
          </cell>
          <cell r="C5134" t="str">
            <v>ASSAMENT</v>
          </cell>
        </row>
        <row r="5135">
          <cell r="A5135" t="str">
            <v>Gian Life Care Ltd</v>
          </cell>
          <cell r="B5135">
            <v>542918</v>
          </cell>
          <cell r="C5135" t="str">
            <v>GIANLIFE</v>
          </cell>
        </row>
        <row r="5136">
          <cell r="A5136" t="str">
            <v>Artemis Medicare Services Ltd</v>
          </cell>
          <cell r="B5136">
            <v>542919</v>
          </cell>
          <cell r="C5136" t="str">
            <v>ARTEMISMED</v>
          </cell>
        </row>
        <row r="5137">
          <cell r="A5137" t="str">
            <v>Sumitomo Chemical India Ltd</v>
          </cell>
          <cell r="B5137">
            <v>542920</v>
          </cell>
          <cell r="C5137" t="str">
            <v>SUMICHEM</v>
          </cell>
        </row>
        <row r="5138">
          <cell r="A5138" t="str">
            <v>ICICI Prudential Midcap 150 ETF</v>
          </cell>
          <cell r="B5138">
            <v>542921</v>
          </cell>
          <cell r="C5138" t="str">
            <v>ICICIM150</v>
          </cell>
        </row>
        <row r="5139">
          <cell r="A5139" t="str">
            <v>Mirae Asset Nifty Next 50 ETF (MANXT50ETF)</v>
          </cell>
          <cell r="B5139">
            <v>542922</v>
          </cell>
          <cell r="C5139" t="str">
            <v>MANXT50ETF</v>
          </cell>
        </row>
        <row r="5140">
          <cell r="A5140" t="str">
            <v>Tranway Technologies Ltd</v>
          </cell>
          <cell r="B5140">
            <v>542923</v>
          </cell>
          <cell r="C5140" t="str">
            <v>TRANWAY</v>
          </cell>
        </row>
        <row r="5141">
          <cell r="A5141" t="str">
            <v>Janus Corporation Ltd</v>
          </cell>
          <cell r="B5141">
            <v>542924</v>
          </cell>
          <cell r="C5141" t="str">
            <v>JANUSCORP</v>
          </cell>
        </row>
        <row r="5142">
          <cell r="A5142" t="str">
            <v>Vardhan Capital &amp; Finance Ltd</v>
          </cell>
          <cell r="B5142">
            <v>542931</v>
          </cell>
          <cell r="C5142" t="str">
            <v>VARDHANCFL</v>
          </cell>
        </row>
        <row r="5143">
          <cell r="A5143" t="str">
            <v>Birla Tyres Ltd</v>
          </cell>
          <cell r="B5143">
            <v>542932</v>
          </cell>
          <cell r="C5143" t="str">
            <v>BIRLATYRES</v>
          </cell>
        </row>
        <row r="5144">
          <cell r="A5144" t="str">
            <v>Universus Photo Imagings Ltd</v>
          </cell>
          <cell r="B5144">
            <v>542933</v>
          </cell>
          <cell r="C5144" t="str">
            <v>UNIVPHOTO</v>
          </cell>
        </row>
        <row r="5145">
          <cell r="A5145" t="str">
            <v>Chandra Bhagat Pharma Ltd</v>
          </cell>
          <cell r="B5145">
            <v>542934</v>
          </cell>
          <cell r="C5145" t="str">
            <v>CBPL</v>
          </cell>
        </row>
        <row r="5146">
          <cell r="A5146" t="str">
            <v>ICL Organic Dairy Products Ltd</v>
          </cell>
          <cell r="B5146">
            <v>542935</v>
          </cell>
          <cell r="C5146" t="str">
            <v>ICLORGANIC</v>
          </cell>
        </row>
        <row r="5147">
          <cell r="A5147" t="str">
            <v>Octavius Plantations Ltd</v>
          </cell>
          <cell r="B5147">
            <v>542938</v>
          </cell>
          <cell r="C5147" t="str">
            <v>OCTAVIUSPL</v>
          </cell>
        </row>
        <row r="5148">
          <cell r="A5148" t="str">
            <v>Suven Pharmaceuticals Ltd</v>
          </cell>
          <cell r="B5148">
            <v>543064</v>
          </cell>
          <cell r="C5148" t="str">
            <v>SUVENPHAR</v>
          </cell>
        </row>
        <row r="5149">
          <cell r="A5149" t="str">
            <v>SM Auto Stamping Ltd</v>
          </cell>
          <cell r="B5149">
            <v>543065</v>
          </cell>
          <cell r="C5149" t="str">
            <v>SMAUTO</v>
          </cell>
        </row>
        <row r="5150">
          <cell r="A5150" t="str">
            <v>SBI Cards and Payment Services Ltd</v>
          </cell>
          <cell r="B5150">
            <v>543066</v>
          </cell>
          <cell r="C5150" t="str">
            <v>SBICARD</v>
          </cell>
        </row>
        <row r="5151">
          <cell r="A5151" t="str">
            <v>NIPPON INDIA EQUITY SAVINGS FUND -  SEGREGATED PORTFOLIO 2 - MONTHLY DIVIDEND PLAN(Issue Price: 0.01)</v>
          </cell>
          <cell r="B5151">
            <v>543144</v>
          </cell>
          <cell r="C5151" t="str">
            <v>08MPD</v>
          </cell>
        </row>
        <row r="5152">
          <cell r="A5152" t="str">
            <v>NIPPON INDIA EQUITY SAVINGS FUND -  SEGREGATED PORTFOLIO 2 - DIRECT DIVIDEND PLAN(Issue Price: 0.01)</v>
          </cell>
          <cell r="B5152">
            <v>543145</v>
          </cell>
          <cell r="C5152" t="str">
            <v>08ADR</v>
          </cell>
        </row>
        <row r="5153">
          <cell r="A5153" t="str">
            <v>NIPPON INDIA EQUITY SAVINGS FUND -  SEGREGATED PORTFOLIO 2 - MONTHLY DIVIDEND PLAN(Issue Price: 0.01)</v>
          </cell>
          <cell r="B5153">
            <v>543146</v>
          </cell>
          <cell r="C5153" t="str">
            <v>08MPR</v>
          </cell>
        </row>
        <row r="5154">
          <cell r="A5154" t="str">
            <v>NIPPON INDIA EQUITY SAVINGS FUND -  SEGREGATED PORTFOLIO 2 - DIRECT MONTHLY DIVIDEND PLAN(Issue Price: 0.01)</v>
          </cell>
          <cell r="B5154">
            <v>543147</v>
          </cell>
          <cell r="C5154" t="str">
            <v>08AMD</v>
          </cell>
        </row>
        <row r="5155">
          <cell r="A5155" t="str">
            <v>NIPPON INDIA EQUITY SAVINGS FUND -  SEGREGATED PORTFOLIO 2 - DIRECT MONTHLY DIVIDEND PLAN(Issue Price: 0.01)</v>
          </cell>
          <cell r="B5155">
            <v>543148</v>
          </cell>
          <cell r="C5155" t="str">
            <v>08AMR</v>
          </cell>
        </row>
        <row r="5156">
          <cell r="A5156" t="str">
            <v>NIPPON INDIA EQUITY SAVINGS FUND -  SEGREGATED PORTFOLIO 2 - BONUS PLAN(Issue Price: 0.01)</v>
          </cell>
          <cell r="B5156">
            <v>543149</v>
          </cell>
          <cell r="C5156" t="str">
            <v>08BPB</v>
          </cell>
        </row>
        <row r="5157">
          <cell r="A5157" t="str">
            <v>NIPPON INDIA EQUITY SAVINGS FUND -  SEGREGATED PORTFOLIO 2 - GROWTH PLAN(Issue Price: 0.01)</v>
          </cell>
          <cell r="B5157">
            <v>543150</v>
          </cell>
          <cell r="C5157" t="str">
            <v>08GPG</v>
          </cell>
        </row>
        <row r="5158">
          <cell r="A5158" t="str">
            <v>NIPPON INDIA EQUITY SAVINGS FUND -  SEGREGATED PORTFOLIO 2 - DIRECT BONUS PLAN(Issue Price: 0.01)</v>
          </cell>
          <cell r="B5158">
            <v>543151</v>
          </cell>
          <cell r="C5158" t="str">
            <v>08ABB</v>
          </cell>
        </row>
        <row r="5159">
          <cell r="A5159" t="str">
            <v>NIPPON INDIA EQUITY SAVINGS FUND -  SEGREGATED PORTFOLIO 2 - QUARTERLY DIVIDEND PLAN(Issue Price: 0.01)</v>
          </cell>
          <cell r="B5159">
            <v>543152</v>
          </cell>
          <cell r="C5159" t="str">
            <v>08QPD</v>
          </cell>
        </row>
        <row r="5160">
          <cell r="A5160" t="str">
            <v>NIPPON INDIA EQUITY SAVINGS FUND -  SEGREGATED PORTFOLIO 2 - DIRECT GROWTH PLAN(Issue Price: 0.01)</v>
          </cell>
          <cell r="B5160">
            <v>543153</v>
          </cell>
          <cell r="C5160" t="str">
            <v>08AGG</v>
          </cell>
        </row>
        <row r="5161">
          <cell r="A5161" t="str">
            <v>NIPPON INDIA EQUITY SAVINGS FUND -  SEGREGATED PORTFOLIO 2 - QUARTERLY DIVIDEND PLAN(Issue Price: 0.01)</v>
          </cell>
          <cell r="B5161">
            <v>543154</v>
          </cell>
          <cell r="C5161" t="str">
            <v>08QPR</v>
          </cell>
        </row>
        <row r="5162">
          <cell r="A5162" t="str">
            <v>NIPPON INDIA EQUITY SAVINGS FUND -  SEGREGATED PORTFOLIO 2 - DIRECT QUARTERLY DIVIDEND PLAN(Issue Price: 0.01)</v>
          </cell>
          <cell r="B5162">
            <v>543155</v>
          </cell>
          <cell r="C5162" t="str">
            <v>08AQD</v>
          </cell>
        </row>
        <row r="5163">
          <cell r="A5163" t="str">
            <v>NIPPON INDIA EQUITY SAVINGS FUND -  SEGREGATED PORTFOLIO 2 - DIVIDEND PLAN(Issue Price: 0.01)</v>
          </cell>
          <cell r="B5163">
            <v>543156</v>
          </cell>
          <cell r="C5163" t="str">
            <v>08DPD</v>
          </cell>
        </row>
        <row r="5164">
          <cell r="A5164" t="str">
            <v>NIPPON INDIA EQUITY SAVINGS FUND -  SEGREGATED PORTFOLIO 2 - DIRECT QUARTERLY DIVIDEND PLAN(Issue Price: 0.01)</v>
          </cell>
          <cell r="B5164">
            <v>543168</v>
          </cell>
          <cell r="C5164" t="str">
            <v>08AQR</v>
          </cell>
        </row>
        <row r="5165">
          <cell r="A5165" t="str">
            <v>NIPPON INDIA EQUITY SAVINGS FUND -  SEGREGATED PORTFOLIO 2 - DIVIDEND PLAN(Issue Price: 0.01)</v>
          </cell>
          <cell r="B5165">
            <v>543169</v>
          </cell>
          <cell r="C5165" t="str">
            <v>08DPR</v>
          </cell>
        </row>
        <row r="5166">
          <cell r="A5166" t="str">
            <v>NIPPON INDIA EQUITY SAVINGS FUND -  SEGREGATED PORTFOLIO 2 - DIRECT DIVIDEND PLAN(Issue Price: 0.01)</v>
          </cell>
          <cell r="B5166">
            <v>543170</v>
          </cell>
          <cell r="C5166" t="str">
            <v>08ADD</v>
          </cell>
        </row>
        <row r="5167">
          <cell r="A5167" t="str">
            <v>RO Jewels Ltd</v>
          </cell>
          <cell r="B5167">
            <v>543171</v>
          </cell>
          <cell r="C5167" t="str">
            <v>ROJL</v>
          </cell>
        </row>
        <row r="5168">
          <cell r="A5168" t="str">
            <v>Cospower Engineering Ltd</v>
          </cell>
          <cell r="B5168">
            <v>543172</v>
          </cell>
          <cell r="C5168" t="str">
            <v>COSPOWER</v>
          </cell>
        </row>
        <row r="5169">
          <cell r="A5169" t="str">
            <v>NIPPON INDIA EQUITY HYBRID FUND -  SEGREGATED PORTFOLIO 2DIVIDEND PLANDIVIDEND REINVESTMENT</v>
          </cell>
          <cell r="B5169">
            <v>543173</v>
          </cell>
          <cell r="C5169" t="str">
            <v>11DPR</v>
          </cell>
        </row>
        <row r="5170">
          <cell r="A5170" t="str">
            <v>NIPPON INDIA EQUITY HYBRID FUND -  SEGREGATED PORTFOLIO 2GROWTH PLAN GROWTH OPTIONGROWTH</v>
          </cell>
          <cell r="B5170">
            <v>543174</v>
          </cell>
          <cell r="C5170" t="str">
            <v>11GPG</v>
          </cell>
        </row>
        <row r="5171">
          <cell r="A5171" t="str">
            <v>NIPPON INDIA EQUITY HYBRID FUND -  SEGREGATED PORTFOLIO 2MONTHLY DIVIDEND PLANDIVIDEND PAYOUT</v>
          </cell>
          <cell r="B5171">
            <v>543175</v>
          </cell>
          <cell r="C5171" t="str">
            <v>11MPD</v>
          </cell>
        </row>
        <row r="5172">
          <cell r="A5172" t="str">
            <v>NIPPON INDIA EQUITY HYBRID FUND -  SEGREGATED PORTFOLIO 2MONTHLY DIVIDEND PLANREINVESTMENT</v>
          </cell>
          <cell r="B5172">
            <v>543176</v>
          </cell>
          <cell r="C5172" t="str">
            <v>11MPR</v>
          </cell>
        </row>
        <row r="5173">
          <cell r="A5173" t="str">
            <v>NIPPON INDIA EQUITY HYBRID FUND -  SEGREGATED PORTFOLIO 2QUARTERLY DIVIDEND PLANDIVIDEND PAYOUT</v>
          </cell>
          <cell r="B5173">
            <v>543177</v>
          </cell>
          <cell r="C5173" t="str">
            <v>11QPD</v>
          </cell>
        </row>
        <row r="5174">
          <cell r="A5174" t="str">
            <v>NIPPON INDIA EQUITY HYBRID FUND -  SEGREGATED PORTFOLIO 2QUARTERLY DIVIDEND PLANREINVESTMENT</v>
          </cell>
          <cell r="B5174">
            <v>543178</v>
          </cell>
          <cell r="C5174" t="str">
            <v>11QPR</v>
          </cell>
        </row>
        <row r="5175">
          <cell r="A5175" t="str">
            <v>NIPPON INDIA EQUITY HYBRID FUND -  SEGREGATED PORTFOLIO 2DIRECT PLAN DIVIDEND PLANDIVIDEND PAYOUT</v>
          </cell>
          <cell r="B5175">
            <v>543179</v>
          </cell>
          <cell r="C5175" t="str">
            <v>11ADD</v>
          </cell>
        </row>
        <row r="5176">
          <cell r="A5176" t="str">
            <v>NIPPON INDIA EQUITY HYBRID FUND -  SEGREGATED PORTFOLIO 2DIRECT PLAN DIVIDEND PLANDIVIDEND REINVESTMENT</v>
          </cell>
          <cell r="B5176">
            <v>543180</v>
          </cell>
          <cell r="C5176" t="str">
            <v>11ADR</v>
          </cell>
        </row>
        <row r="5177">
          <cell r="A5177" t="str">
            <v>NIPPON INDIA EQUITY HYBRID FUND -  SEGREGATED PORTFOLIO 2DIRECT GROWTH PLAN GROWTH OPTIONGROWTH</v>
          </cell>
          <cell r="B5177">
            <v>543181</v>
          </cell>
          <cell r="C5177" t="str">
            <v>11AGG</v>
          </cell>
        </row>
        <row r="5178">
          <cell r="A5178" t="str">
            <v>NIPPON INDIA EQUITY HYBRID FUND -  SEGREGATED PORTFOLIO 2DIRECT MONTHLY DIVIDEND PLANDIVIDEND PAYOUT</v>
          </cell>
          <cell r="B5178">
            <v>543182</v>
          </cell>
          <cell r="C5178" t="str">
            <v>11AMD</v>
          </cell>
        </row>
        <row r="5179">
          <cell r="A5179" t="str">
            <v>NIPPON INDIA EQUITY HYBRID FUND -  SEGREGATED PORTFOLIO 2DIRECT MONTHLY DIVIDEND PLANREINVESTMENT</v>
          </cell>
          <cell r="B5179">
            <v>543183</v>
          </cell>
          <cell r="C5179" t="str">
            <v>11AMR</v>
          </cell>
        </row>
        <row r="5180">
          <cell r="A5180" t="str">
            <v>NIPPON INDIA EQUITY HYBRID FUND -  SEGREGATED PORTFOLIO 2DIRECT QUARTERLY DIVIDEND PLANDIVIDEND PAYOUT</v>
          </cell>
          <cell r="B5180">
            <v>543184</v>
          </cell>
          <cell r="C5180" t="str">
            <v>11AQD</v>
          </cell>
        </row>
        <row r="5181">
          <cell r="A5181" t="str">
            <v>NIPPON INDIA EQUITY HYBRID FUND -  SEGREGATED PORTFOLIO 2DIRECT QUARTERLY DIVIDEND PLANREINVESTMENT</v>
          </cell>
          <cell r="B5181">
            <v>543185</v>
          </cell>
          <cell r="C5181" t="str">
            <v>11AQR</v>
          </cell>
        </row>
        <row r="5182">
          <cell r="A5182" t="str">
            <v>NIPPON INDIA EQUITY HYBRID FUND -  SEGREGATED PORTFOLIO 2DIVIDEND PLANDIVIDEND PAYOUT</v>
          </cell>
          <cell r="B5182">
            <v>543186</v>
          </cell>
          <cell r="C5182" t="str">
            <v>11DPD</v>
          </cell>
        </row>
        <row r="5183">
          <cell r="A5183" t="str">
            <v>ABB Power Products and Systems India Ltd</v>
          </cell>
          <cell r="B5183">
            <v>543187</v>
          </cell>
          <cell r="C5183" t="str">
            <v>POWERINDIA</v>
          </cell>
        </row>
        <row r="5184">
          <cell r="A5184" t="str">
            <v>DJ Mediaprint &amp; Logistics Ltd</v>
          </cell>
          <cell r="B5184">
            <v>543193</v>
          </cell>
          <cell r="C5184" t="str">
            <v>DJML</v>
          </cell>
        </row>
        <row r="5185">
          <cell r="A5185" t="str">
            <v>Nirmitee Robotics India Ltd</v>
          </cell>
          <cell r="B5185">
            <v>543194</v>
          </cell>
          <cell r="C5185" t="str">
            <v>NIRMITEE</v>
          </cell>
        </row>
        <row r="5186">
          <cell r="A5186" t="str">
            <v>Natural Biocon (India) Ltd</v>
          </cell>
          <cell r="B5186">
            <v>543207</v>
          </cell>
          <cell r="C5186" t="str">
            <v>NATURAL</v>
          </cell>
        </row>
        <row r="5187">
          <cell r="A5187" t="str">
            <v>Bhartia Bachat Ltd</v>
          </cell>
          <cell r="B5187">
            <v>543208</v>
          </cell>
          <cell r="C5187" t="str">
            <v>BHARTIA</v>
          </cell>
        </row>
        <row r="5188">
          <cell r="A5188" t="str">
            <v>Billwin Industries Ltd</v>
          </cell>
          <cell r="B5188">
            <v>543209</v>
          </cell>
          <cell r="C5188" t="str">
            <v>BILLWIN</v>
          </cell>
        </row>
        <row r="5189">
          <cell r="A5189" t="str">
            <v>Aarti Surfactants Ltd</v>
          </cell>
          <cell r="B5189">
            <v>543210</v>
          </cell>
          <cell r="C5189" t="str">
            <v>AARTISURF</v>
          </cell>
        </row>
        <row r="5190">
          <cell r="A5190" t="str">
            <v>Bonlon Industries Ltd</v>
          </cell>
          <cell r="B5190">
            <v>543211</v>
          </cell>
          <cell r="C5190" t="str">
            <v>BONLON</v>
          </cell>
        </row>
        <row r="5191">
          <cell r="A5191" t="str">
            <v>Borosil Ltd</v>
          </cell>
          <cell r="B5191">
            <v>543212</v>
          </cell>
          <cell r="C5191" t="str">
            <v>BOROLTD</v>
          </cell>
        </row>
        <row r="5192">
          <cell r="A5192" t="str">
            <v>Rossari Biotech Ltd</v>
          </cell>
          <cell r="B5192">
            <v>543213</v>
          </cell>
          <cell r="C5192" t="str">
            <v>ROSSARI</v>
          </cell>
        </row>
        <row r="5193">
          <cell r="A5193" t="str">
            <v>NDR Auto Components Ltd</v>
          </cell>
          <cell r="B5193">
            <v>543214</v>
          </cell>
          <cell r="C5193" t="str">
            <v>NDRAUTO</v>
          </cell>
        </row>
        <row r="5194">
          <cell r="A5194" t="str">
            <v>Mindspace Business Parks REIT</v>
          </cell>
          <cell r="B5194">
            <v>543217</v>
          </cell>
          <cell r="C5194" t="str">
            <v>MINDSPACE</v>
          </cell>
        </row>
        <row r="5195">
          <cell r="A5195" t="str">
            <v>Suratwwala Business Group Ltd</v>
          </cell>
          <cell r="B5195">
            <v>543218</v>
          </cell>
          <cell r="C5195" t="str">
            <v>SBGLP</v>
          </cell>
        </row>
        <row r="5196">
          <cell r="A5196" t="str">
            <v>&amp;#160;ICICI Prudential Alpha Low Vol 30 ETF&amp;#160;</v>
          </cell>
          <cell r="B5196">
            <v>543219</v>
          </cell>
          <cell r="C5196" t="str">
            <v>ICICIALPLV</v>
          </cell>
        </row>
        <row r="5197">
          <cell r="A5197" t="str">
            <v>Max Healthcare Institute Ltd</v>
          </cell>
          <cell r="B5197">
            <v>543220</v>
          </cell>
          <cell r="C5197" t="str">
            <v>MAXHEALTH</v>
          </cell>
        </row>
        <row r="5198">
          <cell r="A5198" t="str">
            <v>ICICI Prudential IT ETF</v>
          </cell>
          <cell r="B5198">
            <v>543221</v>
          </cell>
          <cell r="C5198" t="str">
            <v>ICICITECH</v>
          </cell>
        </row>
        <row r="5199">
          <cell r="A5199" t="str">
            <v>Trekkingtoes.com Ltd</v>
          </cell>
          <cell r="B5199">
            <v>543222</v>
          </cell>
          <cell r="C5199" t="str">
            <v>HIPPOCABS</v>
          </cell>
        </row>
        <row r="5200">
          <cell r="A5200" t="str">
            <v>Max India Ltd</v>
          </cell>
          <cell r="B5200">
            <v>543223</v>
          </cell>
          <cell r="C5200" t="str">
            <v>MAXINDIA</v>
          </cell>
        </row>
        <row r="5201">
          <cell r="A5201" t="str">
            <v>HDFC Banking ETF</v>
          </cell>
          <cell r="B5201">
            <v>543224</v>
          </cell>
          <cell r="C5201" t="str">
            <v>HBANKETF</v>
          </cell>
        </row>
        <row r="5202">
          <cell r="A5202" t="str">
            <v>Tower Infrastructure Trust</v>
          </cell>
          <cell r="B5202">
            <v>543225</v>
          </cell>
          <cell r="C5202" t="str">
            <v>TOWERINFRA</v>
          </cell>
        </row>
        <row r="5203">
          <cell r="A5203" t="str">
            <v>UTI Bank Exchange Traded Fund (UTI Bank ETF)</v>
          </cell>
          <cell r="B5203">
            <v>543226</v>
          </cell>
          <cell r="C5203" t="str">
            <v>UTIBANKETF</v>
          </cell>
        </row>
        <row r="5204">
          <cell r="A5204" t="str">
            <v>Happiest Minds Technologies Ltd</v>
          </cell>
          <cell r="B5204">
            <v>543227</v>
          </cell>
          <cell r="C5204" t="str">
            <v>HAPPSTMNDS</v>
          </cell>
        </row>
        <row r="5205">
          <cell r="A5205" t="str">
            <v>Route Mobile Ltd</v>
          </cell>
          <cell r="B5205">
            <v>543228</v>
          </cell>
          <cell r="C5205" t="str">
            <v>ROUTE</v>
          </cell>
        </row>
        <row r="5206">
          <cell r="A5206" t="str">
            <v>Advait Infratech Ltd</v>
          </cell>
          <cell r="B5206">
            <v>543230</v>
          </cell>
          <cell r="C5206" t="str">
            <v>ADVAIT</v>
          </cell>
        </row>
        <row r="5207">
          <cell r="A5207" t="str">
            <v>Archidply Decor Ltd</v>
          </cell>
          <cell r="B5207">
            <v>543231</v>
          </cell>
          <cell r="C5207" t="str">
            <v>ADL</v>
          </cell>
        </row>
        <row r="5208">
          <cell r="A5208" t="str">
            <v>Computer Age Management Services Ltd</v>
          </cell>
          <cell r="B5208">
            <v>543232</v>
          </cell>
          <cell r="C5208" t="str">
            <v>CAMS</v>
          </cell>
        </row>
        <row r="5209">
          <cell r="A5209" t="str">
            <v>Chemcon Speciality Chemicals Ltd</v>
          </cell>
          <cell r="B5209">
            <v>543233</v>
          </cell>
          <cell r="C5209" t="str">
            <v>CHEMCON</v>
          </cell>
        </row>
        <row r="5210">
          <cell r="A5210" t="str">
            <v>SecMark Consultancy Ltd</v>
          </cell>
          <cell r="B5210">
            <v>543234</v>
          </cell>
          <cell r="C5210" t="str">
            <v>SECMARK</v>
          </cell>
        </row>
        <row r="5211">
          <cell r="A5211" t="str">
            <v>Angel Broking Ltd</v>
          </cell>
          <cell r="B5211">
            <v>543235</v>
          </cell>
          <cell r="C5211" t="str">
            <v>ANGELBRKG</v>
          </cell>
        </row>
        <row r="5212">
          <cell r="A5212" t="str">
            <v>Atam Valves Ltd</v>
          </cell>
          <cell r="B5212">
            <v>543236</v>
          </cell>
          <cell r="C5212" t="str">
            <v>ATAM</v>
          </cell>
        </row>
        <row r="5213">
          <cell r="A5213" t="str">
            <v>Mazagon Dock Shipbuilders Ltd</v>
          </cell>
          <cell r="B5213">
            <v>543237</v>
          </cell>
          <cell r="C5213" t="str">
            <v>MAZDOCK</v>
          </cell>
        </row>
        <row r="5214">
          <cell r="A5214" t="str">
            <v>UTI Asset Management Company Ltd</v>
          </cell>
          <cell r="B5214">
            <v>543238</v>
          </cell>
          <cell r="C5214" t="str">
            <v>UTIAMC</v>
          </cell>
        </row>
        <row r="5215">
          <cell r="A5215" t="str">
            <v>G M Polyplast Ltd</v>
          </cell>
          <cell r="B5215">
            <v>543239</v>
          </cell>
          <cell r="C5215" t="str">
            <v>GMPL</v>
          </cell>
        </row>
        <row r="5216">
          <cell r="A5216" t="str">
            <v>Likhitha Infrastructure Ltd</v>
          </cell>
          <cell r="B5216">
            <v>543240</v>
          </cell>
          <cell r="C5216" t="str">
            <v>LIKHITHA</v>
          </cell>
        </row>
        <row r="5217">
          <cell r="A5217" t="str">
            <v>Veer Global Infraconstruction Ltd</v>
          </cell>
          <cell r="B5217">
            <v>543241</v>
          </cell>
          <cell r="C5217" t="str">
            <v>VGIL</v>
          </cell>
        </row>
        <row r="5218">
          <cell r="A5218" t="str">
            <v>Hemisphere Properties India Ltd</v>
          </cell>
          <cell r="B5218">
            <v>543242</v>
          </cell>
          <cell r="C5218" t="str">
            <v>HEMIPROP</v>
          </cell>
        </row>
        <row r="5219">
          <cell r="A5219" t="str">
            <v>Equitas Small Finance Bank Ltd</v>
          </cell>
          <cell r="B5219">
            <v>543243</v>
          </cell>
          <cell r="C5219" t="str">
            <v>EQUITASBNK</v>
          </cell>
        </row>
        <row r="5220">
          <cell r="A5220" t="str">
            <v>Shine Fashions (India) Ltd</v>
          </cell>
          <cell r="B5220">
            <v>543244</v>
          </cell>
          <cell r="C5220" t="str">
            <v>SHINEFASH</v>
          </cell>
        </row>
        <row r="5221">
          <cell r="A5221" t="str">
            <v>BARODA RAYON CORPORATION LTD</v>
          </cell>
          <cell r="B5221">
            <v>500270</v>
          </cell>
          <cell r="C5221" t="str">
            <v>BARODARY</v>
          </cell>
        </row>
        <row r="5222">
          <cell r="A5222" t="str">
            <v>MEDIAONE GLOBAL ENTERTAINMENT LTD</v>
          </cell>
          <cell r="B5222">
            <v>503685</v>
          </cell>
          <cell r="C5222" t="str">
            <v>MEDIAONE</v>
          </cell>
        </row>
        <row r="5223">
          <cell r="A5223" t="str">
            <v>INDIA RADIATORS LTD</v>
          </cell>
          <cell r="B5223">
            <v>505100</v>
          </cell>
          <cell r="C5223" t="str">
            <v>INRADIA</v>
          </cell>
        </row>
        <row r="5224">
          <cell r="A5224" t="str">
            <v>PB Global Ltd</v>
          </cell>
          <cell r="B5224">
            <v>506580</v>
          </cell>
          <cell r="C5224" t="str">
            <v>PBGLOBAL</v>
          </cell>
        </row>
        <row r="5225">
          <cell r="A5225" t="str">
            <v>INFOMEDIA PRESS LTD</v>
          </cell>
          <cell r="B5225">
            <v>509069</v>
          </cell>
          <cell r="C5225" t="str">
            <v>INFOMEDIA</v>
          </cell>
        </row>
        <row r="5226">
          <cell r="A5226" t="str">
            <v>U.P.HOTELS LTD</v>
          </cell>
          <cell r="B5226">
            <v>509960</v>
          </cell>
          <cell r="C5226" t="str">
            <v>UPHOT</v>
          </cell>
        </row>
        <row r="5227">
          <cell r="A5227" t="str">
            <v>PREMIER CAPITAL SERVICES LTD</v>
          </cell>
          <cell r="B5227">
            <v>511016</v>
          </cell>
          <cell r="C5227" t="str">
            <v>PREMCAP</v>
          </cell>
        </row>
        <row r="5228">
          <cell r="A5228" t="str">
            <v>ICDS LTD</v>
          </cell>
          <cell r="B5228">
            <v>511194</v>
          </cell>
          <cell r="C5228" t="str">
            <v>ICDSLTD</v>
          </cell>
        </row>
        <row r="5229">
          <cell r="A5229" t="str">
            <v>Saianand Commercial Limited</v>
          </cell>
          <cell r="B5229">
            <v>512097</v>
          </cell>
          <cell r="C5229" t="str">
            <v>SAICOM</v>
          </cell>
        </row>
        <row r="5230">
          <cell r="A5230" t="str">
            <v>ROSE MERC.LTD</v>
          </cell>
          <cell r="B5230">
            <v>512115</v>
          </cell>
          <cell r="C5230" t="str">
            <v>ROSEMER</v>
          </cell>
        </row>
        <row r="5231">
          <cell r="A5231" t="str">
            <v>SURBHI INDUSTRIES LTD</v>
          </cell>
          <cell r="B5231">
            <v>514260</v>
          </cell>
          <cell r="C5231" t="str">
            <v>SURBHIN</v>
          </cell>
        </row>
        <row r="5232">
          <cell r="A5232" t="str">
            <v>SHRI GANG INDUSTRIES AND ALLIED PRODUCTS LTD</v>
          </cell>
          <cell r="B5232">
            <v>523309</v>
          </cell>
          <cell r="C5232" t="str">
            <v>SHRIGANG</v>
          </cell>
        </row>
        <row r="5233">
          <cell r="A5233" t="str">
            <v>UBE INDUSTRIES LTD</v>
          </cell>
          <cell r="B5233">
            <v>523868</v>
          </cell>
          <cell r="C5233" t="str">
            <v>UBEINDL</v>
          </cell>
        </row>
        <row r="5234">
          <cell r="A5234" t="str">
            <v>PET PLASTICS LTD</v>
          </cell>
          <cell r="B5234">
            <v>524046</v>
          </cell>
          <cell r="C5234" t="str">
            <v>PETPLST</v>
          </cell>
        </row>
        <row r="5235">
          <cell r="A5235" t="str">
            <v>PANJON LTD</v>
          </cell>
          <cell r="B5235">
            <v>526345</v>
          </cell>
          <cell r="C5235" t="str">
            <v>PANJON</v>
          </cell>
        </row>
        <row r="5236">
          <cell r="A5236" t="str">
            <v>EURO LEDER FASHION LTD</v>
          </cell>
          <cell r="B5236">
            <v>526468</v>
          </cell>
          <cell r="C5236" t="str">
            <v>EUROLED</v>
          </cell>
        </row>
        <row r="5237">
          <cell r="A5237" t="str">
            <v>DSJ keep Learning Ltd</v>
          </cell>
          <cell r="B5237">
            <v>526677</v>
          </cell>
          <cell r="C5237" t="str">
            <v>KEEPLEARN</v>
          </cell>
        </row>
        <row r="5238">
          <cell r="A5238" t="str">
            <v>SIDDHESWARI GARMENTS LTD</v>
          </cell>
          <cell r="B5238">
            <v>526877</v>
          </cell>
          <cell r="C5238" t="str">
            <v>SIDDHEGA</v>
          </cell>
        </row>
        <row r="5239">
          <cell r="A5239" t="str">
            <v>AADI INDUSTRIES LTD</v>
          </cell>
          <cell r="B5239">
            <v>530027</v>
          </cell>
          <cell r="C5239" t="str">
            <v>AADIIND</v>
          </cell>
        </row>
        <row r="5240">
          <cell r="A5240" t="str">
            <v>SHAMROCK INDUSTRIAL CO.LTD</v>
          </cell>
          <cell r="B5240">
            <v>531240</v>
          </cell>
          <cell r="C5240" t="str">
            <v>SHAMROIN</v>
          </cell>
        </row>
        <row r="5241">
          <cell r="A5241" t="str">
            <v>G.G.AUTOMOTIVE GEARS LTD</v>
          </cell>
          <cell r="B5241">
            <v>531399</v>
          </cell>
          <cell r="C5241" t="str">
            <v>GGAUTO</v>
          </cell>
        </row>
        <row r="5242">
          <cell r="A5242" t="str">
            <v>SGN TELECOMS LTD</v>
          </cell>
          <cell r="B5242">
            <v>531812</v>
          </cell>
          <cell r="C5242" t="str">
            <v>SGNTE</v>
          </cell>
        </row>
        <row r="5243">
          <cell r="A5243" t="str">
            <v>LCC INFOTECH LTD</v>
          </cell>
          <cell r="B5243">
            <v>532019</v>
          </cell>
          <cell r="C5243" t="str">
            <v>LCCINFOTEC</v>
          </cell>
        </row>
        <row r="5244">
          <cell r="A5244" t="str">
            <v>AMBICA AGARBATHIES &amp; AROMA INDUSTRIES LTD</v>
          </cell>
          <cell r="B5244">
            <v>532335</v>
          </cell>
          <cell r="C5244" t="str">
            <v>AMBICAAGAR</v>
          </cell>
        </row>
        <row r="5245">
          <cell r="A5245" t="str">
            <v>Shree Hanuman Sugar &amp; Industries Ltd</v>
          </cell>
          <cell r="B5245">
            <v>537709</v>
          </cell>
          <cell r="C5245" t="str">
            <v>HANSUGAR</v>
          </cell>
        </row>
        <row r="5246">
          <cell r="A5246" t="str">
            <v>Samrat Forgings Ltd</v>
          </cell>
          <cell r="B5246">
            <v>543229</v>
          </cell>
          <cell r="C5246" t="str">
            <v>SAMRATFORG</v>
          </cell>
        </row>
        <row r="5247">
          <cell r="A5247" t="str">
            <v>Gland Pharma Ltd</v>
          </cell>
          <cell r="B5247">
            <v>543245</v>
          </cell>
          <cell r="C5247" t="str">
            <v>GLAND</v>
          </cell>
        </row>
        <row r="5248">
          <cell r="A5248" t="str">
            <v>Mirae Asset ESG Sector Leaders ETF</v>
          </cell>
          <cell r="B5248">
            <v>543246</v>
          </cell>
          <cell r="C5248" t="str">
            <v>MAESGETF</v>
          </cell>
        </row>
        <row r="5249">
          <cell r="A5249" t="str">
            <v>Net Pix Shorts Digital Media Ltd</v>
          </cell>
          <cell r="B5249">
            <v>543247</v>
          </cell>
          <cell r="C5249" t="str">
            <v>NETPIX</v>
          </cell>
        </row>
        <row r="5250">
          <cell r="A5250" t="str">
            <v>Restaurant Brands Asia Ltd</v>
          </cell>
          <cell r="B5250">
            <v>543248</v>
          </cell>
          <cell r="C5250" t="str">
            <v>RBA</v>
          </cell>
        </row>
        <row r="5251">
          <cell r="A5251" t="str">
            <v>Tarc Ltd</v>
          </cell>
          <cell r="B5251">
            <v>543249</v>
          </cell>
          <cell r="C5251" t="str">
            <v>TARC</v>
          </cell>
        </row>
        <row r="5252">
          <cell r="A5252" t="str">
            <v>Ravinder Heights Ltd</v>
          </cell>
          <cell r="B5252">
            <v>543251</v>
          </cell>
          <cell r="C5252" t="str">
            <v>RVHL</v>
          </cell>
        </row>
        <row r="5253">
          <cell r="A5253" t="str">
            <v>Fairchem Organics Ltd</v>
          </cell>
          <cell r="B5253">
            <v>543252</v>
          </cell>
          <cell r="C5253" t="str">
            <v>FAIRCHEMOR</v>
          </cell>
        </row>
        <row r="5254">
          <cell r="A5254" t="str">
            <v>Mrs. Bectors Food Specialities Ltd</v>
          </cell>
          <cell r="B5254">
            <v>543253</v>
          </cell>
          <cell r="C5254" t="str">
            <v>BECTORFOOD</v>
          </cell>
        </row>
        <row r="5255">
          <cell r="A5255" t="str">
            <v>Antony Waste Handling Cell Ltd</v>
          </cell>
          <cell r="B5255">
            <v>543254</v>
          </cell>
          <cell r="C5255" t="str">
            <v>AWHCL</v>
          </cell>
        </row>
        <row r="5256">
          <cell r="A5256" t="str">
            <v>NIPPON INDIA ETF INFRA BeES</v>
          </cell>
          <cell r="B5256">
            <v>543255</v>
          </cell>
          <cell r="C5256" t="str">
            <v>INFRABEES</v>
          </cell>
        </row>
        <row r="5257">
          <cell r="A5257" t="str">
            <v>Rita Finance and Leasing Ltd</v>
          </cell>
          <cell r="B5257">
            <v>543256</v>
          </cell>
          <cell r="C5257" t="str">
            <v>RFLL</v>
          </cell>
        </row>
        <row r="5258">
          <cell r="A5258" t="str">
            <v>Indian Railway Finance Corporation Ltd</v>
          </cell>
          <cell r="B5258">
            <v>543257</v>
          </cell>
          <cell r="C5258" t="str">
            <v>IRFC</v>
          </cell>
        </row>
        <row r="5259">
          <cell r="A5259" t="str">
            <v>Indigo Paints Ltd</v>
          </cell>
          <cell r="B5259">
            <v>543258</v>
          </cell>
          <cell r="C5259" t="str">
            <v>INDIGOPNTS</v>
          </cell>
        </row>
        <row r="5260">
          <cell r="A5260" t="str">
            <v>Home First Finance Company India Ltd</v>
          </cell>
          <cell r="B5260">
            <v>543259</v>
          </cell>
          <cell r="C5260" t="str">
            <v>HOMEFIRST</v>
          </cell>
        </row>
        <row r="5261">
          <cell r="A5261" t="str">
            <v>Stove Kraft Ltd</v>
          </cell>
          <cell r="B5261">
            <v>543260</v>
          </cell>
          <cell r="C5261" t="str">
            <v>STOVEKRAFT</v>
          </cell>
        </row>
        <row r="5262">
          <cell r="A5262" t="str">
            <v>Brookfield India Real Estate Trust REIT</v>
          </cell>
          <cell r="B5262">
            <v>543261</v>
          </cell>
          <cell r="C5262" t="str">
            <v>BIRET</v>
          </cell>
        </row>
        <row r="5263">
          <cell r="A5263" t="str">
            <v>MRP Agro Ltd</v>
          </cell>
          <cell r="B5263">
            <v>543262</v>
          </cell>
          <cell r="C5263" t="str">
            <v>MRP</v>
          </cell>
        </row>
        <row r="5264">
          <cell r="A5264" t="str">
            <v>SMC Global Securities Ltd</v>
          </cell>
          <cell r="B5264">
            <v>543263</v>
          </cell>
          <cell r="C5264" t="str">
            <v>SMCGLOBAL*</v>
          </cell>
        </row>
        <row r="5265">
          <cell r="A5265" t="str">
            <v>Nureca Ltd</v>
          </cell>
          <cell r="B5265">
            <v>543264</v>
          </cell>
          <cell r="C5265" t="str">
            <v>NURECA</v>
          </cell>
        </row>
        <row r="5266">
          <cell r="A5266" t="str">
            <v>RailTel Corporation of India Ltd</v>
          </cell>
          <cell r="B5266">
            <v>543265</v>
          </cell>
          <cell r="C5266" t="str">
            <v>RAILTEL</v>
          </cell>
        </row>
        <row r="5267">
          <cell r="A5267" t="str">
            <v>Heranba Industries Ltd</v>
          </cell>
          <cell r="B5267">
            <v>543266</v>
          </cell>
          <cell r="C5267" t="str">
            <v>HERANBA</v>
          </cell>
        </row>
        <row r="5268">
          <cell r="A5268" t="str">
            <v>Davangere Sugar Company Ltd</v>
          </cell>
          <cell r="B5268">
            <v>543267</v>
          </cell>
          <cell r="C5268" t="str">
            <v>DAVANGERE</v>
          </cell>
        </row>
        <row r="5269">
          <cell r="A5269" t="str">
            <v>Adjia Technologies Ltd</v>
          </cell>
          <cell r="B5269">
            <v>543269</v>
          </cell>
          <cell r="C5269" t="str">
            <v>ADJIA</v>
          </cell>
        </row>
        <row r="5270">
          <cell r="A5270" t="str">
            <v>MTAR Technologies Ltd</v>
          </cell>
          <cell r="B5270">
            <v>543270</v>
          </cell>
          <cell r="C5270" t="str">
            <v>MTARTECH</v>
          </cell>
        </row>
        <row r="5271">
          <cell r="A5271" t="str">
            <v>Jubilant Ingrevia Ltd</v>
          </cell>
          <cell r="B5271">
            <v>543271</v>
          </cell>
          <cell r="C5271" t="str">
            <v>JUBLINGREA</v>
          </cell>
        </row>
        <row r="5272">
          <cell r="A5272" t="str">
            <v>Easy Trip Planners Ltd</v>
          </cell>
          <cell r="B5272">
            <v>543272</v>
          </cell>
          <cell r="C5272" t="str">
            <v>EASEMYTRIP</v>
          </cell>
        </row>
        <row r="5273">
          <cell r="A5273" t="str">
            <v>Knowledge Marine &amp; Engineering Works Ltd</v>
          </cell>
          <cell r="B5273">
            <v>543273</v>
          </cell>
          <cell r="C5273" t="str">
            <v>KMEW</v>
          </cell>
        </row>
        <row r="5274">
          <cell r="A5274" t="str">
            <v>Suumaya Corporation Ltd</v>
          </cell>
          <cell r="B5274">
            <v>543274</v>
          </cell>
          <cell r="C5274" t="str">
            <v>SUUMAYA</v>
          </cell>
        </row>
        <row r="5275">
          <cell r="A5275" t="str">
            <v>Anupam Rasayan India Ltd</v>
          </cell>
          <cell r="B5275">
            <v>543275</v>
          </cell>
          <cell r="C5275" t="str">
            <v>ANURAS</v>
          </cell>
        </row>
        <row r="5276">
          <cell r="A5276" t="str">
            <v>Craftsman Automation Ltd</v>
          </cell>
          <cell r="B5276">
            <v>543276</v>
          </cell>
          <cell r="C5276" t="str">
            <v>CRAFTSMAN</v>
          </cell>
        </row>
        <row r="5277">
          <cell r="A5277" t="str">
            <v>Laxmi Organic Industries Ltd</v>
          </cell>
          <cell r="B5277">
            <v>543277</v>
          </cell>
          <cell r="C5277" t="str">
            <v>LXCHEM</v>
          </cell>
        </row>
        <row r="5278">
          <cell r="A5278" t="str">
            <v>Kalyan Jewellers India Ltd</v>
          </cell>
          <cell r="B5278">
            <v>543278</v>
          </cell>
          <cell r="C5278" t="str">
            <v>KALYANKJIL</v>
          </cell>
        </row>
        <row r="5279">
          <cell r="A5279" t="str">
            <v>Suryoday Small Finance Bank Ltd</v>
          </cell>
          <cell r="B5279">
            <v>543279</v>
          </cell>
          <cell r="C5279" t="str">
            <v>SURYODAY</v>
          </cell>
        </row>
        <row r="5280">
          <cell r="A5280" t="str">
            <v>Nazara Technologies Ltd</v>
          </cell>
          <cell r="B5280">
            <v>543280</v>
          </cell>
          <cell r="C5280" t="str">
            <v>NAZARA</v>
          </cell>
        </row>
        <row r="5281">
          <cell r="A5281" t="str">
            <v>Suvidhaa Infoserve Ltd</v>
          </cell>
          <cell r="B5281">
            <v>543281</v>
          </cell>
          <cell r="C5281" t="str">
            <v>SUVIDHAA</v>
          </cell>
        </row>
        <row r="5282">
          <cell r="A5282" t="str">
            <v>Niks Technology Ltd</v>
          </cell>
          <cell r="B5282">
            <v>543282</v>
          </cell>
          <cell r="C5282" t="str">
            <v>NIKSTECH</v>
          </cell>
        </row>
        <row r="5283">
          <cell r="A5283" t="str">
            <v>Barbeque-Nation Hospitality Ltd</v>
          </cell>
          <cell r="B5283">
            <v>543283</v>
          </cell>
          <cell r="C5283" t="str">
            <v>BARBEQUE</v>
          </cell>
        </row>
        <row r="5284">
          <cell r="A5284" t="str">
            <v>EKI Energy Services Ltd</v>
          </cell>
          <cell r="B5284">
            <v>543284</v>
          </cell>
          <cell r="C5284" t="str">
            <v>EKI</v>
          </cell>
        </row>
        <row r="5285">
          <cell r="A5285" t="str">
            <v>Rajeshwari Cans Ltd</v>
          </cell>
          <cell r="B5285">
            <v>543285</v>
          </cell>
          <cell r="C5285" t="str">
            <v>RCAN</v>
          </cell>
        </row>
        <row r="5286">
          <cell r="A5286" t="str">
            <v>Jetmall Spices and Masala Ltd</v>
          </cell>
          <cell r="B5286">
            <v>543286</v>
          </cell>
          <cell r="C5286" t="str">
            <v>JETMALL</v>
          </cell>
        </row>
        <row r="5287">
          <cell r="A5287" t="str">
            <v>Macrotech Developers Ltd</v>
          </cell>
          <cell r="B5287">
            <v>543287</v>
          </cell>
          <cell r="C5287" t="str">
            <v>LODHA</v>
          </cell>
        </row>
        <row r="5288">
          <cell r="A5288" t="str">
            <v>Deep Industries Ltd</v>
          </cell>
          <cell r="B5288">
            <v>543288</v>
          </cell>
          <cell r="C5288" t="str">
            <v>DEEPIND</v>
          </cell>
        </row>
        <row r="5289">
          <cell r="A5289" t="str">
            <v>Kuberan Global Edu Solutions Ltd</v>
          </cell>
          <cell r="B5289">
            <v>543289</v>
          </cell>
          <cell r="C5289" t="str">
            <v>KGES</v>
          </cell>
        </row>
        <row r="5290">
          <cell r="A5290" t="str">
            <v>POWERGRID Infrastructure Investment Trust</v>
          </cell>
          <cell r="B5290">
            <v>543290</v>
          </cell>
          <cell r="C5290" t="str">
            <v>PGINVIT</v>
          </cell>
        </row>
        <row r="5291">
          <cell r="A5291" t="str">
            <v>Mirae Asset NYSE FANG+ ETF</v>
          </cell>
          <cell r="B5291">
            <v>543291</v>
          </cell>
          <cell r="C5291" t="str">
            <v>MAFANG</v>
          </cell>
        </row>
        <row r="5292">
          <cell r="A5292" t="str">
            <v>ICICI Prudential Healthcare ETF</v>
          </cell>
          <cell r="B5292">
            <v>543292</v>
          </cell>
          <cell r="C5292" t="str">
            <v>ICICIPHARM</v>
          </cell>
        </row>
        <row r="5293">
          <cell r="A5293" t="str">
            <v>Inox Wind Energy Ltd</v>
          </cell>
          <cell r="B5293">
            <v>543297</v>
          </cell>
          <cell r="C5293" t="str">
            <v>IWEL</v>
          </cell>
        </row>
        <row r="5294">
          <cell r="A5294" t="str">
            <v>Vineet Laboratories Ltd</v>
          </cell>
          <cell r="B5294">
            <v>543298</v>
          </cell>
          <cell r="C5294" t="str">
            <v>VINEETLAB</v>
          </cell>
        </row>
        <row r="5295">
          <cell r="A5295" t="str">
            <v>Shyam Metalics and Energy Ltd</v>
          </cell>
          <cell r="B5295">
            <v>543299</v>
          </cell>
          <cell r="C5295" t="str">
            <v>SHYAMMETL</v>
          </cell>
        </row>
        <row r="5296">
          <cell r="A5296" t="str">
            <v>Sona BLW Precision Forgings Ltd</v>
          </cell>
          <cell r="B5296">
            <v>543300</v>
          </cell>
          <cell r="C5296" t="str">
            <v>SONACOMS</v>
          </cell>
        </row>
        <row r="5297">
          <cell r="A5297" t="str">
            <v>Navoday Enterprises Ltd</v>
          </cell>
          <cell r="B5297">
            <v>543305</v>
          </cell>
          <cell r="C5297" t="str">
            <v>NAVODAYENT</v>
          </cell>
        </row>
        <row r="5298">
          <cell r="A5298" t="str">
            <v>Dodla Dairy Ltd</v>
          </cell>
          <cell r="B5298">
            <v>543306</v>
          </cell>
          <cell r="C5298" t="str">
            <v>DODLA</v>
          </cell>
        </row>
        <row r="5299">
          <cell r="A5299" t="str">
            <v>Krishna Institute of Medical Sciences Ltd</v>
          </cell>
          <cell r="B5299">
            <v>543308</v>
          </cell>
          <cell r="C5299" t="str">
            <v>KIMS</v>
          </cell>
        </row>
        <row r="5300">
          <cell r="A5300" t="str">
            <v>Adeshwar Meditex Ltd</v>
          </cell>
          <cell r="B5300">
            <v>543309</v>
          </cell>
          <cell r="C5300" t="str">
            <v>ADESHWAR</v>
          </cell>
        </row>
        <row r="5301">
          <cell r="A5301" t="str">
            <v>Times Green Energy (India) Ltd</v>
          </cell>
          <cell r="B5301">
            <v>543310</v>
          </cell>
          <cell r="C5301" t="str">
            <v>TIMESGREEN</v>
          </cell>
        </row>
        <row r="5302">
          <cell r="A5302" t="str">
            <v>India Pesticides Ltd</v>
          </cell>
          <cell r="B5302">
            <v>543311</v>
          </cell>
          <cell r="C5302" t="str">
            <v>IPL</v>
          </cell>
        </row>
        <row r="5303">
          <cell r="A5303" t="str">
            <v>Focus Business Solution Ltd</v>
          </cell>
          <cell r="B5303">
            <v>543312</v>
          </cell>
          <cell r="C5303" t="str">
            <v>FOCUS</v>
          </cell>
        </row>
        <row r="5304">
          <cell r="A5304" t="str">
            <v>G R Infraprojects Ltd</v>
          </cell>
          <cell r="B5304">
            <v>543317</v>
          </cell>
          <cell r="C5304" t="str">
            <v>GRINFRA</v>
          </cell>
        </row>
        <row r="5305">
          <cell r="A5305" t="str">
            <v>Clean Science and Technology Ltd</v>
          </cell>
          <cell r="B5305">
            <v>543318</v>
          </cell>
          <cell r="C5305" t="str">
            <v>CLEAN</v>
          </cell>
        </row>
        <row r="5306">
          <cell r="A5306" t="str">
            <v>AA Plus Tradelink Ltd</v>
          </cell>
          <cell r="B5306">
            <v>543319</v>
          </cell>
          <cell r="C5306" t="str">
            <v>AAPLUSTRAD</v>
          </cell>
        </row>
        <row r="5307">
          <cell r="A5307" t="str">
            <v>Zomato Ltd</v>
          </cell>
          <cell r="B5307">
            <v>543320</v>
          </cell>
          <cell r="C5307" t="str">
            <v>ZOMATO</v>
          </cell>
        </row>
        <row r="5308">
          <cell r="A5308" t="str">
            <v>Tatva Chintan Pharma Chem Ltd</v>
          </cell>
          <cell r="B5308">
            <v>543321</v>
          </cell>
          <cell r="C5308" t="str">
            <v>TATVA</v>
          </cell>
        </row>
        <row r="5309">
          <cell r="A5309" t="str">
            <v>Glenmark Life Sciences Ltd</v>
          </cell>
          <cell r="B5309">
            <v>543322</v>
          </cell>
          <cell r="C5309" t="str">
            <v>GLS</v>
          </cell>
        </row>
        <row r="5310">
          <cell r="A5310" t="str">
            <v>Mirae Asset Nifty Financial Services ETF</v>
          </cell>
          <cell r="B5310">
            <v>543323</v>
          </cell>
          <cell r="C5310" t="str">
            <v>MAFSETF</v>
          </cell>
        </row>
        <row r="5311">
          <cell r="A5311" t="str">
            <v>Gretex Corporate Services Ltd</v>
          </cell>
          <cell r="B5311">
            <v>543324</v>
          </cell>
          <cell r="C5311" t="str">
            <v>GCSL</v>
          </cell>
        </row>
        <row r="5312">
          <cell r="A5312" t="str">
            <v>Rolex Rings Ltd</v>
          </cell>
          <cell r="B5312">
            <v>543325</v>
          </cell>
          <cell r="C5312" t="str">
            <v>ROLEXRINGS</v>
          </cell>
        </row>
        <row r="5313">
          <cell r="A5313" t="str">
            <v>ICICI Prudential FMCG ETF</v>
          </cell>
          <cell r="B5313">
            <v>543326</v>
          </cell>
          <cell r="C5313" t="str">
            <v>ICICIFMCG</v>
          </cell>
        </row>
        <row r="5314">
          <cell r="A5314" t="str">
            <v>Exxaro Tiles Ltd</v>
          </cell>
          <cell r="B5314">
            <v>543327</v>
          </cell>
          <cell r="C5314" t="str">
            <v>EXXARO</v>
          </cell>
        </row>
        <row r="5315">
          <cell r="A5315" t="str">
            <v>Krsnaa Diagnostics Ltd</v>
          </cell>
          <cell r="B5315">
            <v>543328</v>
          </cell>
          <cell r="C5315" t="str">
            <v>KRSNAA</v>
          </cell>
        </row>
        <row r="5316">
          <cell r="A5316" t="str">
            <v>Windlas Biotech Ltd</v>
          </cell>
          <cell r="B5316">
            <v>543329</v>
          </cell>
          <cell r="C5316" t="str">
            <v>WINDLAS</v>
          </cell>
        </row>
        <row r="5317">
          <cell r="A5317" t="str">
            <v>Devyani International Ltd</v>
          </cell>
          <cell r="B5317">
            <v>543330</v>
          </cell>
          <cell r="C5317" t="str">
            <v>DEVYANI</v>
          </cell>
        </row>
        <row r="5318">
          <cell r="A5318" t="str">
            <v>Meghmani Organics Ltd</v>
          </cell>
          <cell r="B5318">
            <v>543331</v>
          </cell>
          <cell r="C5318" t="str">
            <v>MOL</v>
          </cell>
        </row>
        <row r="5319">
          <cell r="A5319" t="str">
            <v>Meghmani Finechem Ltd</v>
          </cell>
          <cell r="B5319">
            <v>543332</v>
          </cell>
          <cell r="C5319" t="str">
            <v>MFL</v>
          </cell>
        </row>
        <row r="5320">
          <cell r="A5320" t="str">
            <v>CarTrade Tech Ltd</v>
          </cell>
          <cell r="B5320">
            <v>543333</v>
          </cell>
          <cell r="C5320" t="str">
            <v>CARTRADE</v>
          </cell>
        </row>
        <row r="5321">
          <cell r="A5321" t="str">
            <v>Nuvoco Vistas Corporation Ltd</v>
          </cell>
          <cell r="B5321">
            <v>543334</v>
          </cell>
          <cell r="C5321" t="str">
            <v>NUVOCO</v>
          </cell>
        </row>
        <row r="5322">
          <cell r="A5322" t="str">
            <v>Aptus Value Housing Finance India Ltd</v>
          </cell>
          <cell r="B5322">
            <v>543335</v>
          </cell>
          <cell r="C5322" t="str">
            <v>APTUS</v>
          </cell>
        </row>
        <row r="5323">
          <cell r="A5323" t="str">
            <v>Chemplast Sanmar Ltd</v>
          </cell>
          <cell r="B5323">
            <v>543336</v>
          </cell>
          <cell r="C5323" t="str">
            <v>CHEMPLASTS</v>
          </cell>
        </row>
        <row r="5324">
          <cell r="A5324" t="str">
            <v>Sharpline Broadcast Ltd</v>
          </cell>
          <cell r="B5324">
            <v>543341</v>
          </cell>
          <cell r="C5324" t="str">
            <v>SHARPLINE</v>
          </cell>
        </row>
        <row r="5325">
          <cell r="A5325" t="str">
            <v>Aashka Hospitals Ltd</v>
          </cell>
          <cell r="B5325">
            <v>543346</v>
          </cell>
          <cell r="C5325" t="str">
            <v>AASHKA</v>
          </cell>
        </row>
        <row r="5326">
          <cell r="A5326" t="str">
            <v>AXIS TECHNOLOGY ETF</v>
          </cell>
          <cell r="B5326">
            <v>543347</v>
          </cell>
          <cell r="C5326" t="str">
            <v>AXISTECETF</v>
          </cell>
        </row>
        <row r="5327">
          <cell r="A5327" t="str">
            <v>AXIS HEALTHCARE ETF</v>
          </cell>
          <cell r="B5327">
            <v>543348</v>
          </cell>
          <cell r="C5327" t="str">
            <v>AXISHETF</v>
          </cell>
        </row>
        <row r="5328">
          <cell r="A5328" t="str">
            <v>Ami Organics Ltd</v>
          </cell>
          <cell r="B5328">
            <v>543349</v>
          </cell>
          <cell r="C5328" t="str">
            <v>AMIORG</v>
          </cell>
        </row>
        <row r="5329">
          <cell r="A5329" t="str">
            <v>Vijaya Diagnostic Centre Ltd</v>
          </cell>
          <cell r="B5329">
            <v>543350</v>
          </cell>
          <cell r="C5329" t="str">
            <v>VIJAYA</v>
          </cell>
        </row>
        <row r="5330">
          <cell r="A5330" t="str">
            <v>Naapbooks Ltd</v>
          </cell>
          <cell r="B5330">
            <v>543351</v>
          </cell>
          <cell r="C5330" t="str">
            <v>NBL</v>
          </cell>
        </row>
        <row r="5331">
          <cell r="A5331" t="str">
            <v>PlatinumOne Business Services Ltd</v>
          </cell>
          <cell r="B5331">
            <v>543352</v>
          </cell>
          <cell r="C5331" t="str">
            <v>POBS</v>
          </cell>
        </row>
        <row r="5332">
          <cell r="A5332" t="str">
            <v>AXIS CONSUMPTION ETF</v>
          </cell>
          <cell r="B5332">
            <v>543357</v>
          </cell>
          <cell r="C5332" t="str">
            <v>AXISCETF</v>
          </cell>
        </row>
        <row r="5333">
          <cell r="A5333" t="str">
            <v>Sansera Engineering Ltd</v>
          </cell>
          <cell r="B5333">
            <v>543358</v>
          </cell>
          <cell r="C5333" t="str">
            <v>SANSERA</v>
          </cell>
        </row>
        <row r="5334">
          <cell r="A5334" t="str">
            <v>Prevest Denpro Ltd</v>
          </cell>
          <cell r="B5334">
            <v>543363</v>
          </cell>
          <cell r="C5334" t="str">
            <v>PREVEST</v>
          </cell>
        </row>
        <row r="5335">
          <cell r="A5335" t="str">
            <v>Markolines Traffic Controls Ltd</v>
          </cell>
          <cell r="B5335">
            <v>543364</v>
          </cell>
          <cell r="C5335" t="str">
            <v>MTCL</v>
          </cell>
        </row>
        <row r="5336">
          <cell r="A5336" t="str">
            <v>Mirae Asset S&amp;P 500 Top 50 ETF</v>
          </cell>
          <cell r="B5336">
            <v>543365</v>
          </cell>
          <cell r="C5336" t="str">
            <v>MASPTOP50</v>
          </cell>
        </row>
        <row r="5337">
          <cell r="A5337" t="str">
            <v>SBL Infratech Ltd</v>
          </cell>
          <cell r="B5337">
            <v>543366</v>
          </cell>
          <cell r="C5337" t="str">
            <v>SBLI</v>
          </cell>
        </row>
        <row r="5338">
          <cell r="A5338" t="str">
            <v>Paras Defence and Space Technologies Ltd</v>
          </cell>
          <cell r="B5338">
            <v>543367</v>
          </cell>
          <cell r="C5338" t="str">
            <v>PARAS</v>
          </cell>
        </row>
        <row r="5339">
          <cell r="A5339" t="str">
            <v>Getalong Enterprise Ltd</v>
          </cell>
          <cell r="B5339">
            <v>543372</v>
          </cell>
          <cell r="C5339" t="str">
            <v>GETALONG</v>
          </cell>
        </row>
        <row r="5340">
          <cell r="A5340" t="str">
            <v>Shri Venkatesh Refineries Ltd</v>
          </cell>
          <cell r="B5340">
            <v>543373</v>
          </cell>
          <cell r="C5340" t="str">
            <v>SVRL</v>
          </cell>
        </row>
        <row r="5341">
          <cell r="A5341" t="str">
            <v>Aditya Birla Sun Life AMC Ltd</v>
          </cell>
          <cell r="B5341">
            <v>543374</v>
          </cell>
          <cell r="C5341" t="str">
            <v>ABSLAMC</v>
          </cell>
        </row>
        <row r="5342">
          <cell r="A5342" t="str">
            <v>Promax Power Ltd</v>
          </cell>
          <cell r="B5342">
            <v>543375</v>
          </cell>
          <cell r="C5342" t="str">
            <v>PROMAX</v>
          </cell>
        </row>
        <row r="5343">
          <cell r="A5343" t="str">
            <v>Samor Reality Ltd</v>
          </cell>
          <cell r="B5343">
            <v>543376</v>
          </cell>
          <cell r="C5343" t="str">
            <v>SAMOR</v>
          </cell>
        </row>
        <row r="5344">
          <cell r="A5344" t="str">
            <v>Adishakti Loha and Ispat Ltd</v>
          </cell>
          <cell r="B5344">
            <v>543377</v>
          </cell>
          <cell r="C5344" t="str">
            <v>ADISHAKTI</v>
          </cell>
        </row>
        <row r="5345">
          <cell r="A5345" t="str">
            <v>CWD Ltd</v>
          </cell>
          <cell r="B5345">
            <v>543378</v>
          </cell>
          <cell r="C5345" t="str">
            <v>CWD</v>
          </cell>
        </row>
        <row r="5346">
          <cell r="A5346" t="str">
            <v>ICICI Prudential Consumption ETF</v>
          </cell>
          <cell r="B5346">
            <v>543383</v>
          </cell>
          <cell r="C5346" t="str">
            <v>ICICICONSU</v>
          </cell>
        </row>
        <row r="5347">
          <cell r="A5347" t="str">
            <v>FSN E-Commerce Ventures Ltd</v>
          </cell>
          <cell r="B5347">
            <v>543384</v>
          </cell>
          <cell r="C5347" t="str">
            <v>NYKAA</v>
          </cell>
        </row>
        <row r="5348">
          <cell r="A5348" t="str">
            <v>National Highways Infra Trust</v>
          </cell>
          <cell r="B5348">
            <v>543385</v>
          </cell>
          <cell r="C5348" t="str">
            <v>NHIT</v>
          </cell>
        </row>
        <row r="5349">
          <cell r="A5349" t="str">
            <v>Fino Payments Bank Ltd</v>
          </cell>
          <cell r="B5349">
            <v>543386</v>
          </cell>
          <cell r="C5349" t="str">
            <v>FINOPB</v>
          </cell>
        </row>
        <row r="5350">
          <cell r="A5350" t="str">
            <v>S.J.S. Enterprises Ltd</v>
          </cell>
          <cell r="B5350">
            <v>543387</v>
          </cell>
          <cell r="C5350" t="str">
            <v>SJS</v>
          </cell>
        </row>
        <row r="5351">
          <cell r="A5351" t="str">
            <v>DSP Nifty 50 Equal Weight ETF</v>
          </cell>
          <cell r="B5351">
            <v>543388</v>
          </cell>
          <cell r="C5351" t="str">
            <v>DSPNEWETF</v>
          </cell>
        </row>
        <row r="5352">
          <cell r="A5352" t="str">
            <v>Sigachi Industries Ltd</v>
          </cell>
          <cell r="B5352">
            <v>543389</v>
          </cell>
          <cell r="C5352" t="str">
            <v>SIGACHI</v>
          </cell>
        </row>
        <row r="5353">
          <cell r="A5353" t="str">
            <v>PB Fintech Ltd</v>
          </cell>
          <cell r="B5353">
            <v>543390</v>
          </cell>
          <cell r="C5353" t="str">
            <v>POLICYBZR</v>
          </cell>
        </row>
        <row r="5354">
          <cell r="A5354" t="str">
            <v>Suyog Gurbaxani Funicular Ropeways Ltd</v>
          </cell>
          <cell r="B5354">
            <v>543391</v>
          </cell>
          <cell r="C5354" t="str">
            <v>SGFRL</v>
          </cell>
        </row>
        <row r="5355">
          <cell r="A5355" t="str">
            <v>One 97 Communications Ltd</v>
          </cell>
          <cell r="B5355">
            <v>543396</v>
          </cell>
          <cell r="C5355" t="str">
            <v>PAYTM</v>
          </cell>
        </row>
        <row r="5356">
          <cell r="A5356" t="str">
            <v>Sapphire Foods India Ltd</v>
          </cell>
          <cell r="B5356">
            <v>543397</v>
          </cell>
          <cell r="C5356" t="str">
            <v>SAPPHIRE</v>
          </cell>
        </row>
        <row r="5357">
          <cell r="A5357" t="str">
            <v>Latent View Analytics Ltd</v>
          </cell>
          <cell r="B5357">
            <v>543398</v>
          </cell>
          <cell r="C5357" t="str">
            <v>LATENTVIEW</v>
          </cell>
        </row>
        <row r="5358">
          <cell r="A5358" t="str">
            <v>Tarsons Products Ltd</v>
          </cell>
          <cell r="B5358">
            <v>543399</v>
          </cell>
          <cell r="C5358" t="str">
            <v>TARSONS</v>
          </cell>
        </row>
        <row r="5359">
          <cell r="A5359" t="str">
            <v>Omnipotent Industries Ltd</v>
          </cell>
          <cell r="B5359">
            <v>543400</v>
          </cell>
          <cell r="C5359" t="str">
            <v>OMNIPOTENT</v>
          </cell>
        </row>
        <row r="5360">
          <cell r="A5360" t="str">
            <v>Go Fashion (India) Ltd</v>
          </cell>
          <cell r="B5360">
            <v>543401</v>
          </cell>
          <cell r="C5360" t="str">
            <v>GOCOLORS</v>
          </cell>
        </row>
        <row r="5361">
          <cell r="A5361" t="str">
            <v>DMR Hydroengineering &amp; Infrastructures Ltd</v>
          </cell>
          <cell r="B5361">
            <v>543410</v>
          </cell>
          <cell r="C5361" t="str">
            <v>DMR</v>
          </cell>
        </row>
        <row r="5362">
          <cell r="A5362" t="str">
            <v>Hi-Tech Pipes Ltd</v>
          </cell>
          <cell r="B5362">
            <v>543411</v>
          </cell>
          <cell r="C5362" t="str">
            <v>HITECH</v>
          </cell>
        </row>
        <row r="5363">
          <cell r="A5363" t="str">
            <v>Star Health and Allied Insurance Company Ltd</v>
          </cell>
          <cell r="B5363">
            <v>543412</v>
          </cell>
          <cell r="C5363" t="str">
            <v>STARHEALTH</v>
          </cell>
        </row>
        <row r="5364">
          <cell r="A5364" t="str">
            <v>Tega Industries Ltd</v>
          </cell>
          <cell r="B5364">
            <v>543413</v>
          </cell>
          <cell r="C5364" t="str">
            <v>TEGA</v>
          </cell>
        </row>
        <row r="5365">
          <cell r="A5365" t="str">
            <v>Mirae Asset Hang Seng TECH ETF</v>
          </cell>
          <cell r="B5365">
            <v>543414</v>
          </cell>
          <cell r="C5365" t="str">
            <v>MAHKTECH</v>
          </cell>
        </row>
        <row r="5366">
          <cell r="A5366" t="str">
            <v>Anand Rathi Wealth Ltd</v>
          </cell>
          <cell r="B5366">
            <v>543415</v>
          </cell>
          <cell r="C5366" t="str">
            <v>ANANDRATHI</v>
          </cell>
        </row>
        <row r="5367">
          <cell r="A5367" t="str">
            <v>Zodiac Energy Ltd</v>
          </cell>
          <cell r="B5367">
            <v>543416</v>
          </cell>
          <cell r="C5367" t="str">
            <v>ZODIAC</v>
          </cell>
        </row>
        <row r="5368">
          <cell r="A5368" t="str">
            <v>RateGain Travel Technologies Ltd</v>
          </cell>
          <cell r="B5368">
            <v>543417</v>
          </cell>
          <cell r="C5368" t="str">
            <v>RATEGAIN</v>
          </cell>
        </row>
        <row r="5369">
          <cell r="A5369" t="str">
            <v>Shriram Properties Ltd</v>
          </cell>
          <cell r="B5369">
            <v>543419</v>
          </cell>
          <cell r="C5369" t="str">
            <v>SHRIRAMPPS</v>
          </cell>
        </row>
        <row r="5370">
          <cell r="A5370" t="str">
            <v>Jet Freight Logistics Ltd</v>
          </cell>
          <cell r="B5370">
            <v>543420</v>
          </cell>
          <cell r="C5370" t="str">
            <v>JETFREIGHT</v>
          </cell>
        </row>
        <row r="5371">
          <cell r="A5371" t="str">
            <v>C.E. Info Systems Ltd</v>
          </cell>
          <cell r="B5371">
            <v>543425</v>
          </cell>
          <cell r="C5371" t="str">
            <v>MAPMYINDIA</v>
          </cell>
        </row>
        <row r="5372">
          <cell r="A5372" t="str">
            <v>Metro Brands Ltd</v>
          </cell>
          <cell r="B5372">
            <v>543426</v>
          </cell>
          <cell r="C5372" t="str">
            <v>METROBRAND</v>
          </cell>
        </row>
        <row r="5373">
          <cell r="A5373" t="str">
            <v>Medplus Health Services Ltd</v>
          </cell>
          <cell r="B5373">
            <v>543427</v>
          </cell>
          <cell r="C5373" t="str">
            <v>MEDPLUS</v>
          </cell>
        </row>
        <row r="5374">
          <cell r="A5374" t="str">
            <v>Data Patterns (India) Ltd</v>
          </cell>
          <cell r="B5374">
            <v>543428</v>
          </cell>
          <cell r="C5374" t="str">
            <v>DATAPATTNS</v>
          </cell>
        </row>
        <row r="5375">
          <cell r="A5375" t="str">
            <v>HP Adhesives Ltd</v>
          </cell>
          <cell r="B5375">
            <v>543433</v>
          </cell>
          <cell r="C5375" t="str">
            <v>HPAL</v>
          </cell>
        </row>
        <row r="5376">
          <cell r="A5376" t="str">
            <v>Supriya Lifescience Ltd</v>
          </cell>
          <cell r="B5376">
            <v>543434</v>
          </cell>
          <cell r="C5376" t="str">
            <v>SUPRIYA</v>
          </cell>
        </row>
        <row r="5377">
          <cell r="A5377" t="str">
            <v>Clara Industries Ltd</v>
          </cell>
          <cell r="B5377">
            <v>543435</v>
          </cell>
          <cell r="C5377" t="str">
            <v>CLARA</v>
          </cell>
        </row>
        <row r="5378">
          <cell r="A5378" t="str">
            <v>Wherrelz IT Solutions Ltd</v>
          </cell>
          <cell r="B5378">
            <v>543436</v>
          </cell>
          <cell r="C5378" t="str">
            <v>WITS</v>
          </cell>
        </row>
        <row r="5379">
          <cell r="A5379" t="str">
            <v>Motilal Oswal Nasdaq Q 50 ETF</v>
          </cell>
          <cell r="B5379">
            <v>543437</v>
          </cell>
          <cell r="C5379" t="str">
            <v>MONQ50</v>
          </cell>
        </row>
        <row r="5380">
          <cell r="A5380" t="str">
            <v>DSP Nifty Midcap 150 Quality 50 ETF</v>
          </cell>
          <cell r="B5380">
            <v>543438</v>
          </cell>
          <cell r="C5380" t="str">
            <v>DSPQ50ETF</v>
          </cell>
        </row>
        <row r="5381">
          <cell r="A5381" t="str">
            <v>Brandbucket Media &amp; Technology Ltd</v>
          </cell>
          <cell r="B5381">
            <v>543439</v>
          </cell>
          <cell r="C5381" t="str">
            <v>BRANDBUCKT</v>
          </cell>
        </row>
        <row r="5382">
          <cell r="A5382" t="str">
            <v>DSP Nifty 50 ETF</v>
          </cell>
          <cell r="B5382">
            <v>543440</v>
          </cell>
          <cell r="C5382" t="str">
            <v>DSPN50ETF</v>
          </cell>
        </row>
        <row r="5383">
          <cell r="A5383" t="str">
            <v>CMS Info Systems Ltd</v>
          </cell>
          <cell r="B5383">
            <v>543441</v>
          </cell>
          <cell r="C5383" t="str">
            <v>CMSINFO</v>
          </cell>
        </row>
        <row r="5384">
          <cell r="A5384" t="str">
            <v>Brand Concepts Ltd</v>
          </cell>
          <cell r="B5384">
            <v>543442</v>
          </cell>
          <cell r="C5384" t="str">
            <v>BCONCEPTS</v>
          </cell>
        </row>
        <row r="5385">
          <cell r="A5385" t="str">
            <v>Ascensive Educare Ltd</v>
          </cell>
          <cell r="B5385">
            <v>543443</v>
          </cell>
          <cell r="C5385" t="str">
            <v>ASCENSIVE</v>
          </cell>
        </row>
        <row r="5386">
          <cell r="A5386" t="str">
            <v>Fabino Life Sciences Ltd</v>
          </cell>
          <cell r="B5386">
            <v>543444</v>
          </cell>
          <cell r="C5386" t="str">
            <v>FABINO</v>
          </cell>
        </row>
        <row r="5387">
          <cell r="A5387" t="str">
            <v>Wonder Fibromats Ltd</v>
          </cell>
          <cell r="B5387">
            <v>543449</v>
          </cell>
          <cell r="C5387" t="str">
            <v>WFL</v>
          </cell>
        </row>
        <row r="5388">
          <cell r="A5388" t="str">
            <v>ICICI Prudential Nifty Auto ETF</v>
          </cell>
          <cell r="B5388">
            <v>543450</v>
          </cell>
          <cell r="C5388" t="str">
            <v>ICICIAUTO</v>
          </cell>
        </row>
        <row r="5389">
          <cell r="A5389" t="str">
            <v>AGS Transact Technologies Ltd</v>
          </cell>
          <cell r="B5389">
            <v>543451</v>
          </cell>
          <cell r="C5389" t="str">
            <v>AGSTRA</v>
          </cell>
        </row>
        <row r="5390">
          <cell r="A5390" t="str">
            <v>ICICI Prudential Silver ETF</v>
          </cell>
          <cell r="B5390">
            <v>543452</v>
          </cell>
          <cell r="C5390" t="str">
            <v>ICICISILVE</v>
          </cell>
        </row>
        <row r="5391">
          <cell r="A5391" t="str">
            <v>Alkosign Ltd</v>
          </cell>
          <cell r="B5391">
            <v>543453</v>
          </cell>
          <cell r="C5391" t="str">
            <v>ALKOSIGN</v>
          </cell>
        </row>
        <row r="5392">
          <cell r="A5392" t="str">
            <v>Mirae Asset Nifty India Manufacturing ETF</v>
          </cell>
          <cell r="B5392">
            <v>543454</v>
          </cell>
          <cell r="C5392" t="str">
            <v>MAMFGETF</v>
          </cell>
        </row>
        <row r="5393">
          <cell r="A5393" t="str">
            <v>Adani Wilmar Ltd</v>
          </cell>
          <cell r="B5393">
            <v>543458</v>
          </cell>
          <cell r="C5393" t="str">
            <v>AWL</v>
          </cell>
        </row>
        <row r="5394">
          <cell r="A5394" t="str">
            <v>Quality RO Industries Ltd</v>
          </cell>
          <cell r="B5394">
            <v>543460</v>
          </cell>
          <cell r="C5394" t="str">
            <v>QRIL</v>
          </cell>
        </row>
        <row r="5395">
          <cell r="A5395" t="str">
            <v>Safa Systems &amp; Technologies Ltd</v>
          </cell>
          <cell r="B5395">
            <v>543461</v>
          </cell>
          <cell r="C5395" t="str">
            <v>SSTL</v>
          </cell>
        </row>
        <row r="5396">
          <cell r="A5396" t="str">
            <v>Dev Information Technology Ltd</v>
          </cell>
          <cell r="B5396">
            <v>543462</v>
          </cell>
          <cell r="C5396" t="str">
            <v>DEVIT</v>
          </cell>
        </row>
        <row r="5397">
          <cell r="A5397" t="str">
            <v>Vedant Fashions Ltd</v>
          </cell>
          <cell r="B5397">
            <v>543463</v>
          </cell>
          <cell r="C5397" t="str">
            <v>MANYAVAR</v>
          </cell>
        </row>
        <row r="5398">
          <cell r="A5398" t="str">
            <v>Maruti Interior Products Ltd</v>
          </cell>
          <cell r="B5398">
            <v>543464</v>
          </cell>
          <cell r="C5398" t="str">
            <v>MARUTIIPL</v>
          </cell>
        </row>
        <row r="5399">
          <cell r="A5399" t="str">
            <v>Motilal Oswal Nifty 200 Momentum 30 ETF</v>
          </cell>
          <cell r="B5399">
            <v>543465</v>
          </cell>
          <cell r="C5399" t="str">
            <v>MOMOMENTUM</v>
          </cell>
        </row>
        <row r="5400">
          <cell r="A5400" t="str">
            <v>Softtech Engineers Ltd</v>
          </cell>
          <cell r="B5400">
            <v>543470</v>
          </cell>
          <cell r="C5400" t="str">
            <v>SOFTTECH</v>
          </cell>
        </row>
        <row r="5401">
          <cell r="A5401" t="str">
            <v>Aditya Birla Sun Life Silver ETF</v>
          </cell>
          <cell r="B5401">
            <v>543471</v>
          </cell>
          <cell r="C5401" t="str">
            <v>SILVER</v>
          </cell>
        </row>
        <row r="5402">
          <cell r="A5402" t="str">
            <v>Aditya Birla Sunlife Nifty IT ETF</v>
          </cell>
          <cell r="B5402">
            <v>543472</v>
          </cell>
          <cell r="C5402" t="str">
            <v>TECH</v>
          </cell>
        </row>
        <row r="5403">
          <cell r="A5403" t="str">
            <v>Aditya Birla Sun Life Nifty Healthcare ETF</v>
          </cell>
          <cell r="B5403">
            <v>543473</v>
          </cell>
          <cell r="C5403" t="str">
            <v>HEALTHY</v>
          </cell>
        </row>
        <row r="5404">
          <cell r="A5404" t="str">
            <v>Aditya Birla Sun Life Nifty ETF</v>
          </cell>
          <cell r="B5404">
            <v>543474</v>
          </cell>
          <cell r="C5404" t="str">
            <v>BSLNIFTY</v>
          </cell>
        </row>
        <row r="5405">
          <cell r="A5405" t="str">
            <v>Ekennis Software Service Ltd</v>
          </cell>
          <cell r="B5405">
            <v>543475</v>
          </cell>
          <cell r="C5405" t="str">
            <v>EKENNIS</v>
          </cell>
        </row>
        <row r="5406">
          <cell r="A5406" t="str">
            <v>Mirae Asset Nifty Midcap 150 ETF</v>
          </cell>
          <cell r="B5406">
            <v>543481</v>
          </cell>
          <cell r="C5406" t="str">
            <v>MAM150ETF</v>
          </cell>
        </row>
        <row r="5407">
          <cell r="A5407" t="str">
            <v>Eureka Forbes Ltd</v>
          </cell>
          <cell r="B5407">
            <v>543482</v>
          </cell>
          <cell r="C5407" t="str">
            <v>EUREKAFORBE</v>
          </cell>
        </row>
        <row r="5408">
          <cell r="A5408" t="str">
            <v>Gateway Distriparks Ltd</v>
          </cell>
          <cell r="B5408">
            <v>543489</v>
          </cell>
          <cell r="C5408" t="str">
            <v>GATEWAY</v>
          </cell>
        </row>
        <row r="5409">
          <cell r="A5409" t="str">
            <v>GMR Power and Urban Infra Ltd</v>
          </cell>
          <cell r="B5409">
            <v>543490</v>
          </cell>
          <cell r="C5409" t="str">
            <v>GMRP&amp;UI</v>
          </cell>
        </row>
        <row r="5410">
          <cell r="A5410" t="str">
            <v>Bhatia Colour Chem Ltd</v>
          </cell>
          <cell r="B5410">
            <v>543497</v>
          </cell>
          <cell r="C5410" t="str">
            <v>BCCL</v>
          </cell>
        </row>
        <row r="5411">
          <cell r="A5411" t="str">
            <v>Motherson Sumi Wiring India Ltd</v>
          </cell>
          <cell r="B5411">
            <v>543498</v>
          </cell>
          <cell r="C5411" t="str">
            <v>MSUMI</v>
          </cell>
        </row>
        <row r="5412">
          <cell r="A5412" t="str">
            <v>Achyut Healthcare Ltd</v>
          </cell>
          <cell r="B5412">
            <v>543499</v>
          </cell>
          <cell r="C5412" t="str">
            <v>ACHYUT</v>
          </cell>
        </row>
        <row r="5413">
          <cell r="A5413" t="str">
            <v>Evoq Remedies Ltd</v>
          </cell>
          <cell r="B5413">
            <v>543500</v>
          </cell>
          <cell r="C5413" t="str">
            <v>EVOQ</v>
          </cell>
        </row>
        <row r="5414">
          <cell r="A5414" t="str">
            <v>Motilal Oswal S&amp;P BSE Low Volatility ETF</v>
          </cell>
          <cell r="B5414">
            <v>543501</v>
          </cell>
          <cell r="C5414" t="str">
            <v>MOLOWVOL</v>
          </cell>
        </row>
        <row r="5415">
          <cell r="A5415" t="str">
            <v>Avro India Ltd</v>
          </cell>
          <cell r="B5415">
            <v>543512</v>
          </cell>
          <cell r="C5415" t="str">
            <v>AVROIND</v>
          </cell>
        </row>
        <row r="5416">
          <cell r="A5416" t="str">
            <v>Uma Exports Ltd</v>
          </cell>
          <cell r="B5416">
            <v>543513</v>
          </cell>
          <cell r="C5416" t="str">
            <v>UMAEXPORTS</v>
          </cell>
        </row>
        <row r="5417">
          <cell r="A5417" t="str">
            <v>Veranda Learning Solutions Ltd</v>
          </cell>
          <cell r="B5417">
            <v>543514</v>
          </cell>
          <cell r="C5417" t="str">
            <v>VERANDA</v>
          </cell>
        </row>
        <row r="5418">
          <cell r="A5418" t="str">
            <v>Sunrise Efficient Marketing Ltd</v>
          </cell>
          <cell r="B5418">
            <v>543515</v>
          </cell>
          <cell r="C5418" t="str">
            <v>SEML</v>
          </cell>
        </row>
        <row r="5419">
          <cell r="A5419" t="str">
            <v>Dhyaani Tile and Marblez Ltd</v>
          </cell>
          <cell r="B5419">
            <v>543516</v>
          </cell>
          <cell r="C5419" t="str">
            <v>DHYAANI</v>
          </cell>
        </row>
        <row r="5420">
          <cell r="A5420" t="str">
            <v>Hariom Pipe Industries Ltd</v>
          </cell>
          <cell r="B5420">
            <v>543517</v>
          </cell>
          <cell r="C5420" t="str">
            <v>HARIOMPIPE</v>
          </cell>
        </row>
        <row r="5421">
          <cell r="A5421" t="str">
            <v>Eighty Jewellers Ltd</v>
          </cell>
          <cell r="B5421">
            <v>543518</v>
          </cell>
          <cell r="C5421" t="str">
            <v>EIGHTY</v>
          </cell>
        </row>
        <row r="5422">
          <cell r="A5422" t="str">
            <v>Shashwat Furnishing Solutions Ltd</v>
          </cell>
          <cell r="B5422">
            <v>543519</v>
          </cell>
          <cell r="C5422" t="str">
            <v>SFSL</v>
          </cell>
        </row>
        <row r="5423">
          <cell r="A5423" t="str">
            <v>Global Longlife Hospital and Research Ltd</v>
          </cell>
          <cell r="B5423">
            <v>543520</v>
          </cell>
          <cell r="C5423" t="str">
            <v>GLHRL</v>
          </cell>
        </row>
        <row r="5424">
          <cell r="A5424" t="str">
            <v>Fone4 Communications (India) Ltd</v>
          </cell>
          <cell r="B5424">
            <v>543521</v>
          </cell>
          <cell r="C5424" t="str">
            <v>FONE4</v>
          </cell>
        </row>
        <row r="5425">
          <cell r="A5425" t="str">
            <v>Nanavati Ventures Ltd</v>
          </cell>
          <cell r="B5425">
            <v>543522</v>
          </cell>
          <cell r="C5425" t="str">
            <v>NVENTURES</v>
          </cell>
        </row>
        <row r="5426">
          <cell r="A5426" t="str">
            <v>Campus Activewear Ltd</v>
          </cell>
          <cell r="B5426">
            <v>543523</v>
          </cell>
          <cell r="C5426" t="str">
            <v>CAMPUS</v>
          </cell>
        </row>
        <row r="5427">
          <cell r="A5427" t="str">
            <v>Rainbow Children's Medicare Ltd</v>
          </cell>
          <cell r="B5427">
            <v>543524</v>
          </cell>
          <cell r="C5427" t="str">
            <v>RAINBOW</v>
          </cell>
        </row>
        <row r="5428">
          <cell r="A5428" t="str">
            <v>Silver Touch Technologies Ltd</v>
          </cell>
          <cell r="B5428">
            <v>543525</v>
          </cell>
          <cell r="C5428" t="str">
            <v>SILVERTUC</v>
          </cell>
        </row>
        <row r="5429">
          <cell r="A5429" t="str">
            <v>Life Insurance Corporation of India</v>
          </cell>
          <cell r="B5429">
            <v>543526</v>
          </cell>
          <cell r="C5429" t="str">
            <v>LICI</v>
          </cell>
        </row>
        <row r="5430">
          <cell r="A5430" t="str">
            <v>Prudent Corporate Advisory Services Ltd</v>
          </cell>
          <cell r="B5430">
            <v>543527</v>
          </cell>
          <cell r="C5430" t="str">
            <v>PRUDENT</v>
          </cell>
        </row>
        <row r="5431">
          <cell r="A5431" t="str">
            <v>Venus Pipes &amp; Tubes Ltd</v>
          </cell>
          <cell r="B5431">
            <v>543528</v>
          </cell>
          <cell r="C5431" t="str">
            <v>VENUSPIPES</v>
          </cell>
        </row>
        <row r="5432">
          <cell r="A5432" t="str">
            <v>Delhivery Ltd</v>
          </cell>
          <cell r="B5432">
            <v>543529</v>
          </cell>
          <cell r="C5432" t="str">
            <v>DELHIVERY</v>
          </cell>
        </row>
        <row r="5433">
          <cell r="A5433" t="str">
            <v>Paradeep Phosphates Ltd</v>
          </cell>
          <cell r="B5433">
            <v>543530</v>
          </cell>
          <cell r="C5433" t="str">
            <v>PARADEEP</v>
          </cell>
        </row>
        <row r="5434">
          <cell r="A5434" t="str">
            <v>Tierra Agrotech Ltd</v>
          </cell>
          <cell r="B5434">
            <v>543531</v>
          </cell>
          <cell r="C5434" t="str">
            <v>TIERRA</v>
          </cell>
        </row>
        <row r="5435">
          <cell r="A5435" t="str">
            <v>Ethos Ltd</v>
          </cell>
          <cell r="B5435">
            <v>543532</v>
          </cell>
          <cell r="C5435" t="str">
            <v>ETHOSLTD</v>
          </cell>
        </row>
        <row r="5436">
          <cell r="A5436" t="str">
            <v>eMudhra Ltd</v>
          </cell>
          <cell r="B5436">
            <v>543533</v>
          </cell>
          <cell r="C5436" t="str">
            <v>EMUDHRA</v>
          </cell>
        </row>
        <row r="5437">
          <cell r="A5437" t="str">
            <v>Aether Industries Ltd</v>
          </cell>
          <cell r="B5437">
            <v>543534</v>
          </cell>
          <cell r="C5437" t="str">
            <v>AETHER</v>
          </cell>
        </row>
        <row r="5438">
          <cell r="A5438" t="str">
            <v>We Win Ltd</v>
          </cell>
          <cell r="B5438">
            <v>543535</v>
          </cell>
          <cell r="C5438" t="str">
            <v>WEWIN</v>
          </cell>
        </row>
        <row r="5439">
          <cell r="A5439" t="str">
            <v>Silver Pearl Hospitality &amp; Luxury Spaces Ltd</v>
          </cell>
          <cell r="B5439">
            <v>543536</v>
          </cell>
          <cell r="C5439" t="str">
            <v>SILVERPRL</v>
          </cell>
        </row>
        <row r="5440">
          <cell r="A5440" t="str">
            <v>Kotak Banking ETF - Dividend Payout Option</v>
          </cell>
          <cell r="B5440">
            <v>590136</v>
          </cell>
          <cell r="C5440" t="str">
            <v>KOTAKBKETF</v>
          </cell>
        </row>
        <row r="5441">
          <cell r="A5441" t="str">
            <v>SBI-ETF NIFTY BANK</v>
          </cell>
          <cell r="B5441">
            <v>590137</v>
          </cell>
          <cell r="C5441" t="str">
            <v>SETFNIFBK</v>
          </cell>
        </row>
        <row r="5442">
          <cell r="A5442" t="str">
            <v>SBI-ETF NIFTY 50</v>
          </cell>
          <cell r="B5442">
            <v>590138</v>
          </cell>
          <cell r="C5442" t="str">
            <v>SETFNIF50</v>
          </cell>
        </row>
      </sheetData>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reener.in/exce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B6602-46AD-4681-8C22-BB8C6AC8A8DD}">
  <sheetPr>
    <tabColor rgb="FFC00000"/>
  </sheetPr>
  <dimension ref="A1:K93"/>
  <sheetViews>
    <sheetView zoomScale="120" zoomScaleNormal="120" zoomScalePageLayoutView="120" workbookViewId="0">
      <pane xSplit="1" ySplit="1" topLeftCell="B11" activePane="bottomRight" state="frozen"/>
      <selection activeCell="N12" sqref="N12"/>
      <selection pane="topRight" activeCell="N12" sqref="N12"/>
      <selection pane="bottomLeft" activeCell="N12" sqref="N12"/>
      <selection pane="bottomRight" activeCell="N12" sqref="N12"/>
    </sheetView>
  </sheetViews>
  <sheetFormatPr defaultColWidth="8.81640625" defaultRowHeight="14.5"/>
  <cols>
    <col min="1" max="1" width="27.6328125" style="2" bestFit="1" customWidth="1"/>
    <col min="2" max="11" width="13.453125" style="2" bestFit="1" customWidth="1"/>
    <col min="12" max="16384" width="8.81640625" style="2"/>
  </cols>
  <sheetData>
    <row r="1" spans="1:11" s="1" customFormat="1">
      <c r="A1" s="1" t="s">
        <v>0</v>
      </c>
      <c r="B1" s="1" t="s">
        <v>1</v>
      </c>
      <c r="E1" s="272" t="str">
        <f>IF(B2&lt;&gt;B3, "A NEW VERSION OF THE WORKSHEET IS AVAILABLE", "")</f>
        <v/>
      </c>
      <c r="F1" s="272"/>
      <c r="G1" s="272"/>
      <c r="H1" s="272"/>
      <c r="I1" s="272"/>
      <c r="J1" s="272"/>
      <c r="K1" s="272"/>
    </row>
    <row r="2" spans="1:11">
      <c r="A2" s="1" t="s">
        <v>2</v>
      </c>
      <c r="B2" s="2">
        <v>2.1</v>
      </c>
      <c r="E2" s="273" t="s">
        <v>3</v>
      </c>
      <c r="F2" s="273"/>
      <c r="G2" s="273"/>
      <c r="H2" s="273"/>
      <c r="I2" s="273"/>
      <c r="J2" s="273"/>
      <c r="K2" s="273"/>
    </row>
    <row r="3" spans="1:11">
      <c r="A3" s="1" t="s">
        <v>4</v>
      </c>
      <c r="B3" s="2">
        <v>2.1</v>
      </c>
    </row>
    <row r="4" spans="1:11">
      <c r="A4" s="1"/>
    </row>
    <row r="5" spans="1:11">
      <c r="A5" s="1" t="s">
        <v>5</v>
      </c>
    </row>
    <row r="6" spans="1:11">
      <c r="A6" s="2" t="s">
        <v>6</v>
      </c>
      <c r="B6" s="2">
        <f>IF(B9&gt;0, B9/B8, 0)</f>
        <v>319.57991339572567</v>
      </c>
    </row>
    <row r="7" spans="1:11">
      <c r="A7" s="2" t="s">
        <v>7</v>
      </c>
      <c r="B7" s="3">
        <v>1</v>
      </c>
    </row>
    <row r="8" spans="1:11">
      <c r="A8" s="2" t="s">
        <v>8</v>
      </c>
      <c r="B8" s="3">
        <v>357.95</v>
      </c>
    </row>
    <row r="9" spans="1:11">
      <c r="A9" s="2" t="s">
        <v>9</v>
      </c>
      <c r="B9" s="3">
        <v>114393.63</v>
      </c>
    </row>
    <row r="15" spans="1:11">
      <c r="A15" s="1" t="s">
        <v>10</v>
      </c>
    </row>
    <row r="16" spans="1:11" s="6" customFormat="1">
      <c r="A16" s="4" t="s">
        <v>11</v>
      </c>
      <c r="B16" s="5">
        <v>42094</v>
      </c>
      <c r="C16" s="5">
        <v>42460</v>
      </c>
      <c r="D16" s="5">
        <v>42825</v>
      </c>
      <c r="E16" s="5">
        <v>43190</v>
      </c>
      <c r="F16" s="5">
        <v>43555</v>
      </c>
      <c r="G16" s="5">
        <v>43921</v>
      </c>
      <c r="H16" s="5">
        <v>44286</v>
      </c>
      <c r="I16" s="5">
        <v>44651</v>
      </c>
      <c r="J16" s="5">
        <v>45016</v>
      </c>
      <c r="K16" s="5">
        <v>45382</v>
      </c>
    </row>
    <row r="17" spans="1:11" s="7" customFormat="1">
      <c r="A17" s="7" t="s">
        <v>12</v>
      </c>
      <c r="B17">
        <v>33592.79</v>
      </c>
      <c r="C17">
        <v>29494.3</v>
      </c>
      <c r="D17">
        <v>27587.59</v>
      </c>
      <c r="E17" s="3">
        <v>26840.27</v>
      </c>
      <c r="F17" s="3">
        <v>29881.06</v>
      </c>
      <c r="G17" s="3">
        <v>29136.37</v>
      </c>
      <c r="H17" s="3">
        <v>32703.31</v>
      </c>
      <c r="I17" s="3">
        <v>42815.67</v>
      </c>
      <c r="J17" s="3">
        <v>55109.08</v>
      </c>
      <c r="K17" s="3">
        <v>61448.9</v>
      </c>
    </row>
    <row r="18" spans="1:11" s="7" customFormat="1">
      <c r="A18" s="2" t="s">
        <v>13</v>
      </c>
      <c r="F18" s="3"/>
      <c r="G18" s="3"/>
      <c r="H18" s="3"/>
      <c r="I18" s="3"/>
      <c r="J18" s="3"/>
      <c r="K18" s="3"/>
    </row>
    <row r="19" spans="1:11" s="7" customFormat="1">
      <c r="A19" s="2" t="s">
        <v>14</v>
      </c>
      <c r="B19">
        <v>-120.72</v>
      </c>
      <c r="C19">
        <v>-34.159999999999997</v>
      </c>
      <c r="D19">
        <v>-28.34</v>
      </c>
      <c r="E19">
        <v>8.51</v>
      </c>
      <c r="F19" s="3">
        <v>-24.37</v>
      </c>
      <c r="G19" s="3">
        <v>15.64</v>
      </c>
      <c r="H19" s="3">
        <v>-0.41</v>
      </c>
      <c r="I19" s="3">
        <v>199.22</v>
      </c>
      <c r="J19" s="3">
        <v>-43.53</v>
      </c>
      <c r="K19" s="3">
        <v>51.78</v>
      </c>
    </row>
    <row r="20" spans="1:11" s="7" customFormat="1">
      <c r="A20" s="2" t="s">
        <v>15</v>
      </c>
      <c r="B20">
        <v>16644.14</v>
      </c>
      <c r="C20">
        <v>17088.59</v>
      </c>
      <c r="D20">
        <v>17921.05</v>
      </c>
      <c r="E20" s="3">
        <v>16356.15</v>
      </c>
      <c r="F20" s="3">
        <v>18918.900000000001</v>
      </c>
      <c r="G20" s="3">
        <v>17100.03</v>
      </c>
      <c r="H20" s="3">
        <v>20037.560000000001</v>
      </c>
      <c r="I20" s="3">
        <v>26764.37</v>
      </c>
      <c r="J20" s="3">
        <v>36708.559999999998</v>
      </c>
      <c r="K20" s="3">
        <v>39584.79</v>
      </c>
    </row>
    <row r="21" spans="1:11" s="7" customFormat="1">
      <c r="A21" s="2" t="s">
        <v>16</v>
      </c>
      <c r="B21">
        <v>5904.72</v>
      </c>
      <c r="C21">
        <v>3146.34</v>
      </c>
      <c r="D21">
        <v>1720.75</v>
      </c>
      <c r="E21" s="3">
        <v>2041.68</v>
      </c>
      <c r="F21" s="3">
        <v>2056.1</v>
      </c>
      <c r="G21" s="3">
        <v>2013.68</v>
      </c>
      <c r="H21" s="3">
        <v>2533.4299999999998</v>
      </c>
      <c r="I21" s="3">
        <v>3942.93</v>
      </c>
      <c r="J21" s="3">
        <v>5007.21</v>
      </c>
      <c r="K21" s="3">
        <v>5272.77</v>
      </c>
    </row>
    <row r="22" spans="1:11" s="7" customFormat="1">
      <c r="A22" s="2" t="s">
        <v>17</v>
      </c>
      <c r="B22">
        <v>1686.88</v>
      </c>
      <c r="C22">
        <v>1375.45</v>
      </c>
      <c r="D22">
        <v>1342.92</v>
      </c>
      <c r="E22" s="3">
        <v>1475</v>
      </c>
      <c r="F22" s="3">
        <v>1497.6</v>
      </c>
      <c r="G22" s="3">
        <v>1541.05</v>
      </c>
      <c r="H22" s="3">
        <v>2414.2399999999998</v>
      </c>
      <c r="I22" s="3">
        <v>3731.29</v>
      </c>
      <c r="J22" s="3">
        <v>3801.4</v>
      </c>
      <c r="K22" s="3">
        <v>4254.82</v>
      </c>
    </row>
    <row r="23" spans="1:11" s="7" customFormat="1">
      <c r="A23" s="2" t="s">
        <v>18</v>
      </c>
      <c r="B23">
        <v>2820.36</v>
      </c>
      <c r="C23">
        <v>570.39</v>
      </c>
      <c r="D23">
        <v>481.89</v>
      </c>
      <c r="E23" s="3">
        <v>511.78</v>
      </c>
      <c r="F23" s="3">
        <v>466.39</v>
      </c>
      <c r="G23" s="3">
        <v>401.51</v>
      </c>
      <c r="H23" s="3">
        <v>523.94000000000005</v>
      </c>
      <c r="I23" s="3">
        <v>730.58</v>
      </c>
      <c r="J23" s="3">
        <v>1016.41</v>
      </c>
      <c r="K23" s="3">
        <v>1017.98</v>
      </c>
    </row>
    <row r="24" spans="1:11" s="7" customFormat="1">
      <c r="A24" s="2" t="s">
        <v>19</v>
      </c>
      <c r="B24">
        <v>114.77</v>
      </c>
      <c r="C24">
        <v>5174.1400000000003</v>
      </c>
      <c r="D24">
        <v>619.37</v>
      </c>
      <c r="E24" s="3">
        <v>4169.34</v>
      </c>
      <c r="F24" s="3">
        <v>3847.79</v>
      </c>
      <c r="G24" s="3">
        <v>1290.67</v>
      </c>
      <c r="H24" s="3">
        <v>272.83</v>
      </c>
      <c r="I24" s="3">
        <v>814.83</v>
      </c>
      <c r="J24" s="3">
        <v>804.21</v>
      </c>
      <c r="K24" s="3">
        <v>635.04</v>
      </c>
    </row>
    <row r="25" spans="1:11" s="7" customFormat="1">
      <c r="A25" s="7" t="s">
        <v>20</v>
      </c>
      <c r="B25">
        <v>1056.02</v>
      </c>
      <c r="C25">
        <v>4060.02</v>
      </c>
      <c r="D25">
        <v>1297.3699999999999</v>
      </c>
      <c r="E25" s="3">
        <v>6585.64</v>
      </c>
      <c r="F25" s="3">
        <v>7186.47</v>
      </c>
      <c r="G25" s="3">
        <v>2280.15</v>
      </c>
      <c r="H25" s="3">
        <v>1774.96</v>
      </c>
      <c r="I25" s="3">
        <v>2485.5</v>
      </c>
      <c r="J25" s="3">
        <v>5540.09</v>
      </c>
      <c r="K25" s="3">
        <v>3416.33</v>
      </c>
    </row>
    <row r="26" spans="1:11" s="7" customFormat="1">
      <c r="A26" s="7" t="s">
        <v>21</v>
      </c>
      <c r="B26">
        <v>2174.15</v>
      </c>
      <c r="C26">
        <v>1648.73</v>
      </c>
      <c r="D26">
        <v>1955.59</v>
      </c>
      <c r="E26" s="3">
        <v>2346.17</v>
      </c>
      <c r="F26" s="3">
        <v>2393.13</v>
      </c>
      <c r="G26" s="3">
        <v>2633.56</v>
      </c>
      <c r="H26" s="3">
        <v>2744.94</v>
      </c>
      <c r="I26" s="3">
        <v>3122.2</v>
      </c>
      <c r="J26" s="3">
        <v>3439.2</v>
      </c>
      <c r="K26" s="3">
        <v>3786.37</v>
      </c>
    </row>
    <row r="27" spans="1:11" s="7" customFormat="1">
      <c r="A27" s="7" t="s">
        <v>22</v>
      </c>
      <c r="B27">
        <v>3698.72</v>
      </c>
      <c r="C27">
        <v>3235.81</v>
      </c>
      <c r="D27">
        <v>3364.96</v>
      </c>
      <c r="E27" s="3">
        <v>3761.48</v>
      </c>
      <c r="F27" s="3">
        <v>4170</v>
      </c>
      <c r="G27" s="3">
        <v>4493.7299999999996</v>
      </c>
      <c r="H27" s="3">
        <v>4010.39</v>
      </c>
      <c r="I27" s="3">
        <v>3859.02</v>
      </c>
      <c r="J27" s="3">
        <v>4371.6499999999996</v>
      </c>
      <c r="K27" s="3">
        <v>4633.22</v>
      </c>
    </row>
    <row r="28" spans="1:11" s="7" customFormat="1">
      <c r="A28" s="7" t="s">
        <v>23</v>
      </c>
      <c r="B28">
        <v>1484.35</v>
      </c>
      <c r="C28">
        <v>1280.71</v>
      </c>
      <c r="D28">
        <v>1450.09</v>
      </c>
      <c r="E28" s="3">
        <v>2772.82</v>
      </c>
      <c r="F28" s="3">
        <v>3693.25</v>
      </c>
      <c r="G28" s="3">
        <v>1957.93</v>
      </c>
      <c r="H28" s="3">
        <v>1940.53</v>
      </c>
      <c r="I28" s="3">
        <v>2535.17</v>
      </c>
      <c r="J28" s="3">
        <v>5457</v>
      </c>
      <c r="K28" s="3">
        <v>5732.02</v>
      </c>
    </row>
    <row r="29" spans="1:11" s="7" customFormat="1">
      <c r="A29" s="7" t="s">
        <v>24</v>
      </c>
      <c r="B29">
        <v>1074.92</v>
      </c>
      <c r="C29">
        <v>680.31</v>
      </c>
      <c r="D29">
        <v>350.46</v>
      </c>
      <c r="E29">
        <v>161.97</v>
      </c>
      <c r="F29">
        <v>1087.5899999999999</v>
      </c>
      <c r="G29">
        <v>641.49</v>
      </c>
      <c r="H29" s="3">
        <v>501.88</v>
      </c>
      <c r="I29" s="3">
        <v>379.56</v>
      </c>
      <c r="J29" s="3">
        <v>1647.33</v>
      </c>
      <c r="K29" s="3">
        <v>1451.92</v>
      </c>
    </row>
    <row r="30" spans="1:11" s="7" customFormat="1">
      <c r="A30" s="7" t="s">
        <v>25</v>
      </c>
      <c r="B30">
        <v>167.83</v>
      </c>
      <c r="C30">
        <v>662.2</v>
      </c>
      <c r="D30">
        <v>896.55</v>
      </c>
      <c r="E30" s="3">
        <v>2408.3000000000002</v>
      </c>
      <c r="F30" s="3">
        <v>2356.19</v>
      </c>
      <c r="G30" s="3">
        <v>1017.38</v>
      </c>
      <c r="H30" s="3">
        <v>1127.3800000000001</v>
      </c>
      <c r="I30" s="3">
        <v>1741.46</v>
      </c>
      <c r="J30" s="3">
        <v>3336.44</v>
      </c>
      <c r="K30" s="3">
        <v>3696.25</v>
      </c>
    </row>
    <row r="31" spans="1:11" s="7" customFormat="1">
      <c r="A31" s="7" t="s">
        <v>26</v>
      </c>
      <c r="B31">
        <v>351.62</v>
      </c>
      <c r="C31">
        <v>351.62</v>
      </c>
      <c r="D31">
        <v>351.65</v>
      </c>
      <c r="E31">
        <v>351.65</v>
      </c>
      <c r="F31">
        <v>351.65</v>
      </c>
      <c r="G31">
        <v>419.28</v>
      </c>
      <c r="H31">
        <v>495.32</v>
      </c>
      <c r="I31">
        <v>559.23</v>
      </c>
      <c r="J31">
        <v>639.12</v>
      </c>
      <c r="K31">
        <v>639.12</v>
      </c>
    </row>
    <row r="32" spans="1:11" s="7" customFormat="1"/>
    <row r="33" spans="1:11">
      <c r="A33" s="7"/>
    </row>
    <row r="34" spans="1:11">
      <c r="A34" s="7"/>
    </row>
    <row r="35" spans="1:11">
      <c r="A35" s="7"/>
    </row>
    <row r="36" spans="1:11">
      <c r="A36" s="7"/>
    </row>
    <row r="37" spans="1:11">
      <c r="A37" s="7"/>
    </row>
    <row r="38" spans="1:11">
      <c r="A38" s="7"/>
    </row>
    <row r="39" spans="1:11">
      <c r="A39" s="7"/>
    </row>
    <row r="40" spans="1:11">
      <c r="A40" s="1" t="s">
        <v>27</v>
      </c>
    </row>
    <row r="41" spans="1:11" s="6" customFormat="1">
      <c r="A41" s="4" t="s">
        <v>11</v>
      </c>
      <c r="B41" s="5">
        <v>44834</v>
      </c>
      <c r="C41" s="5">
        <v>44926</v>
      </c>
      <c r="D41" s="5">
        <v>45016</v>
      </c>
      <c r="E41" s="5">
        <v>45107</v>
      </c>
      <c r="F41" s="5">
        <v>45199</v>
      </c>
      <c r="G41" s="5">
        <v>45291</v>
      </c>
      <c r="H41" s="5">
        <v>45382</v>
      </c>
      <c r="I41" s="5">
        <v>45473</v>
      </c>
      <c r="J41" s="5">
        <v>45565</v>
      </c>
      <c r="K41" s="5">
        <v>45657</v>
      </c>
    </row>
    <row r="42" spans="1:11" s="7" customFormat="1">
      <c r="A42" s="7" t="s">
        <v>12</v>
      </c>
      <c r="B42" s="3">
        <v>14030.72</v>
      </c>
      <c r="C42" s="3">
        <v>14129.12</v>
      </c>
      <c r="D42" s="3">
        <v>12453.76</v>
      </c>
      <c r="E42" s="3">
        <v>15213.29</v>
      </c>
      <c r="F42" s="3">
        <v>15738.03</v>
      </c>
      <c r="G42" s="3">
        <v>14651</v>
      </c>
      <c r="H42" s="3">
        <v>15846.58</v>
      </c>
      <c r="I42" s="3">
        <v>17293.62</v>
      </c>
      <c r="J42" s="3">
        <v>15697.67</v>
      </c>
      <c r="K42" s="3">
        <v>15391.06</v>
      </c>
    </row>
    <row r="43" spans="1:11" s="7" customFormat="1">
      <c r="A43" s="7" t="s">
        <v>28</v>
      </c>
      <c r="B43" s="3">
        <v>12270.28</v>
      </c>
      <c r="C43" s="3">
        <v>11810.48</v>
      </c>
      <c r="D43" s="3">
        <v>10526.05</v>
      </c>
      <c r="E43" s="3">
        <v>12499.94</v>
      </c>
      <c r="F43" s="3">
        <v>12966.92</v>
      </c>
      <c r="G43" s="3">
        <v>12233.58</v>
      </c>
      <c r="H43" s="3">
        <v>13539.68</v>
      </c>
      <c r="I43" s="3">
        <v>14231.87</v>
      </c>
      <c r="J43" s="3">
        <v>12426.76</v>
      </c>
      <c r="K43" s="3">
        <v>12312.03</v>
      </c>
    </row>
    <row r="44" spans="1:11" s="7" customFormat="1">
      <c r="A44" s="7" t="s">
        <v>20</v>
      </c>
      <c r="B44" s="3">
        <v>1501.8</v>
      </c>
      <c r="C44" s="3">
        <v>1496.93</v>
      </c>
      <c r="D44" s="3">
        <v>1352.22</v>
      </c>
      <c r="E44" s="3">
        <v>877.05</v>
      </c>
      <c r="F44" s="3">
        <v>567.29</v>
      </c>
      <c r="G44" s="3">
        <v>1091.8699999999999</v>
      </c>
      <c r="H44" s="3">
        <v>1406.62</v>
      </c>
      <c r="I44" s="3">
        <v>577.72</v>
      </c>
      <c r="J44" s="3">
        <v>631.75</v>
      </c>
      <c r="K44" s="3">
        <v>588.54999999999995</v>
      </c>
    </row>
    <row r="45" spans="1:11" s="7" customFormat="1">
      <c r="A45" s="7" t="s">
        <v>21</v>
      </c>
      <c r="B45" s="3">
        <v>837.63</v>
      </c>
      <c r="C45" s="3">
        <v>853.26</v>
      </c>
      <c r="D45" s="3">
        <v>926.3</v>
      </c>
      <c r="E45" s="3">
        <v>893.44</v>
      </c>
      <c r="F45" s="3">
        <v>925.89</v>
      </c>
      <c r="G45" s="3">
        <v>926.27</v>
      </c>
      <c r="H45" s="3">
        <v>1040.77</v>
      </c>
      <c r="I45" s="3">
        <v>972.89</v>
      </c>
      <c r="J45" s="3">
        <v>986.69</v>
      </c>
      <c r="K45" s="3">
        <v>1040.99</v>
      </c>
    </row>
    <row r="46" spans="1:11" s="7" customFormat="1">
      <c r="A46" s="7" t="s">
        <v>22</v>
      </c>
      <c r="B46" s="3">
        <v>1051.76</v>
      </c>
      <c r="C46" s="3">
        <v>1098.29</v>
      </c>
      <c r="D46" s="3">
        <v>1195.56</v>
      </c>
      <c r="E46" s="3">
        <v>1221.4100000000001</v>
      </c>
      <c r="F46" s="3">
        <v>1181.83</v>
      </c>
      <c r="G46" s="3">
        <v>1094.26</v>
      </c>
      <c r="H46" s="3">
        <v>1135.72</v>
      </c>
      <c r="I46" s="3">
        <v>1176.24</v>
      </c>
      <c r="J46" s="3">
        <v>1143.0999999999999</v>
      </c>
      <c r="K46" s="3">
        <v>1169.9000000000001</v>
      </c>
    </row>
    <row r="47" spans="1:11" s="7" customFormat="1">
      <c r="A47" s="7" t="s">
        <v>23</v>
      </c>
      <c r="B47" s="3">
        <v>1372.85</v>
      </c>
      <c r="C47" s="3">
        <v>1864.02</v>
      </c>
      <c r="D47" s="3">
        <v>1158.07</v>
      </c>
      <c r="E47" s="3">
        <v>1475.55</v>
      </c>
      <c r="F47" s="3">
        <v>1230.68</v>
      </c>
      <c r="G47" s="3">
        <v>1488.76</v>
      </c>
      <c r="H47" s="3">
        <v>1537.03</v>
      </c>
      <c r="I47" s="3">
        <v>1490.34</v>
      </c>
      <c r="J47" s="3">
        <v>1772.87</v>
      </c>
      <c r="K47" s="3">
        <v>1456.69</v>
      </c>
    </row>
    <row r="48" spans="1:11" s="7" customFormat="1">
      <c r="A48" s="7" t="s">
        <v>24</v>
      </c>
      <c r="B48">
        <v>437.67</v>
      </c>
      <c r="C48" s="3">
        <v>811.88</v>
      </c>
      <c r="D48" s="3">
        <v>219.26</v>
      </c>
      <c r="E48" s="3">
        <v>334.58</v>
      </c>
      <c r="F48" s="3">
        <v>213.27</v>
      </c>
      <c r="G48" s="3">
        <v>412.64</v>
      </c>
      <c r="H48" s="3">
        <v>491.44</v>
      </c>
      <c r="I48" s="3">
        <v>301.70999999999998</v>
      </c>
      <c r="J48" s="3">
        <v>679.79</v>
      </c>
      <c r="K48" s="3">
        <v>269.14999999999998</v>
      </c>
    </row>
    <row r="49" spans="1:11" s="7" customFormat="1">
      <c r="A49" s="7" t="s">
        <v>25</v>
      </c>
      <c r="B49" s="3">
        <v>819.09</v>
      </c>
      <c r="C49" s="3">
        <v>945.02</v>
      </c>
      <c r="D49" s="3">
        <v>777.73</v>
      </c>
      <c r="E49" s="3">
        <v>972.49</v>
      </c>
      <c r="F49" s="3">
        <v>875.53</v>
      </c>
      <c r="G49" s="3">
        <v>953.01</v>
      </c>
      <c r="H49" s="3">
        <v>895.21</v>
      </c>
      <c r="I49" s="3">
        <v>970.91</v>
      </c>
      <c r="J49" s="3">
        <v>926.53</v>
      </c>
      <c r="K49" s="3">
        <v>1030.7</v>
      </c>
    </row>
    <row r="50" spans="1:11">
      <c r="A50" s="7" t="s">
        <v>29</v>
      </c>
      <c r="B50" s="3">
        <v>1760.44</v>
      </c>
      <c r="C50" s="3">
        <v>2318.64</v>
      </c>
      <c r="D50" s="3">
        <v>1927.71</v>
      </c>
      <c r="E50" s="3">
        <v>2713.35</v>
      </c>
      <c r="F50" s="3">
        <v>2771.11</v>
      </c>
      <c r="G50" s="3">
        <v>2417.42</v>
      </c>
      <c r="H50" s="3">
        <v>2306.9</v>
      </c>
      <c r="I50" s="3">
        <v>3061.75</v>
      </c>
      <c r="J50" s="3">
        <v>3270.91</v>
      </c>
      <c r="K50" s="3">
        <v>3079.03</v>
      </c>
    </row>
    <row r="51" spans="1:11">
      <c r="A51" s="7"/>
    </row>
    <row r="52" spans="1:11">
      <c r="A52" s="7"/>
    </row>
    <row r="53" spans="1:11">
      <c r="A53" s="7"/>
    </row>
    <row r="54" spans="1:11">
      <c r="A54" s="7"/>
    </row>
    <row r="55" spans="1:11">
      <c r="A55" s="1" t="s">
        <v>30</v>
      </c>
    </row>
    <row r="56" spans="1:11" s="6" customFormat="1">
      <c r="A56" s="4" t="s">
        <v>11</v>
      </c>
      <c r="B56" s="5">
        <v>42094</v>
      </c>
      <c r="C56" s="5">
        <v>42460</v>
      </c>
      <c r="D56" s="5">
        <v>42825</v>
      </c>
      <c r="E56" s="5">
        <v>43190</v>
      </c>
      <c r="F56" s="5">
        <v>43555</v>
      </c>
      <c r="G56" s="5">
        <v>43921</v>
      </c>
      <c r="H56" s="5">
        <v>44286</v>
      </c>
      <c r="I56" s="5">
        <v>44651</v>
      </c>
      <c r="J56" s="5">
        <v>45016</v>
      </c>
      <c r="K56" s="5">
        <v>45382</v>
      </c>
    </row>
    <row r="57" spans="1:11">
      <c r="A57" s="7" t="s">
        <v>31</v>
      </c>
      <c r="B57">
        <v>270.48</v>
      </c>
      <c r="C57">
        <v>270.48</v>
      </c>
      <c r="D57">
        <v>270.5</v>
      </c>
      <c r="E57" s="3">
        <v>270.5</v>
      </c>
      <c r="F57" s="3">
        <v>270.5</v>
      </c>
      <c r="G57" s="3">
        <v>270.5</v>
      </c>
      <c r="H57">
        <v>319.56</v>
      </c>
      <c r="I57" s="3">
        <v>319.56</v>
      </c>
      <c r="J57" s="3">
        <v>319.56</v>
      </c>
      <c r="K57" s="3">
        <v>319.56</v>
      </c>
    </row>
    <row r="58" spans="1:11">
      <c r="A58" s="7" t="s">
        <v>32</v>
      </c>
      <c r="B58">
        <v>14048.41</v>
      </c>
      <c r="C58">
        <v>11362.9</v>
      </c>
      <c r="D58">
        <v>12944.05</v>
      </c>
      <c r="E58" s="3">
        <v>16129.38</v>
      </c>
      <c r="F58" s="3">
        <v>18035.009999999998</v>
      </c>
      <c r="G58" s="3">
        <v>19295.52</v>
      </c>
      <c r="H58" s="3">
        <v>22002.7</v>
      </c>
      <c r="I58" s="3">
        <v>22122</v>
      </c>
      <c r="J58" s="3">
        <v>28467.87</v>
      </c>
      <c r="K58" s="3">
        <v>32035.73</v>
      </c>
    </row>
    <row r="59" spans="1:11">
      <c r="A59" s="7" t="s">
        <v>33</v>
      </c>
      <c r="B59">
        <v>40606.699999999997</v>
      </c>
      <c r="C59">
        <v>38848.589999999997</v>
      </c>
      <c r="D59">
        <v>48815.41</v>
      </c>
      <c r="E59" s="3">
        <v>48589.24</v>
      </c>
      <c r="F59" s="3">
        <v>48506.04</v>
      </c>
      <c r="G59" s="3">
        <v>51936.15</v>
      </c>
      <c r="H59" s="3">
        <v>46707.95</v>
      </c>
      <c r="I59" s="3">
        <v>51195.12</v>
      </c>
      <c r="J59" s="3">
        <v>52923</v>
      </c>
      <c r="K59" s="3">
        <v>53689.45</v>
      </c>
    </row>
    <row r="60" spans="1:11">
      <c r="A60" s="7" t="s">
        <v>34</v>
      </c>
      <c r="B60">
        <v>20259.75</v>
      </c>
      <c r="C60">
        <v>19574.54</v>
      </c>
      <c r="D60">
        <v>20799.3</v>
      </c>
      <c r="E60" s="3">
        <v>16902.68</v>
      </c>
      <c r="F60" s="3">
        <v>17261.89</v>
      </c>
      <c r="G60" s="3">
        <v>18171.740000000002</v>
      </c>
      <c r="H60" s="3">
        <v>29624.63</v>
      </c>
      <c r="I60" s="3">
        <v>38913.31</v>
      </c>
      <c r="J60" s="3">
        <v>46385.71</v>
      </c>
      <c r="K60" s="3">
        <v>53009.66</v>
      </c>
    </row>
    <row r="61" spans="1:11" s="1" customFormat="1">
      <c r="A61" s="1" t="s">
        <v>35</v>
      </c>
      <c r="B61">
        <v>75185.34</v>
      </c>
      <c r="C61">
        <v>70056.509999999995</v>
      </c>
      <c r="D61">
        <v>82829.259999999995</v>
      </c>
      <c r="E61" s="3">
        <v>81891.8</v>
      </c>
      <c r="F61" s="3">
        <v>84073.44</v>
      </c>
      <c r="G61" s="3">
        <v>89673.91</v>
      </c>
      <c r="H61" s="3">
        <v>98654.84</v>
      </c>
      <c r="I61" s="3">
        <v>112549.99</v>
      </c>
      <c r="J61" s="3">
        <v>128096.14</v>
      </c>
      <c r="K61" s="3">
        <v>139054.39999999999</v>
      </c>
    </row>
    <row r="62" spans="1:11">
      <c r="A62" s="7" t="s">
        <v>36</v>
      </c>
      <c r="B62">
        <v>44725.7</v>
      </c>
      <c r="C62">
        <v>36413.72</v>
      </c>
      <c r="D62">
        <v>46594.79</v>
      </c>
      <c r="E62" s="3">
        <v>44656.26</v>
      </c>
      <c r="F62" s="3">
        <v>44304.89</v>
      </c>
      <c r="G62" s="3">
        <v>47666.36</v>
      </c>
      <c r="H62" s="3">
        <v>52179.15</v>
      </c>
      <c r="I62" s="3">
        <v>57389.440000000002</v>
      </c>
      <c r="J62" s="3">
        <v>61746.66</v>
      </c>
      <c r="K62" s="3">
        <v>67209.56</v>
      </c>
    </row>
    <row r="63" spans="1:11">
      <c r="A63" s="7" t="s">
        <v>37</v>
      </c>
      <c r="B63">
        <v>3323.19</v>
      </c>
      <c r="C63">
        <v>1344.91</v>
      </c>
      <c r="D63">
        <v>2177.92</v>
      </c>
      <c r="E63" s="3">
        <v>1652.6</v>
      </c>
      <c r="F63" s="3">
        <v>2575.6999999999998</v>
      </c>
      <c r="G63" s="3">
        <v>1611.52</v>
      </c>
      <c r="H63" s="3">
        <v>3270.26</v>
      </c>
      <c r="I63" s="3">
        <v>4635.1000000000004</v>
      </c>
      <c r="J63" s="3">
        <v>5376.36</v>
      </c>
      <c r="K63" s="3">
        <v>11561.31</v>
      </c>
    </row>
    <row r="64" spans="1:11">
      <c r="A64" s="7" t="s">
        <v>38</v>
      </c>
      <c r="B64">
        <v>3444.57</v>
      </c>
      <c r="C64">
        <v>11785.35</v>
      </c>
      <c r="D64">
        <v>11873.01</v>
      </c>
      <c r="E64" s="3">
        <v>12428.93</v>
      </c>
      <c r="F64" s="3">
        <v>13541.87</v>
      </c>
      <c r="G64" s="3">
        <v>14534.84</v>
      </c>
      <c r="H64" s="3">
        <v>13149.05</v>
      </c>
      <c r="I64" s="3">
        <v>14160.33</v>
      </c>
      <c r="J64" s="3">
        <v>16669.689999999999</v>
      </c>
      <c r="K64" s="3">
        <v>16315.99</v>
      </c>
    </row>
    <row r="65" spans="1:11">
      <c r="A65" s="7" t="s">
        <v>39</v>
      </c>
      <c r="B65">
        <v>23691.88</v>
      </c>
      <c r="C65">
        <v>20512.53</v>
      </c>
      <c r="D65">
        <v>22183.54</v>
      </c>
      <c r="E65" s="3">
        <v>23154.01</v>
      </c>
      <c r="F65" s="3">
        <v>23650.98</v>
      </c>
      <c r="G65" s="3">
        <v>25861.19</v>
      </c>
      <c r="H65" s="3">
        <v>30056.38</v>
      </c>
      <c r="I65" s="3">
        <v>36365.120000000003</v>
      </c>
      <c r="J65" s="3">
        <v>44303.43</v>
      </c>
      <c r="K65" s="3">
        <v>43967.54</v>
      </c>
    </row>
    <row r="66" spans="1:11" s="1" customFormat="1">
      <c r="A66" s="1" t="s">
        <v>35</v>
      </c>
      <c r="B66">
        <v>75185.34</v>
      </c>
      <c r="C66">
        <v>70056.509999999995</v>
      </c>
      <c r="D66">
        <v>82829.259999999995</v>
      </c>
      <c r="E66" s="3">
        <v>81891.8</v>
      </c>
      <c r="F66" s="3">
        <v>84073.44</v>
      </c>
      <c r="G66" s="3">
        <v>89673.91</v>
      </c>
      <c r="H66" s="3">
        <v>98654.84</v>
      </c>
      <c r="I66" s="3">
        <v>112549.99</v>
      </c>
      <c r="J66" s="3">
        <v>128096.14</v>
      </c>
      <c r="K66" s="3">
        <v>139054.39999999999</v>
      </c>
    </row>
    <row r="67" spans="1:11" s="7" customFormat="1">
      <c r="A67" s="7" t="s">
        <v>40</v>
      </c>
      <c r="B67">
        <v>5563.95</v>
      </c>
      <c r="C67">
        <v>3540.24</v>
      </c>
      <c r="D67">
        <v>3832.12</v>
      </c>
      <c r="E67" s="3">
        <v>2788.93</v>
      </c>
      <c r="F67" s="3">
        <v>4445.26</v>
      </c>
      <c r="G67" s="3">
        <v>4425.8999999999996</v>
      </c>
      <c r="H67" s="3">
        <v>5200.08</v>
      </c>
      <c r="I67" s="3">
        <v>5979.74</v>
      </c>
      <c r="J67" s="3">
        <v>6952.15</v>
      </c>
      <c r="K67" s="3">
        <v>7401.69</v>
      </c>
    </row>
    <row r="68" spans="1:11">
      <c r="A68" s="7" t="s">
        <v>41</v>
      </c>
      <c r="B68">
        <v>1844.17</v>
      </c>
      <c r="C68">
        <v>1373.4</v>
      </c>
      <c r="D68">
        <v>1599.56</v>
      </c>
      <c r="E68">
        <v>1623.08</v>
      </c>
      <c r="F68" s="3">
        <v>1706.42</v>
      </c>
      <c r="G68" s="3">
        <v>1752.35</v>
      </c>
      <c r="H68" s="3">
        <v>1885.62</v>
      </c>
      <c r="I68" s="3">
        <v>4231.5200000000004</v>
      </c>
      <c r="J68" s="3">
        <v>3942.88</v>
      </c>
      <c r="K68" s="3">
        <v>4419.63</v>
      </c>
    </row>
    <row r="69" spans="1:11">
      <c r="A69" s="2" t="s">
        <v>42</v>
      </c>
      <c r="B69">
        <v>1483.45</v>
      </c>
      <c r="C69">
        <v>663.16</v>
      </c>
      <c r="D69">
        <v>954.3</v>
      </c>
      <c r="E69" s="3">
        <v>1185.78</v>
      </c>
      <c r="F69" s="3">
        <v>787.45</v>
      </c>
      <c r="G69" s="3">
        <v>2094.1799999999998</v>
      </c>
      <c r="H69" s="3">
        <v>5870.67</v>
      </c>
      <c r="I69" s="3">
        <v>6640.7</v>
      </c>
      <c r="J69" s="3">
        <v>11206.53</v>
      </c>
      <c r="K69" s="3">
        <v>9151.91</v>
      </c>
    </row>
    <row r="70" spans="1:11">
      <c r="A70" s="2" t="s">
        <v>43</v>
      </c>
      <c r="B70">
        <v>2706277554</v>
      </c>
      <c r="C70">
        <v>2704629398</v>
      </c>
      <c r="D70">
        <v>2706281698</v>
      </c>
      <c r="E70" s="3">
        <v>2706425810</v>
      </c>
      <c r="F70" s="3">
        <v>2706425810</v>
      </c>
      <c r="G70" s="3">
        <v>2706425810</v>
      </c>
      <c r="H70" s="3">
        <v>3196991847</v>
      </c>
      <c r="I70" s="3">
        <v>3196991847</v>
      </c>
      <c r="J70" s="3">
        <v>3196991847</v>
      </c>
      <c r="K70" s="3">
        <v>3196991847</v>
      </c>
    </row>
    <row r="71" spans="1:11">
      <c r="A71" s="2" t="s">
        <v>44</v>
      </c>
      <c r="K71" s="3"/>
    </row>
    <row r="72" spans="1:11">
      <c r="A72" s="2" t="s">
        <v>45</v>
      </c>
      <c r="B72">
        <v>1</v>
      </c>
      <c r="C72">
        <v>1</v>
      </c>
      <c r="D72">
        <v>1</v>
      </c>
      <c r="E72" s="3">
        <v>1</v>
      </c>
      <c r="F72" s="3">
        <v>1</v>
      </c>
      <c r="G72" s="3">
        <v>1</v>
      </c>
      <c r="H72">
        <v>1</v>
      </c>
      <c r="I72" s="3">
        <v>1</v>
      </c>
      <c r="J72" s="3">
        <v>1</v>
      </c>
      <c r="K72" s="3">
        <v>1</v>
      </c>
    </row>
    <row r="74" spans="1:11">
      <c r="A74" s="7"/>
    </row>
    <row r="75" spans="1:11">
      <c r="A75" s="7"/>
    </row>
    <row r="76" spans="1:11">
      <c r="A76" s="7"/>
    </row>
    <row r="77" spans="1:11">
      <c r="A77" s="7"/>
    </row>
    <row r="78" spans="1:11">
      <c r="A78" s="7"/>
    </row>
    <row r="79" spans="1:11">
      <c r="A79" s="7"/>
    </row>
    <row r="80" spans="1:11">
      <c r="A80" s="1" t="s">
        <v>46</v>
      </c>
    </row>
    <row r="81" spans="1:11" s="6" customFormat="1">
      <c r="A81" s="4" t="s">
        <v>11</v>
      </c>
      <c r="B81" s="5">
        <v>42094</v>
      </c>
      <c r="C81" s="5">
        <v>42460</v>
      </c>
      <c r="D81" s="5">
        <v>42825</v>
      </c>
      <c r="E81" s="5">
        <v>43190</v>
      </c>
      <c r="F81" s="5">
        <v>43555</v>
      </c>
      <c r="G81" s="5">
        <v>43921</v>
      </c>
      <c r="H81" s="5">
        <v>44286</v>
      </c>
      <c r="I81" s="5">
        <v>44651</v>
      </c>
      <c r="J81" s="5">
        <v>45016</v>
      </c>
      <c r="K81" s="5">
        <v>45382</v>
      </c>
    </row>
    <row r="82" spans="1:11" s="1" customFormat="1">
      <c r="A82" s="7" t="s">
        <v>47</v>
      </c>
      <c r="B82">
        <v>5980.91</v>
      </c>
      <c r="C82">
        <v>7415.12</v>
      </c>
      <c r="D82">
        <v>7014.18</v>
      </c>
      <c r="E82">
        <v>6363.85</v>
      </c>
      <c r="F82">
        <v>4573.79</v>
      </c>
      <c r="G82" s="3">
        <v>7375.32</v>
      </c>
      <c r="H82" s="3">
        <v>8345.1200000000008</v>
      </c>
      <c r="I82" s="3">
        <v>6692.73</v>
      </c>
      <c r="J82" s="3">
        <v>7165.59</v>
      </c>
      <c r="K82" s="3">
        <v>12596.11</v>
      </c>
    </row>
    <row r="83" spans="1:11" s="7" customFormat="1">
      <c r="A83" s="7" t="s">
        <v>48</v>
      </c>
      <c r="B83">
        <v>-3865.18</v>
      </c>
      <c r="C83">
        <v>-1805.22</v>
      </c>
      <c r="D83">
        <v>-7372.73</v>
      </c>
      <c r="E83">
        <v>-1511.65</v>
      </c>
      <c r="F83">
        <v>-272.33999999999997</v>
      </c>
      <c r="G83" s="3">
        <v>-492.88</v>
      </c>
      <c r="H83" s="3">
        <v>993.33</v>
      </c>
      <c r="I83" s="3">
        <v>-6250.47</v>
      </c>
      <c r="J83" s="3">
        <v>-7263.1</v>
      </c>
      <c r="K83" s="3">
        <v>-9027.11</v>
      </c>
    </row>
    <row r="84" spans="1:11" s="7" customFormat="1">
      <c r="A84" s="7" t="s">
        <v>49</v>
      </c>
      <c r="B84">
        <v>-2238.59</v>
      </c>
      <c r="C84">
        <v>-6183.45</v>
      </c>
      <c r="D84">
        <v>937.34</v>
      </c>
      <c r="E84">
        <v>-4726.26</v>
      </c>
      <c r="F84">
        <v>-5184.45</v>
      </c>
      <c r="G84" s="3">
        <v>-5109.57</v>
      </c>
      <c r="H84" s="3">
        <v>-7602.88</v>
      </c>
      <c r="I84" s="3">
        <v>-1183.2</v>
      </c>
      <c r="J84" s="3">
        <v>1340.77</v>
      </c>
      <c r="K84" s="3">
        <v>-4497.43</v>
      </c>
    </row>
    <row r="85" spans="1:11" s="1" customFormat="1">
      <c r="A85" s="7" t="s">
        <v>50</v>
      </c>
      <c r="B85">
        <v>-122.86</v>
      </c>
      <c r="C85">
        <v>-573.54999999999995</v>
      </c>
      <c r="D85">
        <v>578.79</v>
      </c>
      <c r="E85">
        <v>125.94</v>
      </c>
      <c r="F85">
        <v>-883</v>
      </c>
      <c r="G85" s="3">
        <v>1772.87</v>
      </c>
      <c r="H85" s="3">
        <v>1735.57</v>
      </c>
      <c r="I85" s="3">
        <v>-740.94</v>
      </c>
      <c r="J85" s="3">
        <v>1243.26</v>
      </c>
      <c r="K85" s="3">
        <v>-928.43</v>
      </c>
    </row>
    <row r="86" spans="1:11">
      <c r="A86" s="7"/>
    </row>
    <row r="87" spans="1:11">
      <c r="A87" s="7"/>
    </row>
    <row r="88" spans="1:11">
      <c r="A88" s="7"/>
    </row>
    <row r="89" spans="1:11">
      <c r="A89" s="7"/>
    </row>
    <row r="90" spans="1:11" s="1" customFormat="1">
      <c r="A90" s="1" t="s">
        <v>51</v>
      </c>
      <c r="B90">
        <v>77.099999999999994</v>
      </c>
      <c r="C90">
        <v>64.650000000000006</v>
      </c>
      <c r="D90">
        <v>90.35</v>
      </c>
      <c r="E90">
        <v>79</v>
      </c>
      <c r="F90">
        <v>73.8</v>
      </c>
      <c r="G90">
        <v>32.85</v>
      </c>
      <c r="H90">
        <v>103.25</v>
      </c>
      <c r="I90" s="3">
        <v>238.65</v>
      </c>
      <c r="J90" s="3">
        <v>190.25</v>
      </c>
      <c r="K90" s="3">
        <v>394.2</v>
      </c>
    </row>
    <row r="92" spans="1:11" s="1" customFormat="1">
      <c r="A92" s="1" t="s">
        <v>52</v>
      </c>
    </row>
    <row r="93" spans="1:11">
      <c r="A93" s="2" t="s">
        <v>53</v>
      </c>
      <c r="B93" s="8">
        <v>270.45999999999998</v>
      </c>
      <c r="C93" s="8">
        <v>270.45999999999998</v>
      </c>
      <c r="D93" s="8">
        <v>270.48</v>
      </c>
      <c r="E93" s="8">
        <v>270.48</v>
      </c>
      <c r="F93" s="8">
        <v>270.48</v>
      </c>
      <c r="G93" s="8">
        <v>270.48</v>
      </c>
      <c r="H93" s="8">
        <v>319.52999999999997</v>
      </c>
      <c r="I93" s="8">
        <v>319.52999999999997</v>
      </c>
      <c r="J93" s="8">
        <v>319.52999999999997</v>
      </c>
      <c r="K93" s="8">
        <v>319.52999999999997</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C6AFED5E-D6D7-452E-8121-A73C78F81C4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D8C0-A1E7-4CE7-B351-07F7D257C239}">
  <sheetPr>
    <tabColor rgb="FF002060"/>
  </sheetPr>
  <dimension ref="B2:S133"/>
  <sheetViews>
    <sheetView showGridLines="0" zoomScale="96" zoomScaleNormal="96" workbookViewId="0">
      <selection activeCell="D4" sqref="D4:K4"/>
    </sheetView>
  </sheetViews>
  <sheetFormatPr defaultRowHeight="14.5"/>
  <cols>
    <col min="1" max="1" width="1.90625" style="3" customWidth="1"/>
    <col min="2" max="2" width="30.1796875" style="3" customWidth="1"/>
    <col min="3" max="3" width="9.26953125" style="3" customWidth="1"/>
    <col min="4" max="4" width="10" style="3" customWidth="1"/>
    <col min="5" max="5" width="10.54296875" style="3" customWidth="1"/>
    <col min="6" max="6" width="9.08984375" style="3" customWidth="1"/>
    <col min="7" max="7" width="12.08984375" style="3" customWidth="1"/>
    <col min="8" max="8" width="1.36328125" style="3" customWidth="1"/>
    <col min="9" max="9" width="14.26953125" style="3" customWidth="1"/>
    <col min="10" max="10" width="13.54296875" style="3" customWidth="1"/>
    <col min="11" max="11" width="10.1796875" style="3" customWidth="1"/>
    <col min="12" max="12" width="3.26953125" style="3" customWidth="1"/>
    <col min="13" max="16384" width="8.7265625" style="3"/>
  </cols>
  <sheetData>
    <row r="2" spans="2:19" ht="18.5">
      <c r="B2" s="286" t="str">
        <f>'[1]Profit &amp; Loss'!A1&amp;" - One Page Profile"</f>
        <v>TATA POWER COMPANY LTD - One Page Profile</v>
      </c>
      <c r="C2" s="286"/>
      <c r="D2" s="286"/>
      <c r="E2" s="286"/>
      <c r="F2" s="286"/>
      <c r="G2" s="286"/>
      <c r="H2" s="286"/>
      <c r="I2" s="286"/>
      <c r="J2" s="286"/>
      <c r="K2" s="286"/>
      <c r="M2" s="218"/>
      <c r="N2" s="218"/>
      <c r="O2" s="218"/>
      <c r="P2" s="218"/>
      <c r="Q2" s="218"/>
      <c r="R2" s="218"/>
      <c r="S2" s="218"/>
    </row>
    <row r="3" spans="2:19" ht="3" customHeight="1">
      <c r="M3" s="218"/>
      <c r="N3" s="218"/>
      <c r="O3" s="218"/>
      <c r="P3" s="218"/>
      <c r="Q3" s="218"/>
      <c r="R3" s="218"/>
      <c r="S3" s="218"/>
    </row>
    <row r="4" spans="2:19" ht="92.5" customHeight="1">
      <c r="B4" s="219"/>
      <c r="C4" s="219"/>
      <c r="D4" s="287" t="str">
        <f>'[1]Input '!C3</f>
        <v>Tata Power Company Limited is an Indian electric utility and electricity generation company based in Mumbai, India and is part of the Tata Group. With an installed electricity generation capacity of 14,707 MW out of which 5847 MW is from Non-Conventional(Green Energy) sources rest from thermal, making it India's largest integrated power company. In February 2017, Tata Power became the first Indian company to ship over 1 GW solar modules.</v>
      </c>
      <c r="E4" s="287"/>
      <c r="F4" s="287"/>
      <c r="G4" s="287"/>
      <c r="H4" s="287"/>
      <c r="I4" s="287"/>
      <c r="J4" s="287"/>
      <c r="K4" s="287"/>
      <c r="M4" s="218"/>
      <c r="N4" s="218"/>
      <c r="O4" s="218"/>
      <c r="P4" s="218"/>
      <c r="Q4" s="218"/>
      <c r="R4" s="218"/>
      <c r="S4" s="218"/>
    </row>
    <row r="5" spans="2:19">
      <c r="M5" s="218"/>
      <c r="N5" s="218"/>
      <c r="O5" s="218"/>
      <c r="P5" s="218"/>
      <c r="Q5" s="218"/>
      <c r="R5" s="218"/>
      <c r="S5" s="218"/>
    </row>
    <row r="6" spans="2:19" ht="16">
      <c r="B6" s="220" t="s">
        <v>8666</v>
      </c>
      <c r="C6" s="221">
        <f>IFERROR('[1]Data Sheet'!G16,0)</f>
        <v>43921</v>
      </c>
      <c r="D6" s="221">
        <f>IFERROR('[1]Data Sheet'!H16,0)</f>
        <v>44286</v>
      </c>
      <c r="E6" s="221">
        <f>IFERROR('[1]Data Sheet'!I16,0)</f>
        <v>44651</v>
      </c>
      <c r="F6" s="221">
        <f>IFERROR('[1]Data Sheet'!J16,0)</f>
        <v>45016</v>
      </c>
      <c r="G6" s="221">
        <f>IFERROR('[1]Data Sheet'!K16,0)</f>
        <v>45382</v>
      </c>
      <c r="I6" s="279" t="s">
        <v>8667</v>
      </c>
      <c r="J6" s="279"/>
      <c r="K6" s="279"/>
      <c r="M6" s="218"/>
      <c r="N6" s="218"/>
      <c r="O6" s="218"/>
      <c r="P6" s="218"/>
      <c r="Q6" s="218"/>
      <c r="R6" s="218"/>
      <c r="S6" s="218"/>
    </row>
    <row r="7" spans="2:19" ht="3.5" customHeight="1">
      <c r="M7" s="218"/>
      <c r="N7" s="218"/>
      <c r="O7" s="218"/>
      <c r="P7" s="218"/>
      <c r="Q7" s="218"/>
      <c r="R7" s="218"/>
      <c r="S7" s="218"/>
    </row>
    <row r="8" spans="2:19">
      <c r="B8" s="222" t="s">
        <v>8668</v>
      </c>
      <c r="C8" s="223">
        <f>IFERROR('[1]Data Sheet'!G17,0)</f>
        <v>29136.37</v>
      </c>
      <c r="D8" s="223">
        <f>IFERROR('[1]Data Sheet'!H17,0)</f>
        <v>32703.31</v>
      </c>
      <c r="E8" s="223">
        <f>IFERROR('[1]Data Sheet'!I17,0)</f>
        <v>42815.67</v>
      </c>
      <c r="F8" s="223">
        <f>IFERROR('[1]Data Sheet'!J17,0)</f>
        <v>55109.08</v>
      </c>
      <c r="G8" s="223">
        <f>IFERROR('[1]Data Sheet'!K17,0)</f>
        <v>61448.9</v>
      </c>
      <c r="M8" s="218"/>
      <c r="N8" s="218"/>
      <c r="O8" s="218"/>
      <c r="P8" s="218"/>
      <c r="Q8" s="218"/>
      <c r="R8" s="218"/>
      <c r="S8" s="218"/>
    </row>
    <row r="9" spans="2:19">
      <c r="B9" s="224" t="s">
        <v>8669</v>
      </c>
      <c r="C9" s="225">
        <f>IFERROR('[1]Profit &amp; Loss'!G27,0)</f>
        <v>-2.4921806656122758E-2</v>
      </c>
      <c r="D9" s="225">
        <f>IFERROR('[1]Profit &amp; Loss'!H27,0)</f>
        <v>0.12242225095301862</v>
      </c>
      <c r="E9" s="225">
        <f>IFERROR('[1]Profit &amp; Loss'!I27,0)</f>
        <v>0.30921518341721366</v>
      </c>
      <c r="F9" s="225">
        <f>IFERROR('[1]Profit &amp; Loss'!J27,0)</f>
        <v>0.28712408330875139</v>
      </c>
      <c r="G9" s="225">
        <f>IFERROR('[1]Profit &amp; Loss'!K27,0)</f>
        <v>0.11504129628003223</v>
      </c>
      <c r="M9" s="218"/>
      <c r="N9" s="218"/>
      <c r="O9" s="218"/>
      <c r="P9" s="218"/>
      <c r="Q9" s="218"/>
      <c r="R9" s="218"/>
      <c r="S9" s="218"/>
    </row>
    <row r="10" spans="2:19">
      <c r="B10" s="222" t="s">
        <v>8670</v>
      </c>
      <c r="C10" s="226">
        <f>IFERROR('[1]Profit &amp; Loss'!G29,0)</f>
        <v>0.3434545895731006</v>
      </c>
      <c r="D10" s="226">
        <f>IFERROR('[1]Profit &amp; Loss'!H29,0)</f>
        <v>0.30983805614783333</v>
      </c>
      <c r="E10" s="226">
        <f>IFERROR('[1]Profit &amp; Loss'!I29,0)</f>
        <v>0.27814933177502532</v>
      </c>
      <c r="F10" s="226">
        <f>IFERROR('[1]Profit &amp; Loss'!J29,0)</f>
        <v>0.2438226150754105</v>
      </c>
      <c r="G10" s="226">
        <f>IFERROR('[1]Profit &amp; Loss'!K29,0)</f>
        <v>0.26915957812100794</v>
      </c>
      <c r="M10" s="218"/>
      <c r="N10" s="218"/>
      <c r="O10" s="218"/>
      <c r="P10" s="218"/>
      <c r="Q10" s="218"/>
      <c r="R10" s="218"/>
      <c r="S10" s="218"/>
    </row>
    <row r="11" spans="2:19">
      <c r="B11" s="222" t="s">
        <v>8671</v>
      </c>
      <c r="C11" s="226">
        <f>IFERROR('[1]Profit &amp; Loss'!G30,0)</f>
        <v>0.23355929376240087</v>
      </c>
      <c r="D11" s="226">
        <f>IFERROR('[1]Profit &amp; Loss'!H30,0)</f>
        <v>0.21162689648234376</v>
      </c>
      <c r="E11" s="226">
        <f>IFERROR('[1]Profit &amp; Loss'!I30,0)</f>
        <v>0.16421300892874033</v>
      </c>
      <c r="F11" s="226">
        <f>IFERROR('[1]Profit &amp; Loss'!J30,0)</f>
        <v>0.14022661964235297</v>
      </c>
      <c r="G11" s="226">
        <f>IFERROR('[1]Profit &amp; Loss'!K30,0)</f>
        <v>0.17470255773496349</v>
      </c>
      <c r="M11" s="218"/>
      <c r="N11" s="218"/>
      <c r="O11" s="218"/>
      <c r="P11" s="218"/>
      <c r="Q11" s="218"/>
      <c r="R11" s="218"/>
      <c r="S11" s="218"/>
    </row>
    <row r="12" spans="2:19">
      <c r="B12" s="222" t="s">
        <v>8672</v>
      </c>
      <c r="C12" s="226">
        <f>IFERROR('[1]Profit &amp; Loss'!G31,0)</f>
        <v>0.68049796126250484</v>
      </c>
      <c r="D12" s="226">
        <f>IFERROR('[1]Profit &amp; Loss'!H31,0)</f>
        <v>0.69208160653768669</v>
      </c>
      <c r="E12" s="226">
        <f>IFERROR('[1]Profit &amp; Loss'!I31,0)</f>
        <v>0.70308170781001433</v>
      </c>
      <c r="F12" s="226">
        <f>IFERROR('[1]Profit &amp; Loss'!J31,0)</f>
        <v>0.77276975928612879</v>
      </c>
      <c r="G12" s="226">
        <f>IFERROR('[1]Profit &amp; Loss'!K31,0)</f>
        <v>1.0735218381809926</v>
      </c>
      <c r="M12" s="218"/>
      <c r="N12" s="218"/>
      <c r="O12" s="218"/>
      <c r="P12" s="218"/>
      <c r="Q12" s="218"/>
      <c r="R12" s="218"/>
      <c r="S12" s="218"/>
    </row>
    <row r="13" spans="2:19">
      <c r="B13" s="222" t="s">
        <v>8673</v>
      </c>
      <c r="C13" s="226">
        <f>IFERROR('[1]Profit &amp; Loss'!G32,0)</f>
        <v>3.4917870688764591E-2</v>
      </c>
      <c r="D13" s="226">
        <f>IFERROR('[1]Profit &amp; Loss'!H32,0)</f>
        <v>3.4472963134312709E-2</v>
      </c>
      <c r="E13" s="226">
        <f>IFERROR('[1]Profit &amp; Loss'!I32,0)</f>
        <v>4.0673426341337179E-2</v>
      </c>
      <c r="F13" s="226">
        <f>IFERROR('[1]Profit &amp; Loss'!J32,0)</f>
        <v>6.0542473218569426E-2</v>
      </c>
      <c r="G13" s="226">
        <f>IFERROR('[1]Profit &amp; Loss'!K32,0)</f>
        <v>6.0151605643062774E-2</v>
      </c>
      <c r="M13" s="218"/>
      <c r="N13" s="218"/>
      <c r="O13" s="218"/>
      <c r="P13" s="218"/>
      <c r="Q13" s="218"/>
      <c r="R13" s="218"/>
      <c r="S13" s="218"/>
    </row>
    <row r="14" spans="2:19">
      <c r="B14" s="222" t="s">
        <v>8674</v>
      </c>
      <c r="C14" s="223">
        <f>IFERROR('[1]Profit &amp; Loss'!G13,0)</f>
        <v>3.7613871635610763</v>
      </c>
      <c r="D14" s="223">
        <f>IFERROR('[1]Profit &amp; Loss'!H13,0)</f>
        <v>3.5282446092698656</v>
      </c>
      <c r="E14" s="223">
        <f>IFERROR('[1]Profit &amp; Loss'!I13,0)</f>
        <v>5.4500672863267932</v>
      </c>
      <c r="F14" s="223">
        <f>IFERROR('[1]Profit &amp; Loss'!J13,0)</f>
        <v>10.441711263418146</v>
      </c>
      <c r="G14" s="223">
        <f>IFERROR('[1]Profit &amp; Loss'!K13,0)</f>
        <v>11.567771414264703</v>
      </c>
      <c r="M14" s="218"/>
      <c r="N14" s="218"/>
      <c r="O14" s="218"/>
      <c r="P14" s="218"/>
      <c r="Q14" s="218"/>
      <c r="R14" s="218"/>
      <c r="S14" s="218"/>
    </row>
    <row r="15" spans="2:19">
      <c r="B15" s="224" t="s">
        <v>8675</v>
      </c>
      <c r="C15" s="225">
        <f>IFERROR('[1]Profit &amp; Loss'!G33,0)</f>
        <v>-0.56820969446436831</v>
      </c>
      <c r="D15" s="225">
        <f>IFERROR('[1]Profit &amp; Loss'!H33,0)</f>
        <v>0.10812085946254113</v>
      </c>
      <c r="E15" s="225">
        <f>IFERROR('[1]Profit &amp; Loss'!I33,0)</f>
        <v>0.54469655306994968</v>
      </c>
      <c r="F15" s="225">
        <f>IFERROR('[1]Profit &amp; Loss'!J33,0)</f>
        <v>0.91588666980579503</v>
      </c>
      <c r="G15" s="225">
        <f>IFERROR('[1]Profit &amp; Loss'!K33,0)</f>
        <v>0.10784249079857577</v>
      </c>
      <c r="M15" s="218"/>
      <c r="N15" s="218"/>
      <c r="O15" s="218"/>
      <c r="P15" s="218"/>
      <c r="Q15" s="218"/>
      <c r="R15" s="218"/>
      <c r="S15" s="218"/>
    </row>
    <row r="16" spans="2:19">
      <c r="B16" s="222" t="s">
        <v>142</v>
      </c>
      <c r="C16" s="227">
        <f>IFERROR('[1]Profit &amp; Loss'!G34,0)</f>
        <v>1.5501330967169475</v>
      </c>
      <c r="D16" s="227">
        <f>IFERROR('[1]Profit &amp; Loss'!H34,0)</f>
        <v>1.5501517854348577</v>
      </c>
      <c r="E16" s="227">
        <f>IFERROR('[1]Profit &amp; Loss'!I34,0)</f>
        <v>1.7501643038212378</v>
      </c>
      <c r="F16" s="227">
        <f>IFERROR('[1]Profit &amp; Loss'!J34,0)</f>
        <v>2.0001877757957001</v>
      </c>
      <c r="G16" s="227">
        <f>IFERROR('[1]Profit &amp; Loss'!K34,0)</f>
        <v>2.0001877757957001</v>
      </c>
      <c r="M16" s="218"/>
      <c r="N16" s="218"/>
      <c r="O16" s="218"/>
      <c r="P16" s="218"/>
      <c r="Q16" s="218"/>
      <c r="R16" s="218"/>
      <c r="S16" s="218"/>
    </row>
    <row r="17" spans="2:19">
      <c r="M17" s="218"/>
      <c r="N17" s="218"/>
      <c r="O17" s="218"/>
      <c r="P17" s="218"/>
      <c r="Q17" s="218"/>
      <c r="R17" s="218"/>
      <c r="S17" s="218"/>
    </row>
    <row r="18" spans="2:19" ht="16">
      <c r="B18" s="220" t="s">
        <v>8676</v>
      </c>
      <c r="C18" s="221">
        <f>C6</f>
        <v>43921</v>
      </c>
      <c r="D18" s="221">
        <f t="shared" ref="D18:G18" si="0">D6</f>
        <v>44286</v>
      </c>
      <c r="E18" s="221">
        <f t="shared" si="0"/>
        <v>44651</v>
      </c>
      <c r="F18" s="221">
        <f t="shared" si="0"/>
        <v>45016</v>
      </c>
      <c r="G18" s="221">
        <f t="shared" si="0"/>
        <v>45382</v>
      </c>
      <c r="I18" s="279" t="s">
        <v>8677</v>
      </c>
      <c r="J18" s="279"/>
      <c r="K18" s="279"/>
      <c r="M18" s="218"/>
      <c r="N18" s="218"/>
      <c r="O18" s="218"/>
      <c r="P18" s="218"/>
      <c r="Q18" s="218"/>
      <c r="R18" s="218"/>
      <c r="S18" s="218"/>
    </row>
    <row r="19" spans="2:19" ht="3.5" customHeight="1">
      <c r="M19" s="218"/>
      <c r="N19" s="218"/>
      <c r="O19" s="218"/>
      <c r="P19" s="218"/>
      <c r="Q19" s="218"/>
      <c r="R19" s="218"/>
      <c r="S19" s="218"/>
    </row>
    <row r="20" spans="2:19">
      <c r="B20" s="222" t="s">
        <v>8678</v>
      </c>
      <c r="C20" s="228" t="s">
        <v>58</v>
      </c>
      <c r="D20" s="228" t="s">
        <v>58</v>
      </c>
      <c r="E20" s="229">
        <f>IFERROR('[1]Profit &amp; Loss'!I14,0)</f>
        <v>43.788450208445781</v>
      </c>
      <c r="F20" s="229">
        <f>IFERROR('[1]Profit &amp; Loss'!J14,0)</f>
        <v>18.220193529630382</v>
      </c>
      <c r="G20" s="229">
        <f>IFERROR('[1]Profit &amp; Loss'!K14,0)</f>
        <v>34.077436861684134</v>
      </c>
      <c r="M20" s="218"/>
      <c r="N20" s="218"/>
      <c r="O20" s="218"/>
      <c r="P20" s="218"/>
      <c r="Q20" s="218"/>
      <c r="R20" s="218"/>
      <c r="S20" s="218"/>
    </row>
    <row r="21" spans="2:19">
      <c r="B21" s="222" t="s">
        <v>322</v>
      </c>
      <c r="C21" s="229">
        <f>IFERROR('[1]Profit &amp; Loss'!G41,0)</f>
        <v>8.6299241594869667</v>
      </c>
      <c r="D21" s="229">
        <f>IFERROR('[1]Profit &amp; Loss'!H41,0)</f>
        <v>10.667507477351213</v>
      </c>
      <c r="E21" s="229">
        <f>IFERROR('[1]Profit &amp; Loss'!I41,0)</f>
        <v>17.182782620692404</v>
      </c>
      <c r="F21" s="229">
        <f>IFERROR('[1]Profit &amp; Loss'!J41,0)</f>
        <v>13.264782097270096</v>
      </c>
      <c r="G21" s="229">
        <f>IFERROR('[1]Profit &amp; Loss'!K41,0)</f>
        <v>15.881864841904449</v>
      </c>
      <c r="H21" s="230">
        <f>IFERROR('[1]Profit &amp; Loss'!L41,0)</f>
        <v>0</v>
      </c>
      <c r="M21" s="218"/>
      <c r="N21" s="218"/>
      <c r="O21" s="218"/>
      <c r="P21" s="218"/>
      <c r="Q21" s="218"/>
      <c r="R21" s="218"/>
      <c r="S21" s="218"/>
    </row>
    <row r="22" spans="2:19">
      <c r="B22" s="222" t="s">
        <v>8679</v>
      </c>
      <c r="C22" s="229">
        <f>IFERROR('[1]Profit &amp; Loss'!G42,0)</f>
        <v>2.015598991912857</v>
      </c>
      <c r="D22" s="229">
        <f>IFERROR('[1]Profit &amp; Loss'!H42,0)</f>
        <v>2.2575315006340331</v>
      </c>
      <c r="E22" s="229">
        <f>IFERROR('[1]Profit &amp; Loss'!I42,0)</f>
        <v>2.8216364359123656</v>
      </c>
      <c r="F22" s="229">
        <f>IFERROR('[1]Profit &amp; Loss'!J42,0)</f>
        <v>1.860075553792587</v>
      </c>
      <c r="G22" s="229">
        <f>IFERROR('[1]Profit &amp; Loss'!K42,0)</f>
        <v>2.774602409481699</v>
      </c>
      <c r="M22" s="218"/>
      <c r="N22" s="218"/>
      <c r="O22" s="218"/>
      <c r="P22" s="218"/>
      <c r="Q22" s="218"/>
      <c r="R22" s="218"/>
      <c r="S22" s="218"/>
    </row>
    <row r="23" spans="2:19">
      <c r="B23" s="222" t="s">
        <v>8680</v>
      </c>
      <c r="C23" s="229">
        <f>IFERROR('[1]Balance Sheet'!G27,0)</f>
        <v>0.45411729109956966</v>
      </c>
      <c r="D23" s="229">
        <f>IFERROR('[1]Balance Sheet'!H27,0)</f>
        <v>1.4779629168372734</v>
      </c>
      <c r="E23" s="229">
        <f>IFERROR('[1]Balance Sheet'!I27,0)</f>
        <v>3.3979738708004255</v>
      </c>
      <c r="F23" s="229">
        <f>IFERROR('[1]Balance Sheet'!J27,0)</f>
        <v>2.1117057861712558</v>
      </c>
      <c r="G23" s="229">
        <f>IFERROR('[1]Balance Sheet'!K27,0)</f>
        <v>3.8929870818651287</v>
      </c>
      <c r="H23" s="231">
        <f>IFERROR('[1]Balance Sheet'!L27,0)</f>
        <v>0</v>
      </c>
      <c r="M23" s="218"/>
      <c r="N23" s="218"/>
      <c r="O23" s="218"/>
      <c r="P23" s="218"/>
      <c r="Q23" s="218"/>
      <c r="R23" s="218"/>
      <c r="S23" s="218"/>
    </row>
    <row r="24" spans="2:19">
      <c r="B24" s="222" t="s">
        <v>8681</v>
      </c>
      <c r="C24" s="232">
        <f>IFERROR('[1]Balance Sheet'!G23,0)</f>
        <v>5.1997289177870616E-2</v>
      </c>
      <c r="D24" s="232">
        <f>IFERROR('[1]Balance Sheet'!H23,0)</f>
        <v>5.050474279934021E-2</v>
      </c>
      <c r="E24" s="232">
        <f>IFERROR('[1]Balance Sheet'!I23,0)</f>
        <v>7.7599774703719343E-2</v>
      </c>
      <c r="F24" s="232">
        <f>IFERROR('[1]Balance Sheet'!J23,0)</f>
        <v>0.11589919628115465</v>
      </c>
      <c r="G24" s="232">
        <f>IFERROR('[1]Balance Sheet'!K23,0)</f>
        <v>0.11423943348985591</v>
      </c>
      <c r="M24" s="218"/>
      <c r="N24" s="218"/>
      <c r="O24" s="218"/>
      <c r="P24" s="218"/>
      <c r="Q24" s="218"/>
      <c r="R24" s="218"/>
      <c r="S24" s="218"/>
    </row>
    <row r="25" spans="2:19">
      <c r="B25" s="222" t="s">
        <v>8682</v>
      </c>
      <c r="C25" s="232">
        <f>IFERROR('[1]Balance Sheet'!G24,0)</f>
        <v>9.3290239030517003E-2</v>
      </c>
      <c r="D25" s="232">
        <f>IFERROR('[1]Balance Sheet'!H24,0)</f>
        <v>8.4691086851300751E-2</v>
      </c>
      <c r="E25" s="232">
        <f>IFERROR('[1]Balance Sheet'!I24,0)</f>
        <v>8.9638037248866945E-2</v>
      </c>
      <c r="F25" s="232">
        <f>IFERROR('[1]Balance Sheet'!J24,0)</f>
        <v>0.12653791885796911</v>
      </c>
      <c r="G25" s="232">
        <f>IFERROR('[1]Balance Sheet'!K24,0)</f>
        <v>0.12357580395286777</v>
      </c>
      <c r="M25" s="218"/>
      <c r="N25" s="218"/>
      <c r="O25" s="218"/>
      <c r="P25" s="218"/>
      <c r="Q25" s="218"/>
      <c r="R25" s="218"/>
      <c r="S25" s="218"/>
    </row>
    <row r="26" spans="2:19">
      <c r="M26" s="218"/>
      <c r="N26" s="218"/>
      <c r="O26" s="218"/>
      <c r="P26" s="218"/>
      <c r="Q26" s="218"/>
      <c r="R26" s="218"/>
      <c r="S26" s="218"/>
    </row>
    <row r="27" spans="2:19" ht="16">
      <c r="B27" s="233" t="s">
        <v>8683</v>
      </c>
      <c r="C27" s="288" t="str">
        <f>[1]Sheet4!C1260</f>
        <v>N. Shares (in Cr.)</v>
      </c>
      <c r="D27" s="288"/>
      <c r="E27" s="234" t="str">
        <f>[1]Sheet4!D1260</f>
        <v>% Holding</v>
      </c>
      <c r="F27" s="288" t="str">
        <f>[1]Sheet4!E1260</f>
        <v>Market Value</v>
      </c>
      <c r="G27" s="288"/>
      <c r="I27" s="279" t="s">
        <v>8684</v>
      </c>
      <c r="J27" s="279"/>
      <c r="K27" s="279"/>
      <c r="M27" s="218"/>
      <c r="N27" s="218"/>
      <c r="O27" s="218"/>
      <c r="P27" s="218"/>
      <c r="Q27" s="218"/>
      <c r="R27" s="218"/>
      <c r="S27" s="218"/>
    </row>
    <row r="28" spans="2:19" ht="3.5" customHeight="1">
      <c r="M28" s="218"/>
      <c r="N28" s="218"/>
      <c r="O28" s="218"/>
      <c r="P28" s="218"/>
      <c r="Q28" s="218"/>
      <c r="R28" s="218"/>
      <c r="S28" s="218"/>
    </row>
    <row r="29" spans="2:19">
      <c r="B29" s="235" t="str">
        <f>[1]Sheet4!B1261</f>
        <v>Tata Sons Private Limited</v>
      </c>
      <c r="C29" s="277">
        <f>IFERROR([1]Sheet4!C1261,0)</f>
        <v>1444.513021</v>
      </c>
      <c r="D29" s="277"/>
      <c r="E29" s="236">
        <f>IFERROR([1]Sheet4!D1261,0)</f>
        <v>0.4521</v>
      </c>
      <c r="F29" s="277">
        <f>IFERROR([1]Sheet4!E1261,0)</f>
        <v>5077.4632688150004</v>
      </c>
      <c r="G29" s="277"/>
      <c r="H29" s="237"/>
      <c r="M29" s="218"/>
      <c r="N29" s="218"/>
      <c r="O29" s="218"/>
      <c r="P29" s="218"/>
      <c r="Q29" s="218"/>
      <c r="R29" s="218"/>
      <c r="S29" s="218"/>
    </row>
    <row r="30" spans="2:19">
      <c r="B30" s="235" t="str">
        <f>[1]Sheet4!B1262</f>
        <v>Life Insurance Corpn Of India</v>
      </c>
      <c r="C30" s="277">
        <f>IFERROR([1]Sheet4!C1262,0)</f>
        <v>99.979177000000007</v>
      </c>
      <c r="D30" s="277"/>
      <c r="E30" s="236">
        <f>IFERROR([1]Sheet4!D1262,0)</f>
        <v>3.1300000000000001E-2</v>
      </c>
      <c r="F30" s="277">
        <f>IFERROR([1]Sheet4!E1262,0)</f>
        <v>351.42680715500006</v>
      </c>
      <c r="G30" s="277"/>
      <c r="H30" s="237"/>
      <c r="M30" s="218"/>
      <c r="N30" s="218"/>
      <c r="O30" s="218"/>
      <c r="P30" s="218"/>
      <c r="Q30" s="218"/>
      <c r="R30" s="218"/>
      <c r="S30" s="218"/>
    </row>
    <row r="31" spans="2:19">
      <c r="B31" s="235" t="str">
        <f>[1]Sheet4!B1263</f>
        <v>Nippon Life India Trustee Ltd-A/C Nippon India Large Cap Fund</v>
      </c>
      <c r="C31" s="277">
        <f>IFERROR([1]Sheet4!C1263,0)</f>
        <v>68.014533999999998</v>
      </c>
      <c r="D31" s="277"/>
      <c r="E31" s="236">
        <f>IFERROR([1]Sheet4!D1263,0)</f>
        <v>2.1299999999999999E-2</v>
      </c>
      <c r="F31" s="277">
        <f>IFERROR([1]Sheet4!E1263,0)</f>
        <v>239.07108700999999</v>
      </c>
      <c r="G31" s="277"/>
      <c r="H31" s="237"/>
      <c r="M31" s="218"/>
      <c r="N31" s="218"/>
      <c r="O31" s="218"/>
      <c r="P31" s="218"/>
      <c r="Q31" s="218"/>
      <c r="R31" s="218"/>
      <c r="S31" s="218"/>
    </row>
    <row r="32" spans="2:19">
      <c r="B32" s="235" t="str">
        <f>[1]Sheet4!B1264</f>
        <v>Tata Steel Limited</v>
      </c>
      <c r="C32" s="277">
        <f>IFERROR([1]Sheet4!C1264,0)</f>
        <v>39.122725000000003</v>
      </c>
      <c r="D32" s="277"/>
      <c r="E32" s="236">
        <f>IFERROR([1]Sheet4!D1264,0)</f>
        <v>1.2199999999999999E-2</v>
      </c>
      <c r="F32" s="277">
        <f>IFERROR([1]Sheet4!E1264,0)</f>
        <v>137.51637837500002</v>
      </c>
      <c r="G32" s="277"/>
      <c r="H32" s="237"/>
      <c r="M32" s="218"/>
      <c r="N32" s="218"/>
      <c r="O32" s="218"/>
      <c r="P32" s="218"/>
      <c r="Q32" s="218"/>
      <c r="R32" s="218"/>
      <c r="S32" s="218"/>
    </row>
    <row r="33" spans="2:19">
      <c r="B33" s="235" t="str">
        <f>[1]Sheet4!B1265</f>
        <v>Mirae Asset Large &amp; Midcap Fund</v>
      </c>
      <c r="C33" s="277">
        <f>IFERROR([1]Sheet4!C1265,0)</f>
        <v>36.023617000000002</v>
      </c>
      <c r="D33" s="277"/>
      <c r="E33" s="236">
        <f>IFERROR([1]Sheet4!D1265,0)</f>
        <v>1.1299999999999999E-2</v>
      </c>
      <c r="F33" s="277">
        <f>IFERROR([1]Sheet4!E1265,0)</f>
        <v>126.62301375500002</v>
      </c>
      <c r="G33" s="277"/>
      <c r="H33" s="237"/>
      <c r="M33" s="218"/>
      <c r="N33" s="218"/>
      <c r="O33" s="218"/>
      <c r="P33" s="218"/>
      <c r="Q33" s="218"/>
      <c r="R33" s="218"/>
      <c r="S33" s="218"/>
    </row>
    <row r="34" spans="2:19">
      <c r="B34" s="235" t="str">
        <f>[1]Sheet4!B1266</f>
        <v>Quant Mutual Fund-Quant Elss Tax Saver Fund</v>
      </c>
      <c r="C34" s="277">
        <f>IFERROR([1]Sheet4!C1266,0)</f>
        <v>33.783499999999997</v>
      </c>
      <c r="D34" s="277"/>
      <c r="E34" s="236">
        <f>IFERROR([1]Sheet4!D1266,0)</f>
        <v>1.06E-2</v>
      </c>
      <c r="F34" s="277">
        <f>IFERROR([1]Sheet4!E1266,0)</f>
        <v>118.74900249999999</v>
      </c>
      <c r="G34" s="277"/>
      <c r="H34" s="237"/>
      <c r="M34" s="218"/>
      <c r="N34" s="218"/>
      <c r="O34" s="218"/>
      <c r="P34" s="218"/>
      <c r="Q34" s="218"/>
      <c r="R34" s="218"/>
      <c r="S34" s="218"/>
    </row>
    <row r="35" spans="2:19">
      <c r="B35" s="235" t="str">
        <f>[1]Sheet4!B1267</f>
        <v>Investor Education and Protection Fund (IEPF)</v>
      </c>
      <c r="C35" s="277">
        <f>IFERROR([1]Sheet4!C1267,0)</f>
        <v>12.404265000000001</v>
      </c>
      <c r="D35" s="277"/>
      <c r="E35" s="236">
        <f>IFERROR([1]Sheet4!D1267,0)</f>
        <v>3.9000000000000003E-3</v>
      </c>
      <c r="F35" s="277">
        <f>IFERROR([1]Sheet4!E1267,0)</f>
        <v>43.600991475000001</v>
      </c>
      <c r="G35" s="277"/>
      <c r="H35" s="237"/>
      <c r="M35" s="218"/>
      <c r="N35" s="218"/>
      <c r="O35" s="218"/>
      <c r="P35" s="218"/>
      <c r="Q35" s="218"/>
      <c r="R35" s="218"/>
      <c r="S35" s="218"/>
    </row>
    <row r="36" spans="2:19">
      <c r="B36" s="235" t="str">
        <f>[1]Sheet4!B1268</f>
        <v>Tata Investment Corporation Limited</v>
      </c>
      <c r="C36" s="277">
        <f>IFERROR([1]Sheet4!C1268,0)</f>
        <v>6.847842</v>
      </c>
      <c r="D36" s="277"/>
      <c r="E36" s="236">
        <f>IFERROR([1]Sheet4!D1268,0)</f>
        <v>2.0999999999999999E-3</v>
      </c>
      <c r="F36" s="277">
        <f>IFERROR([1]Sheet4!E1268,0)</f>
        <v>24.070164630000001</v>
      </c>
      <c r="G36" s="277"/>
      <c r="H36" s="237"/>
      <c r="M36" s="218"/>
      <c r="N36" s="218"/>
      <c r="O36" s="218"/>
      <c r="P36" s="218"/>
      <c r="Q36" s="218"/>
      <c r="R36" s="218"/>
      <c r="S36" s="218"/>
    </row>
    <row r="37" spans="2:19">
      <c r="B37" s="235" t="str">
        <f>[1]Sheet4!B1269</f>
        <v>Tata Industries Limited</v>
      </c>
      <c r="C37" s="277">
        <f>IFERROR([1]Sheet4!C1269,0)</f>
        <v>4.5351999999999997</v>
      </c>
      <c r="D37" s="277"/>
      <c r="E37" s="236">
        <f>IFERROR([1]Sheet4!D1269,0)</f>
        <v>1.4000000000000002E-3</v>
      </c>
      <c r="F37" s="277">
        <f>IFERROR([1]Sheet4!E1269,0)</f>
        <v>15.941227999999999</v>
      </c>
      <c r="G37" s="277"/>
      <c r="H37" s="237"/>
      <c r="M37" s="218"/>
      <c r="N37" s="218"/>
      <c r="O37" s="218"/>
      <c r="P37" s="218"/>
      <c r="Q37" s="218"/>
      <c r="R37" s="218"/>
      <c r="S37" s="218"/>
    </row>
    <row r="38" spans="2:19">
      <c r="B38" s="235" t="str">
        <f>[1]Sheet4!B1270</f>
        <v>Ewart Investments Limited</v>
      </c>
      <c r="C38" s="277">
        <f>IFERROR([1]Sheet4!C1270,0)</f>
        <v>2.229657</v>
      </c>
      <c r="D38" s="277"/>
      <c r="E38" s="236">
        <f>IFERROR([1]Sheet4!D1270,0)</f>
        <v>7.000000000000001E-4</v>
      </c>
      <c r="F38" s="277">
        <f>IFERROR([1]Sheet4!E1270,0)</f>
        <v>7.8372443550000002</v>
      </c>
      <c r="G38" s="277"/>
      <c r="H38" s="237"/>
      <c r="M38" s="218"/>
      <c r="N38" s="218"/>
      <c r="O38" s="218"/>
      <c r="P38" s="218"/>
      <c r="Q38" s="218"/>
      <c r="R38" s="218"/>
      <c r="S38" s="218"/>
    </row>
    <row r="39" spans="2:19">
      <c r="B39" s="238"/>
      <c r="C39" s="238"/>
      <c r="D39" s="238"/>
      <c r="E39" s="238"/>
      <c r="F39" s="238"/>
      <c r="G39" s="238"/>
      <c r="M39" s="218"/>
      <c r="N39" s="218"/>
      <c r="O39" s="218"/>
      <c r="P39" s="218"/>
      <c r="Q39" s="218"/>
      <c r="R39" s="218"/>
      <c r="S39" s="218"/>
    </row>
    <row r="40" spans="2:19" ht="16">
      <c r="B40" s="233" t="s">
        <v>8685</v>
      </c>
      <c r="C40" s="233" t="s">
        <v>8686</v>
      </c>
      <c r="D40" s="278" t="s">
        <v>8687</v>
      </c>
      <c r="E40" s="278"/>
      <c r="F40" s="278" t="s">
        <v>8688</v>
      </c>
      <c r="G40" s="278"/>
      <c r="I40" s="279" t="s">
        <v>173</v>
      </c>
      <c r="J40" s="279"/>
      <c r="K40" s="279"/>
      <c r="M40" s="218"/>
      <c r="N40" s="218"/>
      <c r="O40" s="218"/>
      <c r="P40" s="218"/>
      <c r="Q40" s="218"/>
      <c r="R40" s="218"/>
      <c r="S40" s="218"/>
    </row>
    <row r="41" spans="2:19" ht="3.5" customHeight="1">
      <c r="D41" s="280"/>
      <c r="E41" s="280"/>
      <c r="M41" s="218"/>
      <c r="N41" s="218"/>
      <c r="O41" s="218"/>
      <c r="P41" s="218"/>
      <c r="Q41" s="218"/>
      <c r="R41" s="218"/>
      <c r="S41" s="218"/>
    </row>
    <row r="42" spans="2:19">
      <c r="B42" s="239" t="s">
        <v>8689</v>
      </c>
      <c r="C42" s="240" t="s">
        <v>8690</v>
      </c>
      <c r="D42" s="281">
        <v>102545845</v>
      </c>
      <c r="E42" s="281"/>
      <c r="F42" s="282">
        <v>62.99</v>
      </c>
      <c r="G42" s="282"/>
      <c r="I42" s="3" t="s">
        <v>8691</v>
      </c>
      <c r="K42" s="241">
        <f>IFERROR('[1]Data Sheet'!B8,0)</f>
        <v>351.5</v>
      </c>
      <c r="M42" s="218"/>
      <c r="N42" s="218"/>
      <c r="O42" s="218"/>
      <c r="P42" s="218"/>
      <c r="Q42" s="218"/>
      <c r="R42" s="218"/>
      <c r="S42" s="218"/>
    </row>
    <row r="43" spans="2:19">
      <c r="B43" s="242"/>
      <c r="C43" s="243"/>
      <c r="D43" s="283"/>
      <c r="E43" s="284"/>
      <c r="F43" s="284"/>
      <c r="G43" s="284"/>
      <c r="I43" s="3" t="s">
        <v>8692</v>
      </c>
      <c r="K43" s="241">
        <f>IFERROR('[1]Data Sheet'!B6,0)</f>
        <v>319.48890469416784</v>
      </c>
      <c r="M43" s="218"/>
      <c r="N43" s="218"/>
      <c r="O43" s="218"/>
      <c r="P43" s="218"/>
      <c r="Q43" s="218"/>
      <c r="R43" s="218"/>
      <c r="S43" s="218"/>
    </row>
    <row r="44" spans="2:19">
      <c r="B44" s="244"/>
      <c r="C44" s="245"/>
      <c r="D44" s="285"/>
      <c r="E44" s="285"/>
      <c r="I44" s="246" t="s">
        <v>164</v>
      </c>
      <c r="K44" s="241">
        <f>K42*K43</f>
        <v>112300.34999999999</v>
      </c>
      <c r="M44" s="218"/>
      <c r="N44" s="218"/>
      <c r="O44" s="218"/>
      <c r="P44" s="218"/>
      <c r="Q44" s="218"/>
      <c r="R44" s="218"/>
      <c r="S44" s="218"/>
    </row>
    <row r="45" spans="2:19">
      <c r="B45" s="244"/>
      <c r="I45" s="247" t="s">
        <v>8693</v>
      </c>
      <c r="K45" s="248">
        <f>IFERROR('[1]Data Sheet'!K69*-1,0)</f>
        <v>-9151.91</v>
      </c>
      <c r="M45" s="218"/>
      <c r="N45" s="218"/>
      <c r="O45" s="218"/>
      <c r="P45" s="218"/>
      <c r="Q45" s="218"/>
      <c r="R45" s="218"/>
      <c r="S45" s="218"/>
    </row>
    <row r="46" spans="2:19">
      <c r="B46" s="249"/>
      <c r="I46" s="247" t="s">
        <v>8694</v>
      </c>
      <c r="K46" s="241">
        <f>IFERROR('[1]Data Sheet'!K59,0)</f>
        <v>53689.45</v>
      </c>
      <c r="M46" s="218"/>
      <c r="N46" s="218"/>
      <c r="O46" s="218"/>
      <c r="P46" s="218"/>
      <c r="Q46" s="218"/>
      <c r="R46" s="218"/>
      <c r="S46" s="218"/>
    </row>
    <row r="47" spans="2:19">
      <c r="B47" s="249"/>
      <c r="I47" s="247" t="s">
        <v>8695</v>
      </c>
      <c r="K47" s="241">
        <v>5977.48</v>
      </c>
      <c r="M47" s="218"/>
      <c r="N47" s="218"/>
      <c r="O47" s="218"/>
      <c r="P47" s="218"/>
      <c r="Q47" s="218"/>
      <c r="R47" s="218"/>
      <c r="S47" s="218"/>
    </row>
    <row r="48" spans="2:19">
      <c r="I48" s="250" t="s">
        <v>316</v>
      </c>
      <c r="K48" s="251">
        <f>SUM(K44:K47)</f>
        <v>162815.37</v>
      </c>
      <c r="M48" s="218"/>
      <c r="N48" s="218"/>
      <c r="O48" s="218"/>
      <c r="P48" s="218"/>
      <c r="Q48" s="218"/>
      <c r="R48" s="218"/>
      <c r="S48" s="218"/>
    </row>
    <row r="49" spans="2:19">
      <c r="I49" s="250"/>
      <c r="K49" s="251"/>
      <c r="M49" s="218"/>
      <c r="N49" s="218"/>
      <c r="O49" s="218"/>
      <c r="P49" s="218"/>
      <c r="Q49" s="218"/>
      <c r="R49" s="218"/>
      <c r="S49" s="218"/>
    </row>
    <row r="50" spans="2:19">
      <c r="B50" s="276" t="s">
        <v>8696</v>
      </c>
      <c r="C50" s="276"/>
      <c r="D50" s="276"/>
      <c r="E50" s="276"/>
      <c r="F50" s="276"/>
      <c r="G50" s="276"/>
      <c r="H50" s="276"/>
      <c r="I50" s="276"/>
      <c r="J50" s="276"/>
      <c r="K50" s="276"/>
      <c r="M50" s="218"/>
      <c r="N50" s="218"/>
      <c r="O50" s="218"/>
      <c r="P50" s="218"/>
      <c r="Q50" s="218"/>
      <c r="R50" s="218"/>
      <c r="S50" s="218"/>
    </row>
    <row r="51" spans="2:19" ht="3.5" customHeight="1">
      <c r="M51" s="218"/>
      <c r="N51" s="218"/>
      <c r="O51" s="218"/>
      <c r="P51" s="218"/>
      <c r="Q51" s="218"/>
      <c r="R51" s="218"/>
      <c r="S51" s="218"/>
    </row>
    <row r="52" spans="2:19" ht="28" customHeight="1">
      <c r="B52" s="274" t="s">
        <v>8697</v>
      </c>
      <c r="C52" s="274"/>
      <c r="D52" s="274"/>
      <c r="E52" s="274"/>
      <c r="F52" s="274"/>
      <c r="G52" s="274"/>
      <c r="H52" s="274"/>
      <c r="I52" s="274"/>
      <c r="J52" s="274"/>
      <c r="K52" s="274"/>
      <c r="M52" s="218"/>
      <c r="N52" s="218"/>
      <c r="O52" s="218"/>
      <c r="P52" s="218"/>
      <c r="Q52" s="218"/>
      <c r="R52" s="218"/>
      <c r="S52" s="218"/>
    </row>
    <row r="53" spans="2:19" ht="14.5" customHeight="1">
      <c r="B53" s="274" t="s">
        <v>8698</v>
      </c>
      <c r="C53" s="274"/>
      <c r="D53" s="274"/>
      <c r="E53" s="274"/>
      <c r="F53" s="274"/>
      <c r="G53" s="274"/>
      <c r="H53" s="274"/>
      <c r="I53" s="274"/>
      <c r="J53" s="274"/>
      <c r="K53" s="274"/>
      <c r="M53" s="218"/>
      <c r="N53" s="218"/>
      <c r="O53" s="218"/>
      <c r="P53" s="218"/>
      <c r="Q53" s="218"/>
      <c r="R53" s="218"/>
      <c r="S53" s="218"/>
    </row>
    <row r="54" spans="2:19" ht="14.5" customHeight="1">
      <c r="B54" s="275" t="s">
        <v>8699</v>
      </c>
      <c r="C54" s="275"/>
      <c r="D54" s="275"/>
      <c r="E54" s="275"/>
      <c r="F54" s="275"/>
      <c r="G54" s="275"/>
      <c r="H54" s="275"/>
      <c r="I54" s="275"/>
      <c r="J54" s="275"/>
      <c r="K54" s="275"/>
      <c r="M54" s="218"/>
      <c r="N54" s="218"/>
      <c r="O54" s="218"/>
      <c r="P54" s="218"/>
      <c r="Q54" s="218"/>
      <c r="R54" s="218"/>
      <c r="S54" s="218"/>
    </row>
    <row r="55" spans="2:19" ht="14.5" customHeight="1">
      <c r="B55" s="275" t="s">
        <v>8700</v>
      </c>
      <c r="C55" s="275"/>
      <c r="D55" s="275"/>
      <c r="E55" s="275"/>
      <c r="F55" s="275"/>
      <c r="G55" s="275"/>
      <c r="H55" s="275"/>
      <c r="I55" s="275"/>
      <c r="J55" s="275"/>
      <c r="K55" s="275"/>
      <c r="M55" s="218"/>
      <c r="N55" s="218"/>
      <c r="O55" s="218"/>
      <c r="P55" s="218"/>
      <c r="Q55" s="218"/>
      <c r="R55" s="218"/>
      <c r="S55" s="218"/>
    </row>
    <row r="56" spans="2:19" ht="14.5" customHeight="1">
      <c r="B56" s="274" t="s">
        <v>8701</v>
      </c>
      <c r="C56" s="274"/>
      <c r="D56" s="274"/>
      <c r="E56" s="274"/>
      <c r="F56" s="274"/>
      <c r="G56" s="274"/>
      <c r="H56" s="274"/>
      <c r="I56" s="274"/>
      <c r="J56" s="274"/>
      <c r="K56" s="274"/>
      <c r="M56" s="218"/>
      <c r="N56" s="218"/>
      <c r="O56" s="218"/>
      <c r="P56" s="218"/>
      <c r="Q56" s="218"/>
      <c r="R56" s="218"/>
      <c r="S56" s="218"/>
    </row>
    <row r="57" spans="2:19">
      <c r="M57" s="218"/>
      <c r="N57" s="218"/>
      <c r="O57" s="218"/>
      <c r="P57" s="218"/>
      <c r="Q57" s="218"/>
      <c r="R57" s="218"/>
      <c r="S57" s="218"/>
    </row>
    <row r="58" spans="2:19">
      <c r="B58" s="252" t="s">
        <v>8702</v>
      </c>
      <c r="C58" s="253"/>
      <c r="D58" s="253"/>
      <c r="E58" s="253"/>
      <c r="F58" s="253"/>
      <c r="G58" s="253"/>
      <c r="H58" s="253"/>
      <c r="I58" s="253"/>
      <c r="J58" s="253"/>
      <c r="K58" s="253"/>
      <c r="M58" s="218"/>
      <c r="N58" s="218"/>
      <c r="O58" s="218"/>
      <c r="P58" s="218"/>
      <c r="Q58" s="218"/>
      <c r="R58" s="218"/>
      <c r="S58" s="218"/>
    </row>
    <row r="59" spans="2:19">
      <c r="M59" s="218"/>
      <c r="N59" s="218"/>
      <c r="O59" s="218"/>
      <c r="P59" s="218"/>
      <c r="Q59" s="218"/>
      <c r="R59" s="218"/>
      <c r="S59" s="218"/>
    </row>
    <row r="60" spans="2:19">
      <c r="M60" s="218"/>
      <c r="N60" s="218"/>
      <c r="O60" s="218"/>
      <c r="P60" s="218"/>
      <c r="Q60" s="218"/>
      <c r="R60" s="218"/>
      <c r="S60" s="218"/>
    </row>
    <row r="61" spans="2:19">
      <c r="M61" s="218"/>
      <c r="N61" s="218"/>
      <c r="O61" s="218"/>
      <c r="P61" s="218"/>
      <c r="Q61" s="218"/>
      <c r="R61" s="218"/>
      <c r="S61" s="218"/>
    </row>
    <row r="62" spans="2:19">
      <c r="M62" s="218"/>
      <c r="N62" s="218"/>
      <c r="O62" s="218"/>
      <c r="P62" s="218"/>
      <c r="Q62" s="218"/>
      <c r="R62" s="218"/>
      <c r="S62" s="218"/>
    </row>
    <row r="63" spans="2:19">
      <c r="M63" s="218"/>
      <c r="N63" s="218"/>
      <c r="O63" s="218"/>
      <c r="P63" s="218"/>
      <c r="Q63" s="218"/>
      <c r="R63" s="218"/>
      <c r="S63" s="218"/>
    </row>
    <row r="64" spans="2:19">
      <c r="M64" s="218"/>
      <c r="N64" s="218"/>
      <c r="O64" s="218"/>
      <c r="P64" s="218"/>
      <c r="Q64" s="218"/>
      <c r="R64" s="218"/>
      <c r="S64" s="218"/>
    </row>
    <row r="65" spans="13:19">
      <c r="M65" s="218"/>
      <c r="N65" s="218"/>
      <c r="O65" s="218"/>
      <c r="P65" s="218"/>
      <c r="Q65" s="218"/>
      <c r="R65" s="218"/>
      <c r="S65" s="218"/>
    </row>
    <row r="66" spans="13:19">
      <c r="M66" s="218"/>
      <c r="N66" s="218"/>
      <c r="O66" s="218"/>
      <c r="P66" s="218"/>
      <c r="Q66" s="218"/>
      <c r="R66" s="218"/>
      <c r="S66" s="218"/>
    </row>
    <row r="67" spans="13:19">
      <c r="M67" s="218"/>
      <c r="N67" s="218"/>
      <c r="O67" s="218"/>
      <c r="P67" s="218"/>
      <c r="Q67" s="218"/>
      <c r="R67" s="218"/>
      <c r="S67" s="218"/>
    </row>
    <row r="68" spans="13:19">
      <c r="M68" s="218"/>
      <c r="N68" s="218"/>
      <c r="O68" s="218"/>
      <c r="P68" s="218"/>
      <c r="Q68" s="218"/>
      <c r="R68" s="218"/>
      <c r="S68" s="218"/>
    </row>
    <row r="69" spans="13:19">
      <c r="M69" s="218"/>
      <c r="N69" s="218"/>
      <c r="O69" s="218"/>
      <c r="P69" s="218"/>
      <c r="Q69" s="218"/>
      <c r="R69" s="218"/>
      <c r="S69" s="218"/>
    </row>
    <row r="70" spans="13:19">
      <c r="M70" s="218"/>
      <c r="N70" s="218"/>
      <c r="O70" s="218"/>
      <c r="P70" s="218"/>
      <c r="Q70" s="218"/>
      <c r="R70" s="218"/>
      <c r="S70" s="218"/>
    </row>
    <row r="71" spans="13:19">
      <c r="M71" s="218"/>
      <c r="N71" s="218"/>
      <c r="O71" s="218"/>
      <c r="P71" s="218"/>
      <c r="Q71" s="218"/>
      <c r="R71" s="218"/>
      <c r="S71" s="218"/>
    </row>
    <row r="72" spans="13:19">
      <c r="M72" s="218"/>
      <c r="N72" s="218"/>
      <c r="O72" s="218"/>
      <c r="P72" s="218"/>
      <c r="Q72" s="218"/>
      <c r="R72" s="218"/>
      <c r="S72" s="218"/>
    </row>
    <row r="73" spans="13:19">
      <c r="M73" s="218"/>
      <c r="N73" s="218"/>
      <c r="O73" s="218"/>
      <c r="P73" s="218"/>
      <c r="Q73" s="218"/>
      <c r="R73" s="218"/>
      <c r="S73" s="218"/>
    </row>
    <row r="74" spans="13:19">
      <c r="M74" s="218"/>
      <c r="N74" s="218"/>
      <c r="O74" s="218"/>
      <c r="P74" s="218"/>
      <c r="Q74" s="218"/>
      <c r="R74" s="218"/>
      <c r="S74" s="218"/>
    </row>
    <row r="75" spans="13:19">
      <c r="M75" s="218"/>
      <c r="N75" s="218"/>
      <c r="O75" s="218"/>
      <c r="P75" s="218"/>
      <c r="Q75" s="218"/>
      <c r="R75" s="218"/>
      <c r="S75" s="218"/>
    </row>
    <row r="76" spans="13:19">
      <c r="M76" s="218"/>
      <c r="N76" s="218"/>
      <c r="O76" s="218"/>
      <c r="P76" s="218"/>
      <c r="Q76" s="218"/>
      <c r="R76" s="218"/>
      <c r="S76" s="218"/>
    </row>
    <row r="77" spans="13:19">
      <c r="M77" s="218"/>
      <c r="N77" s="218"/>
      <c r="O77" s="218"/>
      <c r="P77" s="218"/>
      <c r="Q77" s="218"/>
      <c r="R77" s="218"/>
      <c r="S77" s="218"/>
    </row>
    <row r="78" spans="13:19">
      <c r="M78" s="218"/>
      <c r="N78" s="218"/>
      <c r="O78" s="218"/>
      <c r="P78" s="218"/>
      <c r="Q78" s="218"/>
      <c r="R78" s="218"/>
      <c r="S78" s="218"/>
    </row>
    <row r="79" spans="13:19">
      <c r="M79" s="218"/>
      <c r="N79" s="218"/>
      <c r="O79" s="218"/>
      <c r="P79" s="218"/>
      <c r="Q79" s="218"/>
      <c r="R79" s="218"/>
      <c r="S79" s="218"/>
    </row>
    <row r="80" spans="13:19">
      <c r="M80" s="218"/>
      <c r="N80" s="218"/>
      <c r="O80" s="218"/>
      <c r="P80" s="218"/>
      <c r="Q80" s="218"/>
      <c r="R80" s="218"/>
      <c r="S80" s="218"/>
    </row>
    <row r="81" spans="13:19">
      <c r="M81" s="218"/>
      <c r="N81" s="218"/>
      <c r="O81" s="218"/>
      <c r="P81" s="218"/>
      <c r="Q81" s="218"/>
      <c r="R81" s="218"/>
      <c r="S81" s="218"/>
    </row>
    <row r="82" spans="13:19">
      <c r="M82" s="218"/>
      <c r="N82" s="218"/>
      <c r="O82" s="218"/>
      <c r="P82" s="218"/>
      <c r="Q82" s="218"/>
      <c r="R82" s="218"/>
      <c r="S82" s="218"/>
    </row>
    <row r="83" spans="13:19">
      <c r="M83" s="218"/>
      <c r="N83" s="218"/>
      <c r="O83" s="218"/>
      <c r="P83" s="218"/>
      <c r="Q83" s="218"/>
      <c r="R83" s="218"/>
      <c r="S83" s="218"/>
    </row>
    <row r="84" spans="13:19">
      <c r="M84" s="218"/>
      <c r="N84" s="218"/>
      <c r="O84" s="218"/>
      <c r="P84" s="218"/>
      <c r="Q84" s="218"/>
      <c r="R84" s="218"/>
      <c r="S84" s="218"/>
    </row>
    <row r="85" spans="13:19">
      <c r="M85" s="218"/>
      <c r="N85" s="218"/>
      <c r="O85" s="218"/>
      <c r="P85" s="218"/>
      <c r="Q85" s="218"/>
      <c r="R85" s="218"/>
      <c r="S85" s="218"/>
    </row>
    <row r="86" spans="13:19">
      <c r="M86" s="218"/>
      <c r="N86" s="218"/>
      <c r="O86" s="218"/>
      <c r="P86" s="218"/>
      <c r="Q86" s="218"/>
      <c r="R86" s="218"/>
      <c r="S86" s="218"/>
    </row>
    <row r="87" spans="13:19">
      <c r="M87" s="218"/>
      <c r="N87" s="218"/>
      <c r="O87" s="218"/>
      <c r="P87" s="218"/>
      <c r="Q87" s="218"/>
      <c r="R87" s="218"/>
      <c r="S87" s="218"/>
    </row>
    <row r="88" spans="13:19">
      <c r="M88" s="218"/>
      <c r="N88" s="218"/>
      <c r="O88" s="218"/>
      <c r="P88" s="218"/>
      <c r="Q88" s="218"/>
      <c r="R88" s="218"/>
      <c r="S88" s="218"/>
    </row>
    <row r="89" spans="13:19">
      <c r="M89" s="218"/>
      <c r="N89" s="218"/>
      <c r="O89" s="218"/>
      <c r="P89" s="218"/>
      <c r="Q89" s="218"/>
      <c r="R89" s="218"/>
      <c r="S89" s="218"/>
    </row>
    <row r="90" spans="13:19">
      <c r="M90" s="218"/>
      <c r="N90" s="218"/>
      <c r="O90" s="218"/>
      <c r="P90" s="218"/>
      <c r="Q90" s="218"/>
      <c r="R90" s="218"/>
      <c r="S90" s="218"/>
    </row>
    <row r="91" spans="13:19">
      <c r="M91" s="218"/>
      <c r="N91" s="218"/>
      <c r="O91" s="218"/>
      <c r="P91" s="218"/>
      <c r="Q91" s="218"/>
      <c r="R91" s="218"/>
      <c r="S91" s="218"/>
    </row>
    <row r="92" spans="13:19">
      <c r="M92" s="218"/>
      <c r="N92" s="218"/>
      <c r="O92" s="218"/>
      <c r="P92" s="218"/>
      <c r="Q92" s="218"/>
      <c r="R92" s="218"/>
      <c r="S92" s="218"/>
    </row>
    <row r="93" spans="13:19">
      <c r="M93" s="218"/>
      <c r="N93" s="218"/>
      <c r="O93" s="218"/>
      <c r="P93" s="218"/>
      <c r="Q93" s="218"/>
      <c r="R93" s="218"/>
      <c r="S93" s="218"/>
    </row>
    <row r="94" spans="13:19">
      <c r="M94" s="218"/>
      <c r="N94" s="218"/>
      <c r="O94" s="218"/>
      <c r="P94" s="218"/>
      <c r="Q94" s="218"/>
      <c r="R94" s="218"/>
      <c r="S94" s="218"/>
    </row>
    <row r="95" spans="13:19">
      <c r="M95" s="218"/>
      <c r="N95" s="218"/>
      <c r="O95" s="218"/>
      <c r="P95" s="218"/>
      <c r="Q95" s="218"/>
      <c r="R95" s="218"/>
      <c r="S95" s="218"/>
    </row>
    <row r="96" spans="13:19">
      <c r="M96" s="218"/>
      <c r="N96" s="218"/>
      <c r="O96" s="218"/>
      <c r="P96" s="218"/>
      <c r="Q96" s="218"/>
      <c r="R96" s="218"/>
      <c r="S96" s="218"/>
    </row>
    <row r="97" spans="13:19">
      <c r="M97" s="218"/>
      <c r="N97" s="218"/>
      <c r="O97" s="218"/>
      <c r="P97" s="218"/>
      <c r="Q97" s="218"/>
      <c r="R97" s="218"/>
      <c r="S97" s="218"/>
    </row>
    <row r="98" spans="13:19">
      <c r="M98" s="218"/>
      <c r="N98" s="218"/>
      <c r="O98" s="218"/>
      <c r="P98" s="218"/>
      <c r="Q98" s="218"/>
      <c r="R98" s="218"/>
      <c r="S98" s="218"/>
    </row>
    <row r="99" spans="13:19">
      <c r="M99" s="218"/>
      <c r="N99" s="218"/>
      <c r="O99" s="218"/>
      <c r="P99" s="218"/>
      <c r="Q99" s="218"/>
      <c r="R99" s="218"/>
      <c r="S99" s="218"/>
    </row>
    <row r="100" spans="13:19">
      <c r="M100" s="218"/>
      <c r="N100" s="218"/>
      <c r="O100" s="218"/>
      <c r="P100" s="218"/>
      <c r="Q100" s="218"/>
      <c r="R100" s="218"/>
      <c r="S100" s="218"/>
    </row>
    <row r="101" spans="13:19">
      <c r="M101" s="218"/>
      <c r="N101" s="218"/>
      <c r="O101" s="218"/>
      <c r="P101" s="218"/>
      <c r="Q101" s="218"/>
      <c r="R101" s="218"/>
      <c r="S101" s="218"/>
    </row>
    <row r="102" spans="13:19">
      <c r="M102" s="218"/>
      <c r="N102" s="218"/>
      <c r="O102" s="218"/>
      <c r="P102" s="218"/>
      <c r="Q102" s="218"/>
      <c r="R102" s="218"/>
      <c r="S102" s="218"/>
    </row>
    <row r="103" spans="13:19">
      <c r="M103" s="218"/>
      <c r="N103" s="218"/>
      <c r="O103" s="218"/>
      <c r="P103" s="218"/>
      <c r="Q103" s="218"/>
      <c r="R103" s="218"/>
      <c r="S103" s="218"/>
    </row>
    <row r="104" spans="13:19">
      <c r="M104" s="218"/>
      <c r="N104" s="218"/>
      <c r="O104" s="218"/>
      <c r="P104" s="218"/>
      <c r="Q104" s="218"/>
      <c r="R104" s="218"/>
      <c r="S104" s="218"/>
    </row>
    <row r="105" spans="13:19">
      <c r="M105" s="218"/>
      <c r="N105" s="218"/>
      <c r="O105" s="218"/>
      <c r="P105" s="218"/>
      <c r="Q105" s="218"/>
      <c r="R105" s="218"/>
      <c r="S105" s="218"/>
    </row>
    <row r="106" spans="13:19">
      <c r="M106" s="218"/>
      <c r="N106" s="218"/>
      <c r="O106" s="218"/>
      <c r="P106" s="218"/>
      <c r="Q106" s="218"/>
      <c r="R106" s="218"/>
      <c r="S106" s="218"/>
    </row>
    <row r="107" spans="13:19">
      <c r="M107" s="218"/>
      <c r="N107" s="218"/>
      <c r="O107" s="218"/>
      <c r="P107" s="218"/>
      <c r="Q107" s="218"/>
      <c r="R107" s="218"/>
      <c r="S107" s="218"/>
    </row>
    <row r="108" spans="13:19">
      <c r="M108" s="218"/>
      <c r="N108" s="218"/>
      <c r="O108" s="218"/>
      <c r="P108" s="218"/>
      <c r="Q108" s="218"/>
      <c r="R108" s="218"/>
      <c r="S108" s="218"/>
    </row>
    <row r="109" spans="13:19">
      <c r="M109" s="218"/>
      <c r="N109" s="218"/>
      <c r="O109" s="218"/>
      <c r="P109" s="218"/>
      <c r="Q109" s="218"/>
      <c r="R109" s="218"/>
      <c r="S109" s="218"/>
    </row>
    <row r="110" spans="13:19">
      <c r="M110" s="218"/>
      <c r="N110" s="218"/>
      <c r="O110" s="218"/>
      <c r="P110" s="218"/>
      <c r="Q110" s="218"/>
      <c r="R110" s="218"/>
      <c r="S110" s="218"/>
    </row>
    <row r="111" spans="13:19">
      <c r="M111" s="218"/>
      <c r="N111" s="218"/>
      <c r="O111" s="218"/>
      <c r="P111" s="218"/>
      <c r="Q111" s="218"/>
      <c r="R111" s="218"/>
      <c r="S111" s="218"/>
    </row>
    <row r="112" spans="13:19">
      <c r="M112" s="218"/>
      <c r="N112" s="218"/>
      <c r="O112" s="218"/>
      <c r="P112" s="218"/>
      <c r="Q112" s="218"/>
      <c r="R112" s="218"/>
      <c r="S112" s="218"/>
    </row>
    <row r="113" spans="13:19">
      <c r="M113" s="218"/>
      <c r="N113" s="218"/>
      <c r="O113" s="218"/>
      <c r="P113" s="218"/>
      <c r="Q113" s="218"/>
      <c r="R113" s="218"/>
      <c r="S113" s="218"/>
    </row>
    <row r="114" spans="13:19">
      <c r="M114" s="218"/>
      <c r="N114" s="218"/>
      <c r="O114" s="218"/>
      <c r="P114" s="218"/>
      <c r="Q114" s="218"/>
      <c r="R114" s="218"/>
      <c r="S114" s="218"/>
    </row>
    <row r="115" spans="13:19">
      <c r="M115" s="218"/>
      <c r="N115" s="218"/>
      <c r="O115" s="218"/>
      <c r="P115" s="218"/>
      <c r="Q115" s="218"/>
      <c r="R115" s="218"/>
      <c r="S115" s="218"/>
    </row>
    <row r="116" spans="13:19">
      <c r="M116" s="218"/>
      <c r="N116" s="218"/>
      <c r="O116" s="218"/>
      <c r="P116" s="218"/>
      <c r="Q116" s="218"/>
      <c r="R116" s="218"/>
      <c r="S116" s="218"/>
    </row>
    <row r="117" spans="13:19">
      <c r="M117" s="218"/>
      <c r="N117" s="218"/>
      <c r="O117" s="218"/>
      <c r="P117" s="218"/>
      <c r="Q117" s="218"/>
      <c r="R117" s="218"/>
      <c r="S117" s="218"/>
    </row>
    <row r="118" spans="13:19">
      <c r="M118" s="218"/>
      <c r="N118" s="218"/>
      <c r="O118" s="218"/>
      <c r="P118" s="218"/>
      <c r="Q118" s="218"/>
      <c r="R118" s="218"/>
      <c r="S118" s="218"/>
    </row>
    <row r="119" spans="13:19">
      <c r="M119" s="218"/>
      <c r="N119" s="218"/>
      <c r="O119" s="218"/>
      <c r="P119" s="218"/>
      <c r="Q119" s="218"/>
      <c r="R119" s="218"/>
      <c r="S119" s="218"/>
    </row>
    <row r="120" spans="13:19">
      <c r="M120" s="218"/>
      <c r="N120" s="218"/>
      <c r="O120" s="218"/>
      <c r="P120" s="218"/>
      <c r="Q120" s="218"/>
      <c r="R120" s="218"/>
      <c r="S120" s="218"/>
    </row>
    <row r="121" spans="13:19">
      <c r="M121" s="218"/>
      <c r="N121" s="218"/>
      <c r="O121" s="218"/>
      <c r="P121" s="218"/>
      <c r="Q121" s="218"/>
      <c r="R121" s="218"/>
      <c r="S121" s="218"/>
    </row>
    <row r="122" spans="13:19">
      <c r="M122" s="218"/>
      <c r="N122" s="218"/>
      <c r="O122" s="218"/>
      <c r="P122" s="218"/>
      <c r="Q122" s="218"/>
      <c r="R122" s="218"/>
      <c r="S122" s="218"/>
    </row>
    <row r="123" spans="13:19">
      <c r="M123" s="218"/>
      <c r="N123" s="218"/>
      <c r="O123" s="218"/>
      <c r="P123" s="218"/>
      <c r="Q123" s="218"/>
      <c r="R123" s="218"/>
      <c r="S123" s="218"/>
    </row>
    <row r="124" spans="13:19">
      <c r="M124" s="218"/>
      <c r="N124" s="218"/>
      <c r="O124" s="218"/>
      <c r="P124" s="218"/>
      <c r="Q124" s="218"/>
      <c r="R124" s="218"/>
      <c r="S124" s="218"/>
    </row>
    <row r="125" spans="13:19">
      <c r="M125" s="218"/>
      <c r="N125" s="218"/>
      <c r="O125" s="218"/>
      <c r="P125" s="218"/>
      <c r="Q125" s="218"/>
      <c r="R125" s="218"/>
      <c r="S125" s="218"/>
    </row>
    <row r="126" spans="13:19">
      <c r="M126" s="218"/>
      <c r="N126" s="218"/>
      <c r="O126" s="218"/>
      <c r="P126" s="218"/>
      <c r="Q126" s="218"/>
      <c r="R126" s="218"/>
      <c r="S126" s="218"/>
    </row>
    <row r="127" spans="13:19">
      <c r="M127" s="218"/>
      <c r="N127" s="218"/>
      <c r="O127" s="218"/>
      <c r="P127" s="218"/>
      <c r="Q127" s="218"/>
      <c r="R127" s="218"/>
      <c r="S127" s="218"/>
    </row>
    <row r="128" spans="13:19">
      <c r="M128" s="218"/>
      <c r="N128" s="218"/>
      <c r="O128" s="218"/>
      <c r="P128" s="218"/>
      <c r="Q128" s="218"/>
      <c r="R128" s="218"/>
      <c r="S128" s="218"/>
    </row>
    <row r="129" spans="13:19">
      <c r="M129" s="218"/>
      <c r="N129" s="218"/>
      <c r="O129" s="218"/>
      <c r="P129" s="218"/>
      <c r="Q129" s="218"/>
      <c r="R129" s="218"/>
      <c r="S129" s="218"/>
    </row>
    <row r="130" spans="13:19">
      <c r="M130" s="218"/>
      <c r="N130" s="218"/>
      <c r="O130" s="218"/>
      <c r="P130" s="218"/>
      <c r="Q130" s="218"/>
      <c r="R130" s="218"/>
      <c r="S130" s="218"/>
    </row>
    <row r="131" spans="13:19">
      <c r="M131" s="218"/>
      <c r="N131" s="218"/>
      <c r="O131" s="218"/>
      <c r="P131" s="218"/>
      <c r="Q131" s="218"/>
      <c r="R131" s="218"/>
      <c r="S131" s="218"/>
    </row>
    <row r="132" spans="13:19">
      <c r="M132" s="218"/>
      <c r="N132" s="218"/>
      <c r="O132" s="218"/>
      <c r="P132" s="218"/>
      <c r="Q132" s="218"/>
      <c r="R132" s="218"/>
      <c r="S132" s="218"/>
    </row>
    <row r="133" spans="13:19">
      <c r="M133" s="218"/>
      <c r="N133" s="218"/>
      <c r="O133" s="218"/>
      <c r="P133" s="218"/>
      <c r="Q133" s="218"/>
      <c r="R133" s="218"/>
      <c r="S133" s="218"/>
    </row>
  </sheetData>
  <mergeCells count="42">
    <mergeCell ref="B2:K2"/>
    <mergeCell ref="D4:K4"/>
    <mergeCell ref="I6:K6"/>
    <mergeCell ref="I18:K18"/>
    <mergeCell ref="C27:D27"/>
    <mergeCell ref="F27:G27"/>
    <mergeCell ref="I27:K27"/>
    <mergeCell ref="C29:D29"/>
    <mergeCell ref="F29:G29"/>
    <mergeCell ref="C30:D30"/>
    <mergeCell ref="F30:G30"/>
    <mergeCell ref="C31:D31"/>
    <mergeCell ref="F31:G31"/>
    <mergeCell ref="C32:D32"/>
    <mergeCell ref="F32:G32"/>
    <mergeCell ref="C33:D33"/>
    <mergeCell ref="F33:G33"/>
    <mergeCell ref="C34:D34"/>
    <mergeCell ref="F34:G34"/>
    <mergeCell ref="C35:D35"/>
    <mergeCell ref="F35:G35"/>
    <mergeCell ref="C36:D36"/>
    <mergeCell ref="F36:G36"/>
    <mergeCell ref="C37:D37"/>
    <mergeCell ref="F37:G37"/>
    <mergeCell ref="B50:K50"/>
    <mergeCell ref="C38:D38"/>
    <mergeCell ref="F38:G38"/>
    <mergeCell ref="D40:E40"/>
    <mergeCell ref="F40:G40"/>
    <mergeCell ref="I40:K40"/>
    <mergeCell ref="D41:E41"/>
    <mergeCell ref="D42:E42"/>
    <mergeCell ref="F42:G42"/>
    <mergeCell ref="D43:E43"/>
    <mergeCell ref="F43:G43"/>
    <mergeCell ref="D44:E44"/>
    <mergeCell ref="B52:K52"/>
    <mergeCell ref="B53:K53"/>
    <mergeCell ref="B54:K54"/>
    <mergeCell ref="B55:K55"/>
    <mergeCell ref="B56:K56"/>
  </mergeCells>
  <pageMargins left="0.7" right="0.7" top="0.75" bottom="0.75" header="0.3" footer="0.3"/>
  <pageSetup orientation="portrait" r:id="rId1"/>
  <rowBreaks count="1" manualBreakCount="1">
    <brk id="1" max="16383" man="1"/>
  </rowBreaks>
  <colBreaks count="1" manualBreakCount="1">
    <brk id="1"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5CD01-750E-45FB-85C5-12A498B79AC5}">
  <sheetPr>
    <tabColor rgb="FF002060"/>
  </sheetPr>
  <dimension ref="A2:O54"/>
  <sheetViews>
    <sheetView showGridLines="0" topLeftCell="C1" zoomScale="98" zoomScaleNormal="98" workbookViewId="0">
      <pane ySplit="3" topLeftCell="A4" activePane="bottomLeft" state="frozen"/>
      <selection activeCell="N12" sqref="N12"/>
      <selection pane="bottomLeft" activeCell="N12" sqref="N12"/>
    </sheetView>
  </sheetViews>
  <sheetFormatPr defaultRowHeight="14.5"/>
  <cols>
    <col min="1" max="1" width="1.90625" customWidth="1"/>
    <col min="2" max="2" width="29.1796875" customWidth="1"/>
    <col min="3" max="3" width="11.1796875" bestFit="1" customWidth="1"/>
    <col min="4" max="4" width="10.453125" customWidth="1"/>
    <col min="5" max="5" width="11.54296875" customWidth="1"/>
    <col min="6" max="6" width="10.6328125" customWidth="1"/>
    <col min="7" max="7" width="13" customWidth="1"/>
    <col min="8" max="8" width="11.54296875" customWidth="1"/>
    <col min="9" max="9" width="10.36328125" bestFit="1" customWidth="1"/>
    <col min="10" max="10" width="0.90625" customWidth="1"/>
    <col min="11" max="11" width="10.36328125" customWidth="1"/>
    <col min="12" max="12" width="11.36328125" customWidth="1"/>
    <col min="13" max="16" width="11.453125" bestFit="1" customWidth="1"/>
  </cols>
  <sheetData>
    <row r="2" spans="1:15">
      <c r="B2" s="289" t="str">
        <f>"Historical Statement - "&amp;'Data Sheet'!B1</f>
        <v>Historical Statement - TATA POWER COMPANY LTD</v>
      </c>
      <c r="C2" s="289"/>
      <c r="D2" s="289"/>
      <c r="E2" s="289"/>
      <c r="F2" s="289"/>
      <c r="G2" s="289"/>
      <c r="H2" s="289"/>
      <c r="I2" s="289"/>
      <c r="J2" s="57"/>
      <c r="K2" s="289" t="str">
        <f>"Forecasting - "&amp;'Data Sheet'!B1</f>
        <v>Forecasting - TATA POWER COMPANY LTD</v>
      </c>
      <c r="L2" s="289"/>
      <c r="M2" s="289"/>
      <c r="N2" s="289"/>
      <c r="O2" s="289"/>
    </row>
    <row r="3" spans="1:15">
      <c r="B3" s="203" t="s">
        <v>54</v>
      </c>
      <c r="C3" s="204">
        <f>'Data Sheet'!E16</f>
        <v>43190</v>
      </c>
      <c r="D3" s="204">
        <f>'Data Sheet'!F16</f>
        <v>43555</v>
      </c>
      <c r="E3" s="204">
        <f>'Data Sheet'!G16</f>
        <v>43921</v>
      </c>
      <c r="F3" s="204">
        <f>'Data Sheet'!H16</f>
        <v>44286</v>
      </c>
      <c r="G3" s="204">
        <f>'Data Sheet'!I16</f>
        <v>44651</v>
      </c>
      <c r="H3" s="204">
        <f>'Data Sheet'!J16</f>
        <v>45016</v>
      </c>
      <c r="I3" s="204">
        <f>'Data Sheet'!K16</f>
        <v>45382</v>
      </c>
      <c r="K3" s="204">
        <f>I3+365</f>
        <v>45747</v>
      </c>
      <c r="L3" s="204">
        <f>K3+365</f>
        <v>46112</v>
      </c>
      <c r="M3" s="204">
        <f t="shared" ref="M3:O3" si="0">L3+365</f>
        <v>46477</v>
      </c>
      <c r="N3" s="204">
        <f t="shared" si="0"/>
        <v>46842</v>
      </c>
      <c r="O3" s="204">
        <f t="shared" si="0"/>
        <v>47207</v>
      </c>
    </row>
    <row r="4" spans="1:15">
      <c r="A4" s="20" t="s">
        <v>55</v>
      </c>
      <c r="B4" s="192" t="s">
        <v>56</v>
      </c>
      <c r="C4" s="192"/>
      <c r="D4" s="201"/>
      <c r="E4" s="201"/>
      <c r="F4" s="201"/>
      <c r="G4" s="201"/>
      <c r="H4" s="201"/>
      <c r="I4" s="201"/>
      <c r="K4" s="201"/>
      <c r="L4" s="201"/>
      <c r="M4" s="201"/>
      <c r="N4" s="201"/>
      <c r="O4" s="201"/>
    </row>
    <row r="6" spans="1:15">
      <c r="C6" s="42">
        <v>1</v>
      </c>
      <c r="D6" s="42">
        <f>C6+1</f>
        <v>2</v>
      </c>
      <c r="E6" s="42">
        <f t="shared" ref="E6:I6" si="1">D6+1</f>
        <v>3</v>
      </c>
      <c r="F6" s="42">
        <f t="shared" si="1"/>
        <v>4</v>
      </c>
      <c r="G6" s="42">
        <f t="shared" si="1"/>
        <v>5</v>
      </c>
      <c r="H6" s="42">
        <f t="shared" si="1"/>
        <v>6</v>
      </c>
      <c r="I6" s="42">
        <f t="shared" si="1"/>
        <v>7</v>
      </c>
      <c r="J6" s="42"/>
      <c r="K6" s="42">
        <f>I6+1</f>
        <v>8</v>
      </c>
      <c r="L6" s="42">
        <f>K6+1</f>
        <v>9</v>
      </c>
      <c r="M6" s="42">
        <f t="shared" ref="M6:O6" si="2">L6+1</f>
        <v>10</v>
      </c>
      <c r="N6" s="42">
        <f t="shared" si="2"/>
        <v>11</v>
      </c>
      <c r="O6" s="42">
        <f t="shared" si="2"/>
        <v>12</v>
      </c>
    </row>
    <row r="7" spans="1:15">
      <c r="B7" t="s">
        <v>12</v>
      </c>
      <c r="C7" s="13">
        <f>IFERROR('Data Sheet'!E17,0)</f>
        <v>26840.27</v>
      </c>
      <c r="D7" s="13">
        <f>IFERROR('Data Sheet'!F17,0)</f>
        <v>29881.06</v>
      </c>
      <c r="E7" s="13">
        <f>IFERROR('Data Sheet'!G17,0)</f>
        <v>29136.37</v>
      </c>
      <c r="F7" s="13">
        <f>IFERROR('Data Sheet'!H17,0)</f>
        <v>32703.31</v>
      </c>
      <c r="G7" s="13">
        <f>IFERROR('Data Sheet'!I17,0)</f>
        <v>42815.67</v>
      </c>
      <c r="H7" s="13">
        <f>IFERROR('Data Sheet'!J17,0)</f>
        <v>55109.08</v>
      </c>
      <c r="I7" s="13">
        <f>IFERROR('Data Sheet'!K17,0)</f>
        <v>61448.9</v>
      </c>
      <c r="K7" s="13">
        <f>FORECAST(K6,$C$7:$I$7,$C$6:$I$6)</f>
        <v>63699.412857142859</v>
      </c>
      <c r="L7" s="13">
        <f>FORECAST(L6,$C$7:$I$7,$C$6:$I$6)</f>
        <v>69698.028214285718</v>
      </c>
      <c r="M7" s="13">
        <f t="shared" ref="M7:O7" si="3">FORECAST(M6,$C$7:$I$7,$C$6:$I$6)</f>
        <v>75696.643571428576</v>
      </c>
      <c r="N7" s="13">
        <f t="shared" si="3"/>
        <v>81695.258928571435</v>
      </c>
      <c r="O7" s="13">
        <f t="shared" si="3"/>
        <v>87693.874285714279</v>
      </c>
    </row>
    <row r="8" spans="1:15">
      <c r="B8" s="15" t="s">
        <v>57</v>
      </c>
      <c r="C8" s="17">
        <f>C7/'Data Sheet'!D17-1</f>
        <v>-2.7088991825672371E-2</v>
      </c>
      <c r="D8" s="17">
        <f>D7/C7-1</f>
        <v>0.1132920794015857</v>
      </c>
      <c r="E8" s="17">
        <f t="shared" ref="E8:I8" si="4">E7/D7-1</f>
        <v>-2.4921806656122758E-2</v>
      </c>
      <c r="F8" s="17">
        <f t="shared" si="4"/>
        <v>0.12242225095301862</v>
      </c>
      <c r="G8" s="17">
        <f t="shared" si="4"/>
        <v>0.30921518341721366</v>
      </c>
      <c r="H8" s="17">
        <f t="shared" si="4"/>
        <v>0.28712408330875139</v>
      </c>
      <c r="I8" s="17">
        <f t="shared" si="4"/>
        <v>0.11504129628003223</v>
      </c>
      <c r="K8" s="17">
        <f>K7/I7-1</f>
        <v>3.6624135780182421E-2</v>
      </c>
      <c r="L8" s="17">
        <f>L7/K7-1</f>
        <v>9.4170653826838313E-2</v>
      </c>
      <c r="M8" s="17">
        <f>M7/L7-1</f>
        <v>8.6065782789438217E-2</v>
      </c>
      <c r="N8" s="17">
        <f t="shared" ref="N8:O8" si="5">N7/M7-1</f>
        <v>7.9245460222849395E-2</v>
      </c>
      <c r="O8" s="17">
        <f t="shared" si="5"/>
        <v>7.342672556295593E-2</v>
      </c>
    </row>
    <row r="10" spans="1:15">
      <c r="B10" t="s">
        <v>59</v>
      </c>
      <c r="C10" s="13">
        <f>IFERROR(SUM('Data Sheet'!E18,'Data Sheet'!E20:E21)-1*'Data Sheet'!E19,0)</f>
        <v>18389.32</v>
      </c>
      <c r="D10" s="13">
        <f>IFERROR(SUM('Data Sheet'!F18,'Data Sheet'!F20:F21)-1*'Data Sheet'!F19,0)</f>
        <v>20999.37</v>
      </c>
      <c r="E10" s="13">
        <f>IFERROR(SUM('Data Sheet'!G18,'Data Sheet'!G20:G21)-1*'Data Sheet'!G19,0)</f>
        <v>19098.07</v>
      </c>
      <c r="F10" s="13">
        <f>IFERROR(SUM('Data Sheet'!H18,'Data Sheet'!H20:H21)-1*'Data Sheet'!H19,0)</f>
        <v>22571.4</v>
      </c>
      <c r="G10" s="13">
        <f>IFERROR(SUM('Data Sheet'!I18,'Data Sheet'!I20:I21)-1*'Data Sheet'!I19,0)</f>
        <v>30508.079999999998</v>
      </c>
      <c r="H10" s="13">
        <f>IFERROR(SUM('Data Sheet'!J18,'Data Sheet'!J20:J21)-1*'Data Sheet'!J19,0)</f>
        <v>41759.299999999996</v>
      </c>
      <c r="I10" s="13">
        <f>IFERROR(SUM('Data Sheet'!K18,'Data Sheet'!K20:K21)-1*'Data Sheet'!K19,0)</f>
        <v>44805.78</v>
      </c>
      <c r="K10" s="13">
        <f>FORECAST(K6,$C$10:$I$10,$C$6:$I$6)</f>
        <v>47187.224285714285</v>
      </c>
      <c r="L10" s="13">
        <f t="shared" ref="L10:O10" si="6">FORECAST(L6,$C$10:$I$10,$C$6:$I$6)</f>
        <v>51907.911785714285</v>
      </c>
      <c r="M10" s="13">
        <f t="shared" si="6"/>
        <v>56628.599285714285</v>
      </c>
      <c r="N10" s="13">
        <f t="shared" si="6"/>
        <v>61349.286785714285</v>
      </c>
      <c r="O10" s="13">
        <f t="shared" si="6"/>
        <v>66069.974285714285</v>
      </c>
    </row>
    <row r="11" spans="1:15">
      <c r="B11" s="15" t="s">
        <v>60</v>
      </c>
      <c r="C11" s="17">
        <f>C10/C7</f>
        <v>0.68513915843618556</v>
      </c>
      <c r="D11" s="17">
        <f t="shared" ref="D11:I11" si="7">D10/D7</f>
        <v>0.70276522988140311</v>
      </c>
      <c r="E11" s="17">
        <f t="shared" si="7"/>
        <v>0.65547183811847531</v>
      </c>
      <c r="F11" s="17">
        <f t="shared" si="7"/>
        <v>0.6901870177667031</v>
      </c>
      <c r="G11" s="17">
        <f t="shared" si="7"/>
        <v>0.71254472953477077</v>
      </c>
      <c r="H11" s="17">
        <f t="shared" si="7"/>
        <v>0.75775716088891332</v>
      </c>
      <c r="I11" s="17">
        <f t="shared" si="7"/>
        <v>0.72915511913150599</v>
      </c>
      <c r="K11" s="17">
        <f>K10/I10-1</f>
        <v>5.3150381172123007E-2</v>
      </c>
      <c r="L11" s="17">
        <f>L10/K10-1</f>
        <v>0.10004164414114869</v>
      </c>
      <c r="M11" s="17">
        <f t="shared" ref="M11:O11" si="8">M10/L10-1</f>
        <v>9.0943506251761619E-2</v>
      </c>
      <c r="N11" s="17">
        <f t="shared" si="8"/>
        <v>8.3362250868721288E-2</v>
      </c>
      <c r="O11" s="17">
        <f t="shared" si="8"/>
        <v>7.6947716058848314E-2</v>
      </c>
    </row>
    <row r="12" spans="1:15" ht="15" thickBot="1"/>
    <row r="13" spans="1:15" ht="15" thickBot="1">
      <c r="B13" s="32" t="s">
        <v>61</v>
      </c>
      <c r="C13" s="33">
        <f>C7-C10</f>
        <v>8450.9500000000007</v>
      </c>
      <c r="D13" s="34">
        <f t="shared" ref="D13:I13" si="9">D7-D10</f>
        <v>8881.6900000000023</v>
      </c>
      <c r="E13" s="34">
        <f t="shared" si="9"/>
        <v>10038.299999999999</v>
      </c>
      <c r="F13" s="34">
        <f t="shared" si="9"/>
        <v>10131.91</v>
      </c>
      <c r="G13" s="34">
        <f t="shared" si="9"/>
        <v>12307.59</v>
      </c>
      <c r="H13" s="34">
        <f t="shared" si="9"/>
        <v>13349.780000000006</v>
      </c>
      <c r="I13" s="34">
        <f t="shared" si="9"/>
        <v>16643.120000000003</v>
      </c>
      <c r="K13" s="34">
        <f>K7-K10</f>
        <v>16512.188571428575</v>
      </c>
      <c r="L13" s="34">
        <f t="shared" ref="L13:O13" si="10">L7-L10</f>
        <v>17790.116428571433</v>
      </c>
      <c r="M13" s="34">
        <f t="shared" si="10"/>
        <v>19068.044285714292</v>
      </c>
      <c r="N13" s="34">
        <f t="shared" si="10"/>
        <v>20345.97214285715</v>
      </c>
      <c r="O13" s="34">
        <f t="shared" si="10"/>
        <v>21623.899999999994</v>
      </c>
    </row>
    <row r="14" spans="1:15">
      <c r="B14" s="15" t="s">
        <v>62</v>
      </c>
      <c r="C14" s="17">
        <f>C13/C7</f>
        <v>0.31486084156381439</v>
      </c>
      <c r="D14" s="17">
        <f t="shared" ref="D14:I14" si="11">D13/D7</f>
        <v>0.29723477011859695</v>
      </c>
      <c r="E14" s="17">
        <f t="shared" si="11"/>
        <v>0.34452816188152469</v>
      </c>
      <c r="F14" s="17">
        <f t="shared" si="11"/>
        <v>0.30981298223329684</v>
      </c>
      <c r="G14" s="17">
        <f t="shared" si="11"/>
        <v>0.28745527046522923</v>
      </c>
      <c r="H14" s="17">
        <f t="shared" si="11"/>
        <v>0.24224283911108671</v>
      </c>
      <c r="I14" s="17">
        <f t="shared" si="11"/>
        <v>0.27084488086849401</v>
      </c>
      <c r="K14" s="17">
        <f>K13/K7</f>
        <v>0.25922042026447029</v>
      </c>
      <c r="L14" s="17">
        <f>L13/L7</f>
        <v>0.25524562006081353</v>
      </c>
      <c r="M14" s="17">
        <f t="shared" ref="M14:O14" si="12">M13/M7</f>
        <v>0.25190078960002205</v>
      </c>
      <c r="N14" s="17">
        <f t="shared" si="12"/>
        <v>0.24904715903582889</v>
      </c>
      <c r="O14" s="17">
        <f t="shared" si="12"/>
        <v>0.24658392819488673</v>
      </c>
    </row>
    <row r="16" spans="1:15">
      <c r="B16" t="s">
        <v>63</v>
      </c>
      <c r="C16" s="13">
        <f>IFERROR(SUM('Data Sheet'!E22:E24),0)</f>
        <v>6156.12</v>
      </c>
      <c r="D16" s="13">
        <f>IFERROR(SUM('Data Sheet'!F22:F24),0)</f>
        <v>5811.78</v>
      </c>
      <c r="E16" s="13">
        <f>IFERROR(SUM('Data Sheet'!G22:G24),0)</f>
        <v>3233.23</v>
      </c>
      <c r="F16" s="13">
        <f>IFERROR(SUM('Data Sheet'!H22:H24),0)</f>
        <v>3211.0099999999998</v>
      </c>
      <c r="G16" s="13">
        <f>IFERROR(SUM('Data Sheet'!I22:I24),0)</f>
        <v>5276.7</v>
      </c>
      <c r="H16" s="13">
        <f>IFERROR(SUM('Data Sheet'!J22:J24),0)</f>
        <v>5622.02</v>
      </c>
      <c r="I16" s="13">
        <f>IFERROR(SUM('Data Sheet'!K22:K24),0)</f>
        <v>5907.8399999999992</v>
      </c>
      <c r="K16" s="12">
        <f>FORECAST(K6,C16:I16,$C$6:$I$6)</f>
        <v>5162.5442857142853</v>
      </c>
      <c r="L16" s="12">
        <f>FORECAST(L6,$C$16:$I$16,$C$6:$I$6)</f>
        <v>5195.369642857142</v>
      </c>
      <c r="M16" s="12">
        <f>FORECAST(M6,$C$16:$I$16,$C$6:$I$6)</f>
        <v>5228.1949999999997</v>
      </c>
      <c r="N16" s="12">
        <f t="shared" ref="N16:O16" si="13">FORECAST(N6,$C$16:$I$16,$C$6:$I$6)</f>
        <v>5261.0203571428565</v>
      </c>
      <c r="O16" s="12">
        <f t="shared" si="13"/>
        <v>5293.8457142857133</v>
      </c>
    </row>
    <row r="17" spans="2:15">
      <c r="B17" s="17" t="s">
        <v>64</v>
      </c>
      <c r="C17" s="17">
        <f>C16/C7</f>
        <v>0.22936132907753909</v>
      </c>
      <c r="D17" s="17">
        <f t="shared" ref="D17:I17" si="14">D16/D7</f>
        <v>0.19449711623349369</v>
      </c>
      <c r="E17" s="17">
        <f t="shared" si="14"/>
        <v>0.11096886811912397</v>
      </c>
      <c r="F17" s="17">
        <f t="shared" si="14"/>
        <v>9.8186085750953028E-2</v>
      </c>
      <c r="G17" s="17">
        <f t="shared" si="14"/>
        <v>0.12324226153648886</v>
      </c>
      <c r="H17" s="17">
        <f t="shared" si="14"/>
        <v>0.10201621946873365</v>
      </c>
      <c r="I17" s="17">
        <f t="shared" si="14"/>
        <v>9.6142323133530452E-2</v>
      </c>
      <c r="K17" s="17">
        <f>K16/K7</f>
        <v>8.10453982879277E-2</v>
      </c>
      <c r="L17" s="17">
        <f t="shared" ref="L17:O17" si="15">L16/L7</f>
        <v>7.4541128005573457E-2</v>
      </c>
      <c r="M17" s="17">
        <f t="shared" si="15"/>
        <v>6.9067725507097166E-2</v>
      </c>
      <c r="N17" s="17">
        <f t="shared" si="15"/>
        <v>6.4398111054923282E-2</v>
      </c>
      <c r="O17" s="17">
        <f t="shared" si="15"/>
        <v>6.0367337598039091E-2</v>
      </c>
    </row>
    <row r="18" spans="2:15" ht="15" thickBot="1"/>
    <row r="19" spans="2:15" ht="15" thickBot="1">
      <c r="B19" s="32" t="s">
        <v>65</v>
      </c>
      <c r="C19" s="33">
        <f>C13-C16</f>
        <v>2294.8300000000008</v>
      </c>
      <c r="D19" s="33">
        <f t="shared" ref="D19:I19" si="16">D13-D16</f>
        <v>3069.9100000000026</v>
      </c>
      <c r="E19" s="33">
        <f t="shared" si="16"/>
        <v>6805.07</v>
      </c>
      <c r="F19" s="33">
        <f t="shared" si="16"/>
        <v>6920.9</v>
      </c>
      <c r="G19" s="33">
        <f t="shared" si="16"/>
        <v>7030.89</v>
      </c>
      <c r="H19" s="33">
        <f t="shared" si="16"/>
        <v>7727.7600000000057</v>
      </c>
      <c r="I19" s="33">
        <f t="shared" si="16"/>
        <v>10735.280000000002</v>
      </c>
      <c r="K19" s="33">
        <f t="shared" ref="K19:O19" si="17">K13-K16</f>
        <v>11349.64428571429</v>
      </c>
      <c r="L19" s="33">
        <f>L13-L16</f>
        <v>12594.746785714291</v>
      </c>
      <c r="M19" s="33">
        <f>M13-M16</f>
        <v>13839.849285714292</v>
      </c>
      <c r="N19" s="33">
        <f t="shared" si="17"/>
        <v>15084.951785714293</v>
      </c>
      <c r="O19" s="33">
        <f t="shared" si="17"/>
        <v>16330.054285714281</v>
      </c>
    </row>
    <row r="20" spans="2:15">
      <c r="B20" s="15" t="s">
        <v>66</v>
      </c>
      <c r="C20" s="17">
        <f>C19/C7</f>
        <v>8.5499512486275311E-2</v>
      </c>
      <c r="D20" s="17">
        <f t="shared" ref="D20:I20" si="18">D19/D7</f>
        <v>0.10273765388510323</v>
      </c>
      <c r="E20" s="17">
        <f t="shared" si="18"/>
        <v>0.23355929376240073</v>
      </c>
      <c r="F20" s="17">
        <f t="shared" si="18"/>
        <v>0.21162689648234381</v>
      </c>
      <c r="G20" s="17">
        <f t="shared" si="18"/>
        <v>0.16421300892874036</v>
      </c>
      <c r="H20" s="17">
        <f t="shared" si="18"/>
        <v>0.14022661964235306</v>
      </c>
      <c r="I20" s="17">
        <f t="shared" si="18"/>
        <v>0.17470255773496357</v>
      </c>
      <c r="K20" s="17">
        <f>K19/K7</f>
        <v>0.17817502197654261</v>
      </c>
      <c r="L20" s="17">
        <f t="shared" ref="L20:O20" si="19">L19/L7</f>
        <v>0.18070449205524006</v>
      </c>
      <c r="M20" s="17">
        <f t="shared" si="19"/>
        <v>0.18283306409292488</v>
      </c>
      <c r="N20" s="17">
        <f t="shared" si="19"/>
        <v>0.18464904798090559</v>
      </c>
      <c r="O20" s="17">
        <f t="shared" si="19"/>
        <v>0.18621659059684764</v>
      </c>
    </row>
    <row r="21" spans="2:15">
      <c r="B21" s="15"/>
      <c r="C21" s="17"/>
      <c r="D21" s="17"/>
      <c r="E21" s="17"/>
      <c r="F21" s="17"/>
      <c r="G21" s="17"/>
      <c r="H21" s="17"/>
      <c r="I21" s="17"/>
    </row>
    <row r="22" spans="2:15">
      <c r="B22" s="13" t="s">
        <v>20</v>
      </c>
      <c r="C22" s="13">
        <f xml:space="preserve"> IFERROR('Data Sheet'!E25,0)</f>
        <v>6585.64</v>
      </c>
      <c r="D22" s="13">
        <f xml:space="preserve"> IFERROR('Data Sheet'!F25,0)</f>
        <v>7186.47</v>
      </c>
      <c r="E22" s="13">
        <f xml:space="preserve"> IFERROR('Data Sheet'!G25,0)</f>
        <v>2280.15</v>
      </c>
      <c r="F22" s="13">
        <f xml:space="preserve"> IFERROR('Data Sheet'!H25,0)</f>
        <v>1774.96</v>
      </c>
      <c r="G22" s="13">
        <f xml:space="preserve"> IFERROR('Data Sheet'!I25,0)</f>
        <v>2485.5</v>
      </c>
      <c r="H22" s="13">
        <f xml:space="preserve"> IFERROR('Data Sheet'!J25,0)</f>
        <v>5540.09</v>
      </c>
      <c r="I22" s="13">
        <f xml:space="preserve"> IFERROR('Data Sheet'!K25,0)</f>
        <v>3416.33</v>
      </c>
      <c r="K22" s="12">
        <f>FORECAST(K6,$C$22:$I$22,$C$6:$I$6)</f>
        <v>2381.9714285714281</v>
      </c>
      <c r="L22" s="12">
        <f t="shared" ref="L22:O22" si="20">FORECAST(L6,$C$22:$I$22,$C$6:$I$6)</f>
        <v>1932.1378571428568</v>
      </c>
      <c r="M22" s="12">
        <f t="shared" si="20"/>
        <v>1482.3042857142855</v>
      </c>
      <c r="N22" s="12">
        <f t="shared" si="20"/>
        <v>1032.4707142857142</v>
      </c>
      <c r="O22" s="12">
        <f t="shared" si="20"/>
        <v>582.63714285714195</v>
      </c>
    </row>
    <row r="23" spans="2:15">
      <c r="B23" s="15" t="s">
        <v>73</v>
      </c>
      <c r="C23" s="17">
        <f>C22/C7</f>
        <v>0.24536414872130571</v>
      </c>
      <c r="D23" s="17">
        <f t="shared" ref="D23:I23" si="21">D22/D7</f>
        <v>0.24050251229374059</v>
      </c>
      <c r="E23" s="17">
        <f t="shared" si="21"/>
        <v>7.8257861222932032E-2</v>
      </c>
      <c r="F23" s="17">
        <f t="shared" si="21"/>
        <v>5.4274628470329149E-2</v>
      </c>
      <c r="G23" s="17">
        <f t="shared" si="21"/>
        <v>5.805117612313436E-2</v>
      </c>
      <c r="H23" s="17">
        <f t="shared" si="21"/>
        <v>0.10052953161257637</v>
      </c>
      <c r="I23" s="17">
        <f t="shared" si="21"/>
        <v>5.5596275930081741E-2</v>
      </c>
      <c r="K23" s="17">
        <f>K22/K7</f>
        <v>3.7393930677405429E-2</v>
      </c>
      <c r="L23" s="17">
        <f t="shared" ref="L23:O23" si="22">L22/L7</f>
        <v>2.7721556931316952E-2</v>
      </c>
      <c r="M23" s="17">
        <f t="shared" si="22"/>
        <v>1.9582166603140855E-2</v>
      </c>
      <c r="N23" s="17">
        <f t="shared" si="22"/>
        <v>1.2638073834718287E-2</v>
      </c>
      <c r="O23" s="17">
        <f t="shared" si="22"/>
        <v>6.6439890768066586E-3</v>
      </c>
    </row>
    <row r="24" spans="2:15" ht="15" thickBot="1">
      <c r="B24" s="15"/>
      <c r="C24" s="17"/>
      <c r="D24" s="17"/>
      <c r="E24" s="17"/>
      <c r="F24" s="17"/>
      <c r="G24" s="17"/>
      <c r="H24" s="17"/>
      <c r="I24" s="17"/>
      <c r="K24" s="12"/>
      <c r="M24" s="12"/>
    </row>
    <row r="25" spans="2:15" ht="15" thickBot="1">
      <c r="B25" s="33" t="s">
        <v>74</v>
      </c>
      <c r="C25" s="33">
        <f t="shared" ref="C25:O25" si="23">SUM(C19,,C22)</f>
        <v>8880.4700000000012</v>
      </c>
      <c r="D25" s="33">
        <f t="shared" si="23"/>
        <v>10256.380000000003</v>
      </c>
      <c r="E25" s="33">
        <f t="shared" si="23"/>
        <v>9085.2199999999993</v>
      </c>
      <c r="F25" s="33">
        <f t="shared" si="23"/>
        <v>8695.86</v>
      </c>
      <c r="G25" s="33">
        <f t="shared" si="23"/>
        <v>9516.39</v>
      </c>
      <c r="H25" s="33">
        <f t="shared" si="23"/>
        <v>13267.850000000006</v>
      </c>
      <c r="I25" s="33">
        <f>SUM(I19,,I22)</f>
        <v>14151.610000000002</v>
      </c>
      <c r="K25" s="33">
        <f t="shared" si="23"/>
        <v>13731.615714285719</v>
      </c>
      <c r="L25" s="33">
        <f t="shared" si="23"/>
        <v>14526.884642857149</v>
      </c>
      <c r="M25" s="33">
        <f t="shared" si="23"/>
        <v>15322.153571428578</v>
      </c>
      <c r="N25" s="33">
        <f t="shared" si="23"/>
        <v>16117.422500000008</v>
      </c>
      <c r="O25" s="33">
        <f t="shared" si="23"/>
        <v>16912.691428571423</v>
      </c>
    </row>
    <row r="26" spans="2:15">
      <c r="B26" s="18" t="s">
        <v>75</v>
      </c>
      <c r="C26" s="17">
        <f>C25/C7</f>
        <v>0.33086366120758104</v>
      </c>
      <c r="D26" s="17">
        <f t="shared" ref="D26:I26" si="24">D25/D7</f>
        <v>0.34324016617884379</v>
      </c>
      <c r="E26" s="17">
        <f t="shared" si="24"/>
        <v>0.31181715498533275</v>
      </c>
      <c r="F26" s="17">
        <f t="shared" si="24"/>
        <v>0.265901524952673</v>
      </c>
      <c r="G26" s="17">
        <f t="shared" si="24"/>
        <v>0.2222641850518747</v>
      </c>
      <c r="H26" s="17">
        <f t="shared" si="24"/>
        <v>0.24075615125492941</v>
      </c>
      <c r="I26" s="17">
        <f t="shared" si="24"/>
        <v>0.2302988336650453</v>
      </c>
      <c r="K26" s="17">
        <f>K25/K7</f>
        <v>0.21556895265394807</v>
      </c>
      <c r="L26" s="17">
        <f t="shared" ref="L26:O26" si="25">L25/L7</f>
        <v>0.20842604898655703</v>
      </c>
      <c r="M26" s="17">
        <f t="shared" si="25"/>
        <v>0.20241523069606576</v>
      </c>
      <c r="N26" s="17">
        <f t="shared" si="25"/>
        <v>0.19728712181562388</v>
      </c>
      <c r="O26" s="17">
        <f t="shared" si="25"/>
        <v>0.1928605796736543</v>
      </c>
    </row>
    <row r="28" spans="2:15">
      <c r="B28" t="s">
        <v>21</v>
      </c>
      <c r="C28" s="13">
        <f>IFERROR('Data Sheet'!E26,0)</f>
        <v>2346.17</v>
      </c>
      <c r="D28" s="13">
        <f>IFERROR('Data Sheet'!F26,0)</f>
        <v>2393.13</v>
      </c>
      <c r="E28" s="13">
        <f>IFERROR('Data Sheet'!G26,0)</f>
        <v>2633.56</v>
      </c>
      <c r="F28" s="13">
        <f>IFERROR('Data Sheet'!H26,0)</f>
        <v>2744.94</v>
      </c>
      <c r="G28" s="13">
        <f>IFERROR('Data Sheet'!I26,0)</f>
        <v>3122.2</v>
      </c>
      <c r="H28" s="13">
        <f>IFERROR('Data Sheet'!J26,0)</f>
        <v>3439.2</v>
      </c>
      <c r="I28" s="13">
        <f>IFERROR('Data Sheet'!K26,0)</f>
        <v>3786.37</v>
      </c>
      <c r="K28" s="12">
        <f>FORECAST(K6,$C$28:$I$28,$C$6:$I$6)</f>
        <v>3909.5642857142857</v>
      </c>
      <c r="L28" s="12">
        <f t="shared" ref="L28:O28" si="26">FORECAST(L6,$C$28:$I$28,$C$6:$I$6)</f>
        <v>4156.0421428571426</v>
      </c>
      <c r="M28" s="12">
        <f t="shared" si="26"/>
        <v>4402.5199999999995</v>
      </c>
      <c r="N28" s="12">
        <f t="shared" si="26"/>
        <v>4648.9978571428564</v>
      </c>
      <c r="O28" s="12">
        <f t="shared" si="26"/>
        <v>4895.4757142857134</v>
      </c>
    </row>
    <row r="29" spans="2:15">
      <c r="B29" s="15" t="s">
        <v>68</v>
      </c>
      <c r="C29" s="17">
        <f t="shared" ref="C29:O29" si="27">C28/C7</f>
        <v>8.7412309935779337E-2</v>
      </c>
      <c r="D29" s="17">
        <f t="shared" si="27"/>
        <v>8.0088524302685385E-2</v>
      </c>
      <c r="E29" s="17">
        <f t="shared" si="27"/>
        <v>9.0387374954395486E-2</v>
      </c>
      <c r="F29" s="17">
        <f t="shared" si="27"/>
        <v>8.3934623131420028E-2</v>
      </c>
      <c r="G29" s="17">
        <f t="shared" si="27"/>
        <v>7.2921899855823813E-2</v>
      </c>
      <c r="H29" s="17">
        <f t="shared" si="27"/>
        <v>6.2407138714709078E-2</v>
      </c>
      <c r="I29" s="17">
        <f t="shared" si="27"/>
        <v>6.1618190073378036E-2</v>
      </c>
      <c r="K29" s="17">
        <f>K28/K7</f>
        <v>6.1375201282972129E-2</v>
      </c>
      <c r="L29" s="17">
        <f t="shared" si="27"/>
        <v>5.962926426095503E-2</v>
      </c>
      <c r="M29" s="17">
        <f t="shared" si="27"/>
        <v>5.8160042404597642E-2</v>
      </c>
      <c r="N29" s="17">
        <f t="shared" si="27"/>
        <v>5.6906580848315957E-2</v>
      </c>
      <c r="O29" s="17">
        <f t="shared" si="27"/>
        <v>5.5824602962982653E-2</v>
      </c>
    </row>
    <row r="30" spans="2:15" ht="15" thickBot="1">
      <c r="B30" s="15"/>
      <c r="C30" s="17"/>
      <c r="D30" s="17"/>
      <c r="E30" s="17"/>
      <c r="F30" s="17"/>
      <c r="G30" s="17"/>
      <c r="H30" s="17"/>
      <c r="I30" s="17"/>
      <c r="K30" s="17"/>
    </row>
    <row r="31" spans="2:15" ht="15" thickBot="1">
      <c r="B31" s="33" t="s">
        <v>145</v>
      </c>
      <c r="C31" s="33">
        <f>IFERROR(C25-C28,0)</f>
        <v>6534.3000000000011</v>
      </c>
      <c r="D31" s="33">
        <f t="shared" ref="D31:N31" si="28">IFERROR(D25-D28,0)</f>
        <v>7863.2500000000027</v>
      </c>
      <c r="E31" s="33">
        <f t="shared" si="28"/>
        <v>6451.66</v>
      </c>
      <c r="F31" s="33">
        <f t="shared" si="28"/>
        <v>5950.92</v>
      </c>
      <c r="G31" s="33">
        <f t="shared" si="28"/>
        <v>6394.19</v>
      </c>
      <c r="H31" s="33">
        <f t="shared" si="28"/>
        <v>9828.6500000000051</v>
      </c>
      <c r="I31" s="33">
        <f t="shared" si="28"/>
        <v>10365.240000000002</v>
      </c>
      <c r="K31" s="33">
        <f>IFERROR(K25-K28,0)</f>
        <v>9822.0514285714344</v>
      </c>
      <c r="L31" s="33">
        <f t="shared" si="28"/>
        <v>10370.842500000006</v>
      </c>
      <c r="M31" s="33">
        <f t="shared" si="28"/>
        <v>10919.633571428578</v>
      </c>
      <c r="N31" s="33">
        <f t="shared" si="28"/>
        <v>11468.424642857151</v>
      </c>
      <c r="O31" s="33">
        <f>IFERROR(O25-O28,0)</f>
        <v>12017.21571428571</v>
      </c>
    </row>
    <row r="32" spans="2:15">
      <c r="B32" s="15" t="s">
        <v>116</v>
      </c>
      <c r="C32" s="27" t="s">
        <v>58</v>
      </c>
      <c r="D32" s="17">
        <f>D31/C31-1</f>
        <v>0.20338062225487064</v>
      </c>
      <c r="E32" s="17">
        <f t="shared" ref="E32:I32" si="29">E31/D31-1</f>
        <v>-0.1795173751311484</v>
      </c>
      <c r="F32" s="17">
        <f t="shared" si="29"/>
        <v>-7.7614133416825992E-2</v>
      </c>
      <c r="G32" s="17">
        <f t="shared" si="29"/>
        <v>7.4487642246912955E-2</v>
      </c>
      <c r="H32" s="17">
        <f t="shared" si="29"/>
        <v>0.53712198104842135</v>
      </c>
      <c r="I32" s="17">
        <f t="shared" si="29"/>
        <v>5.4594476352296306E-2</v>
      </c>
      <c r="K32" s="17">
        <f>K31/I31-1</f>
        <v>-5.2404823373946696E-2</v>
      </c>
      <c r="L32" s="17">
        <f>L31/K31-1</f>
        <v>5.5873365703644096E-2</v>
      </c>
      <c r="M32" s="17">
        <f t="shared" ref="M32:N32" si="30">M31/L31-1</f>
        <v>5.2916729901989257E-2</v>
      </c>
      <c r="N32" s="17">
        <f t="shared" si="30"/>
        <v>5.0257279041349578E-2</v>
      </c>
      <c r="O32" s="17">
        <f>O31/N31-1</f>
        <v>4.7852350128172239E-2</v>
      </c>
    </row>
    <row r="34" spans="2:15">
      <c r="B34" t="s">
        <v>22</v>
      </c>
      <c r="C34" s="13">
        <f>IFERROR('Data Sheet'!E27,0)</f>
        <v>3761.48</v>
      </c>
      <c r="D34" s="13">
        <f>IFERROR('Data Sheet'!F27,0)</f>
        <v>4170</v>
      </c>
      <c r="E34" s="13">
        <f>IFERROR('Data Sheet'!G27,0)</f>
        <v>4493.7299999999996</v>
      </c>
      <c r="F34" s="13">
        <f>IFERROR('Data Sheet'!H27,0)</f>
        <v>4010.39</v>
      </c>
      <c r="G34" s="13">
        <f>IFERROR('Data Sheet'!I27,0)</f>
        <v>3859.02</v>
      </c>
      <c r="H34" s="13">
        <f>IFERROR('Data Sheet'!J27,0)</f>
        <v>4371.6499999999996</v>
      </c>
      <c r="I34" s="13">
        <f>IFERROR('Data Sheet'!K27,0)</f>
        <v>4633.22</v>
      </c>
      <c r="K34" s="13">
        <f>FORECAST(K6,$C$34:$I$34,$C$6:$I$6)</f>
        <v>4526.1857142857143</v>
      </c>
      <c r="L34" s="13">
        <f t="shared" ref="L34:O34" si="31">FORECAST(L6,$C$34:$I$34,$C$6:$I$6)</f>
        <v>4611.3217857142854</v>
      </c>
      <c r="M34" s="13">
        <f t="shared" si="31"/>
        <v>4696.4578571428565</v>
      </c>
      <c r="N34" s="13">
        <f t="shared" si="31"/>
        <v>4781.5939285714285</v>
      </c>
      <c r="O34" s="13">
        <f t="shared" si="31"/>
        <v>4866.7299999999996</v>
      </c>
    </row>
    <row r="35" spans="2:15">
      <c r="B35" s="17" t="s">
        <v>67</v>
      </c>
      <c r="C35" s="17">
        <f t="shared" ref="C35:I35" si="32">C34/C7</f>
        <v>0.14014315057188323</v>
      </c>
      <c r="D35" s="17">
        <f t="shared" si="32"/>
        <v>0.139553282246346</v>
      </c>
      <c r="E35" s="17">
        <f t="shared" si="32"/>
        <v>0.15423094915392685</v>
      </c>
      <c r="F35" s="17">
        <f t="shared" si="32"/>
        <v>0.12262948307067388</v>
      </c>
      <c r="G35" s="17">
        <f t="shared" si="32"/>
        <v>9.013101978784871E-2</v>
      </c>
      <c r="H35" s="17">
        <f t="shared" si="32"/>
        <v>7.9327217946661407E-2</v>
      </c>
      <c r="I35" s="17">
        <f t="shared" si="32"/>
        <v>7.5399559634102484E-2</v>
      </c>
      <c r="K35" s="17">
        <f>K34/K7</f>
        <v>7.1055375729074333E-2</v>
      </c>
      <c r="L35" s="17">
        <f t="shared" ref="L35:O35" si="33">L34/L7</f>
        <v>6.6161438190716584E-2</v>
      </c>
      <c r="M35" s="17">
        <f t="shared" si="33"/>
        <v>6.204314531741692E-2</v>
      </c>
      <c r="N35" s="17">
        <f t="shared" si="33"/>
        <v>5.8529637965308572E-2</v>
      </c>
      <c r="O35" s="17">
        <f t="shared" si="33"/>
        <v>5.549680681393742E-2</v>
      </c>
    </row>
    <row r="36" spans="2:15" ht="15" thickBot="1"/>
    <row r="37" spans="2:15" ht="15" thickBot="1">
      <c r="B37" s="32" t="s">
        <v>69</v>
      </c>
      <c r="C37" s="33">
        <f>IFERROR(C31-C34,0)</f>
        <v>2772.8200000000011</v>
      </c>
      <c r="D37" s="33">
        <f t="shared" ref="D37:O37" si="34">IFERROR(D31-D34,0)</f>
        <v>3693.2500000000027</v>
      </c>
      <c r="E37" s="33">
        <f t="shared" si="34"/>
        <v>1957.9300000000003</v>
      </c>
      <c r="F37" s="33">
        <f t="shared" si="34"/>
        <v>1940.5300000000002</v>
      </c>
      <c r="G37" s="33">
        <f t="shared" si="34"/>
        <v>2535.1699999999996</v>
      </c>
      <c r="H37" s="33">
        <f t="shared" si="34"/>
        <v>5457.0000000000055</v>
      </c>
      <c r="I37" s="33">
        <f t="shared" si="34"/>
        <v>5732.0200000000013</v>
      </c>
      <c r="K37" s="33">
        <f t="shared" si="34"/>
        <v>5295.8657142857201</v>
      </c>
      <c r="L37" s="33">
        <f t="shared" si="34"/>
        <v>5759.5207142857207</v>
      </c>
      <c r="M37" s="33">
        <f t="shared" si="34"/>
        <v>6223.1757142857214</v>
      </c>
      <c r="N37" s="33">
        <f t="shared" si="34"/>
        <v>6686.8307142857229</v>
      </c>
      <c r="O37" s="33">
        <f t="shared" si="34"/>
        <v>7150.4857142857109</v>
      </c>
    </row>
    <row r="38" spans="2:15">
      <c r="B38" s="15" t="s">
        <v>70</v>
      </c>
      <c r="C38" s="17">
        <f t="shared" ref="C38:I38" si="35">C37/C7</f>
        <v>0.10330820069991849</v>
      </c>
      <c r="D38" s="17">
        <f t="shared" si="35"/>
        <v>0.12359835962981242</v>
      </c>
      <c r="E38" s="17">
        <f t="shared" si="35"/>
        <v>6.7198830877010424E-2</v>
      </c>
      <c r="F38" s="17">
        <f t="shared" si="35"/>
        <v>5.9337418750579074E-2</v>
      </c>
      <c r="G38" s="17">
        <f t="shared" si="35"/>
        <v>5.9211265408202179E-2</v>
      </c>
      <c r="H38" s="17">
        <f t="shared" si="35"/>
        <v>9.9021794593558907E-2</v>
      </c>
      <c r="I38" s="17">
        <f t="shared" si="35"/>
        <v>9.3281083957564764E-2</v>
      </c>
    </row>
    <row r="40" spans="2:15">
      <c r="B40" t="s">
        <v>24</v>
      </c>
      <c r="C40" s="13">
        <f>IFERROR('Data Sheet'!E29,0)</f>
        <v>161.97</v>
      </c>
      <c r="D40" s="13">
        <f>IFERROR('Data Sheet'!F29,0)</f>
        <v>1087.5899999999999</v>
      </c>
      <c r="E40" s="13">
        <f>IFERROR('Data Sheet'!G29,0)</f>
        <v>641.49</v>
      </c>
      <c r="F40" s="13">
        <f>IFERROR('Data Sheet'!H29,0)</f>
        <v>501.88</v>
      </c>
      <c r="G40" s="13">
        <f>IFERROR('Data Sheet'!I29,0)</f>
        <v>379.56</v>
      </c>
      <c r="H40" s="13">
        <f>IFERROR('Data Sheet'!J29,0)</f>
        <v>1647.33</v>
      </c>
      <c r="I40" s="13">
        <f>IFERROR('Data Sheet'!K29,0)</f>
        <v>1451.92</v>
      </c>
      <c r="K40" s="13">
        <f>FORECAST(K6,$C$40:$I$40,$C$6:$I$6)</f>
        <v>1514.1628571428569</v>
      </c>
      <c r="L40" s="13">
        <f t="shared" ref="L40:O40" si="36">FORECAST(L6,$C$40:$I$40,$C$6:$I$6)</f>
        <v>1682.9985714285713</v>
      </c>
      <c r="M40" s="13">
        <f t="shared" si="36"/>
        <v>1851.8342857142857</v>
      </c>
      <c r="N40" s="13">
        <f t="shared" si="36"/>
        <v>2020.6699999999996</v>
      </c>
      <c r="O40" s="13">
        <f t="shared" si="36"/>
        <v>2189.505714285714</v>
      </c>
    </row>
    <row r="41" spans="2:15">
      <c r="B41" s="15" t="s">
        <v>76</v>
      </c>
      <c r="C41" s="17">
        <f>C40/C37</f>
        <v>5.841345633687002E-2</v>
      </c>
      <c r="D41" s="17">
        <f t="shared" ref="D41:I41" si="37">D40/D37</f>
        <v>0.2944804711297635</v>
      </c>
      <c r="E41" s="17">
        <f t="shared" si="37"/>
        <v>0.32763684094936996</v>
      </c>
      <c r="F41" s="17">
        <f t="shared" si="37"/>
        <v>0.25863037417612711</v>
      </c>
      <c r="G41" s="17">
        <f t="shared" si="37"/>
        <v>0.1497177704059294</v>
      </c>
      <c r="H41" s="17">
        <f t="shared" si="37"/>
        <v>0.30187465640461758</v>
      </c>
      <c r="I41" s="17">
        <f t="shared" si="37"/>
        <v>0.25329988381059376</v>
      </c>
      <c r="K41" s="17">
        <f>K40/K37</f>
        <v>0.28591413355862999</v>
      </c>
      <c r="L41" s="17">
        <f t="shared" ref="L41:O41" si="38">L40/L37</f>
        <v>0.29221156671146586</v>
      </c>
      <c r="M41" s="17">
        <f t="shared" si="38"/>
        <v>0.29757062482797564</v>
      </c>
      <c r="N41" s="17">
        <f t="shared" si="38"/>
        <v>0.30218650453989315</v>
      </c>
      <c r="O41" s="17">
        <f t="shared" si="38"/>
        <v>0.30620377436897406</v>
      </c>
    </row>
    <row r="42" spans="2:15" ht="15" thickBot="1"/>
    <row r="43" spans="2:15" ht="15" thickBot="1">
      <c r="B43" s="32" t="s">
        <v>71</v>
      </c>
      <c r="C43" s="33">
        <f>C37-C40</f>
        <v>2610.8500000000013</v>
      </c>
      <c r="D43" s="33">
        <f t="shared" ref="D43:O43" si="39">D37-D40</f>
        <v>2605.6600000000026</v>
      </c>
      <c r="E43" s="33">
        <f t="shared" si="39"/>
        <v>1316.4400000000003</v>
      </c>
      <c r="F43" s="33">
        <f t="shared" si="39"/>
        <v>1438.65</v>
      </c>
      <c r="G43" s="33">
        <f t="shared" si="39"/>
        <v>2155.6099999999997</v>
      </c>
      <c r="H43" s="33">
        <f t="shared" si="39"/>
        <v>3809.6700000000055</v>
      </c>
      <c r="I43" s="33">
        <f t="shared" si="39"/>
        <v>4280.1000000000013</v>
      </c>
      <c r="K43" s="33">
        <f t="shared" si="39"/>
        <v>3781.7028571428632</v>
      </c>
      <c r="L43" s="33">
        <f t="shared" si="39"/>
        <v>4076.5221428571494</v>
      </c>
      <c r="M43" s="33">
        <f t="shared" si="39"/>
        <v>4371.3414285714352</v>
      </c>
      <c r="N43" s="33">
        <f t="shared" si="39"/>
        <v>4666.1607142857229</v>
      </c>
      <c r="O43" s="33">
        <f t="shared" si="39"/>
        <v>4960.9799999999968</v>
      </c>
    </row>
    <row r="44" spans="2:15">
      <c r="B44" s="15" t="s">
        <v>72</v>
      </c>
      <c r="C44" s="17">
        <f t="shared" ref="C44:O44" si="40">C43/C7</f>
        <v>9.727361162909319E-2</v>
      </c>
      <c r="D44" s="17">
        <f t="shared" si="40"/>
        <v>8.7201056455159298E-2</v>
      </c>
      <c r="E44" s="17">
        <f t="shared" si="40"/>
        <v>4.5182018212975752E-2</v>
      </c>
      <c r="F44" s="17">
        <f t="shared" si="40"/>
        <v>4.3990959936471265E-2</v>
      </c>
      <c r="G44" s="17">
        <f t="shared" si="40"/>
        <v>5.0346286768372418E-2</v>
      </c>
      <c r="H44" s="17">
        <f t="shared" si="40"/>
        <v>6.9129624374059687E-2</v>
      </c>
      <c r="I44" s="17">
        <f t="shared" si="40"/>
        <v>6.9652996229387365E-2</v>
      </c>
      <c r="K44" s="17">
        <f t="shared" si="40"/>
        <v>5.9367939004775404E-2</v>
      </c>
      <c r="L44" s="17">
        <f t="shared" si="40"/>
        <v>5.8488342458181644E-2</v>
      </c>
      <c r="M44" s="17">
        <f t="shared" si="40"/>
        <v>5.7748153977878386E-2</v>
      </c>
      <c r="N44" s="17">
        <f t="shared" si="40"/>
        <v>5.7116664730391321E-2</v>
      </c>
      <c r="O44" s="17">
        <f t="shared" si="40"/>
        <v>5.657156831544119E-2</v>
      </c>
    </row>
    <row r="46" spans="2:15">
      <c r="B46" t="s">
        <v>43</v>
      </c>
      <c r="C46" s="19">
        <f>IFERROR('Data Sheet'!E93,0)</f>
        <v>270.48</v>
      </c>
      <c r="D46" s="19">
        <f>IFERROR('Data Sheet'!F93,0)</f>
        <v>270.48</v>
      </c>
      <c r="E46" s="19">
        <f>IFERROR('Data Sheet'!G93,0)</f>
        <v>270.48</v>
      </c>
      <c r="F46" s="19">
        <f>IFERROR('Data Sheet'!H93,0)</f>
        <v>319.52999999999997</v>
      </c>
      <c r="G46" s="19">
        <f>IFERROR('Data Sheet'!I93,0)</f>
        <v>319.52999999999997</v>
      </c>
      <c r="H46" s="19">
        <f>IFERROR('Data Sheet'!J93,0)</f>
        <v>319.52999999999997</v>
      </c>
      <c r="I46" s="19">
        <f>IFERROR('Data Sheet'!K93,0)</f>
        <v>319.52999999999997</v>
      </c>
    </row>
    <row r="48" spans="2:15">
      <c r="B48" t="s">
        <v>77</v>
      </c>
      <c r="C48" s="13">
        <f>C43/C46</f>
        <v>9.6526545400769042</v>
      </c>
      <c r="D48" s="13">
        <f t="shared" ref="D48:I48" si="41">D43/D46</f>
        <v>9.633466430050289</v>
      </c>
      <c r="E48" s="13">
        <f t="shared" si="41"/>
        <v>4.867051168293405</v>
      </c>
      <c r="F48" s="13">
        <f t="shared" si="41"/>
        <v>4.5023941413951745</v>
      </c>
      <c r="G48" s="13">
        <f t="shared" si="41"/>
        <v>6.7461897161455884</v>
      </c>
      <c r="H48" s="13">
        <f t="shared" si="41"/>
        <v>11.922730260069496</v>
      </c>
      <c r="I48" s="13">
        <f t="shared" si="41"/>
        <v>13.394986386254818</v>
      </c>
    </row>
    <row r="49" spans="2:9">
      <c r="B49" s="15" t="s">
        <v>78</v>
      </c>
      <c r="C49" s="16" t="s">
        <v>58</v>
      </c>
      <c r="D49" s="17">
        <f>D48/C48-1</f>
        <v>-1.9878583603036848E-3</v>
      </c>
      <c r="E49" s="17">
        <f t="shared" ref="E49:I49" si="42">E48/D48-1</f>
        <v>-0.49477675521748843</v>
      </c>
      <c r="F49" s="17">
        <f t="shared" si="42"/>
        <v>-7.4923606571840273E-2</v>
      </c>
      <c r="G49" s="17">
        <f t="shared" si="42"/>
        <v>0.49835609773051104</v>
      </c>
      <c r="H49" s="17">
        <f t="shared" si="42"/>
        <v>0.76732804171441327</v>
      </c>
      <c r="I49" s="17">
        <f t="shared" si="42"/>
        <v>0.12348313633464181</v>
      </c>
    </row>
    <row r="51" spans="2:9">
      <c r="B51" t="s">
        <v>142</v>
      </c>
      <c r="C51" s="13">
        <f>IFERROR('Data Sheet'!E31,0)</f>
        <v>351.65</v>
      </c>
      <c r="D51" s="13">
        <f>IFERROR('Data Sheet'!F31,0)</f>
        <v>351.65</v>
      </c>
      <c r="E51" s="13">
        <f>IFERROR('Data Sheet'!G31,0)</f>
        <v>419.28</v>
      </c>
      <c r="F51" s="13">
        <f>IFERROR('Data Sheet'!H31,0)</f>
        <v>495.32</v>
      </c>
      <c r="G51" s="13">
        <f>IFERROR('Data Sheet'!I31,0)</f>
        <v>559.23</v>
      </c>
      <c r="H51" s="13">
        <f>IFERROR('Data Sheet'!J31,0)</f>
        <v>639.12</v>
      </c>
      <c r="I51" s="13">
        <f>IFERROR('Data Sheet'!K31,0)</f>
        <v>639.12</v>
      </c>
    </row>
    <row r="52" spans="2:9">
      <c r="B52" s="17" t="s">
        <v>143</v>
      </c>
      <c r="C52" s="17">
        <f>IFERROR(C51/C48,0)</f>
        <v>36.430393166976252</v>
      </c>
      <c r="D52" s="17">
        <f t="shared" ref="D52:I52" si="43">IFERROR(D51/D48,0)</f>
        <v>36.50295587298416</v>
      </c>
      <c r="E52" s="17">
        <f t="shared" si="43"/>
        <v>86.146618455835423</v>
      </c>
      <c r="F52" s="17">
        <f t="shared" si="43"/>
        <v>110.01258096131789</v>
      </c>
      <c r="G52" s="17">
        <f t="shared" si="43"/>
        <v>82.89568238224912</v>
      </c>
      <c r="H52" s="17">
        <f t="shared" si="43"/>
        <v>53.605171471544693</v>
      </c>
      <c r="I52" s="17">
        <f t="shared" si="43"/>
        <v>47.713374360412118</v>
      </c>
    </row>
    <row r="54" spans="2:9">
      <c r="B54" t="s">
        <v>144</v>
      </c>
      <c r="C54" s="13">
        <f>IFERROR(IF(C48&gt;C51,1-C52,0),0)</f>
        <v>0</v>
      </c>
      <c r="D54" s="13">
        <f t="shared" ref="D54:I54" si="44">IFERROR(IF(D48&gt;D51,1-D52,0),0)</f>
        <v>0</v>
      </c>
      <c r="E54" s="13">
        <f t="shared" si="44"/>
        <v>0</v>
      </c>
      <c r="F54" s="13">
        <f t="shared" si="44"/>
        <v>0</v>
      </c>
      <c r="G54" s="13">
        <f t="shared" si="44"/>
        <v>0</v>
      </c>
      <c r="H54" s="13">
        <f t="shared" si="44"/>
        <v>0</v>
      </c>
      <c r="I54" s="13">
        <f t="shared" si="44"/>
        <v>0</v>
      </c>
    </row>
  </sheetData>
  <mergeCells count="2">
    <mergeCell ref="B2:I2"/>
    <mergeCell ref="K2:O2"/>
  </mergeCells>
  <pageMargins left="0.7" right="0.7" top="0.75" bottom="0.75" header="0.3" footer="0.3"/>
  <pageSetup orientation="portrait" r:id="rId1"/>
  <ignoredErrors>
    <ignoredError sqref="C16:I1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5CF8B-2342-428E-B60D-FEF8D5A09FC7}">
  <sheetPr>
    <tabColor rgb="FF002060"/>
  </sheetPr>
  <dimension ref="A2:O27"/>
  <sheetViews>
    <sheetView showGridLines="0" zoomScale="90" zoomScaleNormal="90" workbookViewId="0">
      <pane ySplit="3" topLeftCell="A4" activePane="bottomLeft" state="frozen"/>
      <selection activeCell="N12" sqref="N12"/>
      <selection pane="bottomLeft" activeCell="N12" sqref="N12"/>
    </sheetView>
  </sheetViews>
  <sheetFormatPr defaultRowHeight="14.5"/>
  <cols>
    <col min="1" max="1" width="1.90625" customWidth="1"/>
    <col min="2" max="2" width="22.36328125" customWidth="1"/>
    <col min="3" max="6" width="9.453125" bestFit="1" customWidth="1"/>
    <col min="7" max="9" width="10.453125" bestFit="1" customWidth="1"/>
    <col min="10" max="10" width="0.81640625" customWidth="1"/>
    <col min="11" max="15" width="10.453125" bestFit="1" customWidth="1"/>
  </cols>
  <sheetData>
    <row r="2" spans="1:15">
      <c r="B2" s="289" t="str">
        <f>"Historical Statement - "&amp;'Data Sheet'!B1</f>
        <v>Historical Statement - TATA POWER COMPANY LTD</v>
      </c>
      <c r="C2" s="289"/>
      <c r="D2" s="289"/>
      <c r="E2" s="289"/>
      <c r="F2" s="289"/>
      <c r="G2" s="289"/>
      <c r="H2" s="289"/>
      <c r="I2" s="289"/>
      <c r="K2" s="289" t="str">
        <f>"Forecasting - "&amp;'Data Sheet'!B1</f>
        <v>Forecasting - TATA POWER COMPANY LTD</v>
      </c>
      <c r="L2" s="289"/>
      <c r="M2" s="289"/>
      <c r="N2" s="289"/>
      <c r="O2" s="289"/>
    </row>
    <row r="3" spans="1:15">
      <c r="B3" s="203" t="s">
        <v>54</v>
      </c>
      <c r="C3" s="204">
        <f>'Data Sheet'!E16</f>
        <v>43190</v>
      </c>
      <c r="D3" s="204">
        <f>'Data Sheet'!F16</f>
        <v>43555</v>
      </c>
      <c r="E3" s="204">
        <f>'Data Sheet'!G16</f>
        <v>43921</v>
      </c>
      <c r="F3" s="204">
        <f>'Data Sheet'!H16</f>
        <v>44286</v>
      </c>
      <c r="G3" s="204">
        <f>'Data Sheet'!I16</f>
        <v>44651</v>
      </c>
      <c r="H3" s="204">
        <f>'Data Sheet'!J16</f>
        <v>45016</v>
      </c>
      <c r="I3" s="204">
        <f>'Data Sheet'!K16</f>
        <v>45382</v>
      </c>
      <c r="K3" s="204">
        <f>I3+365</f>
        <v>45747</v>
      </c>
      <c r="L3" s="204">
        <f>K3+365</f>
        <v>46112</v>
      </c>
      <c r="M3" s="204">
        <f t="shared" ref="M3:O3" si="0">L3+365</f>
        <v>46477</v>
      </c>
      <c r="N3" s="204">
        <f t="shared" si="0"/>
        <v>46842</v>
      </c>
      <c r="O3" s="204">
        <f t="shared" si="0"/>
        <v>47207</v>
      </c>
    </row>
    <row r="4" spans="1:15">
      <c r="A4" s="11" t="s">
        <v>55</v>
      </c>
      <c r="B4" s="192" t="s">
        <v>79</v>
      </c>
      <c r="C4" s="192"/>
      <c r="D4" s="201"/>
      <c r="E4" s="201"/>
      <c r="F4" s="201"/>
      <c r="G4" s="201"/>
      <c r="H4" s="201"/>
      <c r="I4" s="201"/>
      <c r="K4" s="201"/>
      <c r="L4" s="201"/>
      <c r="M4" s="201"/>
      <c r="N4" s="201"/>
      <c r="O4" s="201"/>
    </row>
    <row r="5" spans="1:15">
      <c r="A5" s="11"/>
      <c r="B5" s="20"/>
      <c r="C5" s="20"/>
      <c r="D5" s="59"/>
      <c r="E5" s="59"/>
      <c r="F5" s="59"/>
      <c r="G5" s="59"/>
      <c r="H5" s="59"/>
      <c r="I5" s="59"/>
      <c r="K5" s="59"/>
      <c r="L5" s="59"/>
      <c r="M5" s="59"/>
      <c r="N5" s="59"/>
      <c r="O5" s="59"/>
    </row>
    <row r="6" spans="1:15">
      <c r="C6" s="142">
        <v>1</v>
      </c>
      <c r="D6" s="142">
        <f>C6+1</f>
        <v>2</v>
      </c>
      <c r="E6" s="142">
        <f t="shared" ref="E6:I6" si="1">D6+1</f>
        <v>3</v>
      </c>
      <c r="F6" s="142">
        <f t="shared" si="1"/>
        <v>4</v>
      </c>
      <c r="G6" s="142">
        <f t="shared" si="1"/>
        <v>5</v>
      </c>
      <c r="H6" s="142">
        <f t="shared" si="1"/>
        <v>6</v>
      </c>
      <c r="I6" s="142">
        <f t="shared" si="1"/>
        <v>7</v>
      </c>
      <c r="K6" s="142">
        <f>I6+1</f>
        <v>8</v>
      </c>
      <c r="L6" s="142">
        <f>K6+1</f>
        <v>9</v>
      </c>
      <c r="M6" s="142">
        <f t="shared" ref="M6:O6" si="2">L6+1</f>
        <v>10</v>
      </c>
      <c r="N6" s="142">
        <f t="shared" si="2"/>
        <v>11</v>
      </c>
      <c r="O6" s="142">
        <f t="shared" si="2"/>
        <v>12</v>
      </c>
    </row>
    <row r="8" spans="1:15">
      <c r="B8" s="22" t="s">
        <v>31</v>
      </c>
      <c r="C8" s="23">
        <f>IFERROR('Data Sheet'!E57,0)</f>
        <v>270.5</v>
      </c>
      <c r="D8" s="23">
        <f>IFERROR('Data Sheet'!F57,0)</f>
        <v>270.5</v>
      </c>
      <c r="E8" s="23">
        <f>IFERROR('Data Sheet'!G57,0)</f>
        <v>270.5</v>
      </c>
      <c r="F8" s="23">
        <f>IFERROR('Data Sheet'!H57,0)</f>
        <v>319.56</v>
      </c>
      <c r="G8" s="23">
        <f>IFERROR('Data Sheet'!I57,0)</f>
        <v>319.56</v>
      </c>
      <c r="H8" s="23">
        <f>IFERROR('Data Sheet'!J57,0)</f>
        <v>319.56</v>
      </c>
      <c r="I8" s="23">
        <f>IFERROR('Data Sheet'!K57,0)</f>
        <v>319.56</v>
      </c>
      <c r="K8" s="23">
        <f>FORECAST(K6,$C$8:$I$8,$C$6:$I$6)</f>
        <v>340.58571428571423</v>
      </c>
      <c r="L8" s="23">
        <f>FORECAST(L6,$C$8:$I$8,$C$6:$I$6)</f>
        <v>351.0985714285714</v>
      </c>
      <c r="M8" s="23">
        <f t="shared" ref="M8:O8" si="3">FORECAST(M6,$C$8:$I$8,$C$6:$I$6)</f>
        <v>361.61142857142852</v>
      </c>
      <c r="N8" s="23">
        <f t="shared" si="3"/>
        <v>372.12428571428563</v>
      </c>
      <c r="O8" s="23">
        <f t="shared" si="3"/>
        <v>382.63714285714281</v>
      </c>
    </row>
    <row r="9" spans="1:15">
      <c r="B9" s="22" t="s">
        <v>32</v>
      </c>
      <c r="C9" s="23">
        <f>IFERROR('Data Sheet'!E58,0)</f>
        <v>16129.38</v>
      </c>
      <c r="D9" s="23">
        <f>IFERROR('Data Sheet'!F58,0)</f>
        <v>18035.009999999998</v>
      </c>
      <c r="E9" s="23">
        <f>IFERROR('Data Sheet'!G58,0)</f>
        <v>19295.52</v>
      </c>
      <c r="F9" s="23">
        <f>IFERROR('Data Sheet'!H58,0)</f>
        <v>22002.7</v>
      </c>
      <c r="G9" s="23">
        <f>IFERROR('Data Sheet'!I58,0)</f>
        <v>22122</v>
      </c>
      <c r="H9" s="23">
        <f>IFERROR('Data Sheet'!J58,0)</f>
        <v>28467.87</v>
      </c>
      <c r="I9" s="23">
        <f>IFERROR('Data Sheet'!K58,0)</f>
        <v>32035.73</v>
      </c>
      <c r="K9" s="23">
        <f>FORECAST(K6,$C$9:$I$9,$C$6:$I$6)</f>
        <v>32785.637142857144</v>
      </c>
      <c r="L9" s="23">
        <f>FORECAST(L6,$C$9:$I$9,$C$6:$I$6)</f>
        <v>35336.038928571426</v>
      </c>
      <c r="M9" s="23">
        <f t="shared" ref="M9:O9" si="4">FORECAST(M6,$C$9:$I$9,$C$6:$I$6)</f>
        <v>37886.440714285716</v>
      </c>
      <c r="N9" s="23">
        <f t="shared" si="4"/>
        <v>40436.842499999999</v>
      </c>
      <c r="O9" s="23">
        <f t="shared" si="4"/>
        <v>42987.244285714281</v>
      </c>
    </row>
    <row r="10" spans="1:15">
      <c r="B10" s="22" t="s">
        <v>33</v>
      </c>
      <c r="C10" s="23">
        <f>IFERROR('Data Sheet'!E59,0)</f>
        <v>48589.24</v>
      </c>
      <c r="D10" s="23">
        <f>IFERROR('Data Sheet'!F59,0)</f>
        <v>48506.04</v>
      </c>
      <c r="E10" s="23">
        <f>IFERROR('Data Sheet'!G59,0)</f>
        <v>51936.15</v>
      </c>
      <c r="F10" s="23">
        <f>IFERROR('Data Sheet'!H59,0)</f>
        <v>46707.95</v>
      </c>
      <c r="G10" s="23">
        <f>IFERROR('Data Sheet'!I59,0)</f>
        <v>51195.12</v>
      </c>
      <c r="H10" s="23">
        <f>IFERROR('Data Sheet'!J59,0)</f>
        <v>52923</v>
      </c>
      <c r="I10" s="23">
        <f>IFERROR('Data Sheet'!K59,0)</f>
        <v>53689.45</v>
      </c>
      <c r="K10" s="23">
        <f>FORECAST(K6,$C$10:$I$10,$C$6:$I$6)</f>
        <v>53848.638571428572</v>
      </c>
      <c r="L10" s="23">
        <f>FORECAST(L6,$C$10:$I$10,$C$6:$I$6)</f>
        <v>54684.12142857143</v>
      </c>
      <c r="M10" s="23">
        <f t="shared" ref="M10:O10" si="5">FORECAST(M6,$C$10:$I$10,$C$6:$I$6)</f>
        <v>55519.604285714289</v>
      </c>
      <c r="N10" s="23">
        <f t="shared" si="5"/>
        <v>56355.087142857141</v>
      </c>
      <c r="O10" s="23">
        <f t="shared" si="5"/>
        <v>57190.57</v>
      </c>
    </row>
    <row r="11" spans="1:15" ht="15" thickBot="1">
      <c r="B11" s="22" t="s">
        <v>34</v>
      </c>
      <c r="C11" s="23">
        <f>IFERROR('Data Sheet'!E60,0)</f>
        <v>16902.68</v>
      </c>
      <c r="D11" s="23">
        <f>IFERROR('Data Sheet'!F60,0)</f>
        <v>17261.89</v>
      </c>
      <c r="E11" s="23">
        <f>IFERROR('Data Sheet'!G60,0)</f>
        <v>18171.740000000002</v>
      </c>
      <c r="F11" s="23">
        <f>IFERROR('Data Sheet'!H60,0)</f>
        <v>29624.63</v>
      </c>
      <c r="G11" s="23">
        <f>IFERROR('Data Sheet'!I60,0)</f>
        <v>38913.31</v>
      </c>
      <c r="H11" s="23">
        <f>IFERROR('Data Sheet'!J60,0)</f>
        <v>46385.71</v>
      </c>
      <c r="I11" s="23">
        <f>IFERROR('Data Sheet'!K60,0)</f>
        <v>53009.66</v>
      </c>
      <c r="K11" s="23">
        <f>FORECAST(K6,$C$11:$I$11,$C$6:$I$6)</f>
        <v>58225.681428571428</v>
      </c>
      <c r="L11" s="23">
        <f>FORECAST(L6,$C$11:$I$11,$C$6:$I$6)</f>
        <v>64915.329642857141</v>
      </c>
      <c r="M11" s="23">
        <f t="shared" ref="M11:O11" si="6">FORECAST(M6,$C$11:$I$11,$C$6:$I$6)</f>
        <v>71604.977857142861</v>
      </c>
      <c r="N11" s="23">
        <f t="shared" si="6"/>
        <v>78294.626071428575</v>
      </c>
      <c r="O11" s="23">
        <f t="shared" si="6"/>
        <v>84984.274285714288</v>
      </c>
    </row>
    <row r="12" spans="1:15">
      <c r="B12" s="35" t="s">
        <v>80</v>
      </c>
      <c r="C12" s="36">
        <f>IFERROR('Data Sheet'!E61,0)</f>
        <v>81891.8</v>
      </c>
      <c r="D12" s="36">
        <f>IFERROR('Data Sheet'!F61,0)</f>
        <v>84073.44</v>
      </c>
      <c r="E12" s="36">
        <f>IFERROR('Data Sheet'!G61,0)</f>
        <v>89673.91</v>
      </c>
      <c r="F12" s="36">
        <f>IFERROR('Data Sheet'!H61,0)</f>
        <v>98654.84</v>
      </c>
      <c r="G12" s="36">
        <f>IFERROR('Data Sheet'!I61,0)</f>
        <v>112549.99</v>
      </c>
      <c r="H12" s="36">
        <f>IFERROR('Data Sheet'!J61,0)</f>
        <v>128096.14</v>
      </c>
      <c r="I12" s="36">
        <f>IFERROR('Data Sheet'!K61,0)</f>
        <v>139054.39999999999</v>
      </c>
      <c r="K12" s="36">
        <f>SUM(K8:K11)</f>
        <v>145200.54285714286</v>
      </c>
      <c r="L12" s="36">
        <f t="shared" ref="L12" si="7">SUM(L8:L11)</f>
        <v>155286.58857142855</v>
      </c>
      <c r="M12" s="36">
        <f t="shared" ref="M12:O12" si="8">SUM(M8:M11)</f>
        <v>165372.6342857143</v>
      </c>
      <c r="N12" s="36">
        <f t="shared" si="8"/>
        <v>175458.68</v>
      </c>
      <c r="O12" s="36">
        <f t="shared" si="8"/>
        <v>185544.72571428571</v>
      </c>
    </row>
    <row r="13" spans="1:15">
      <c r="B13" s="24"/>
      <c r="C13" s="23"/>
      <c r="D13" s="23"/>
      <c r="E13" s="23"/>
      <c r="F13" s="23"/>
      <c r="G13" s="23"/>
      <c r="H13" s="23"/>
      <c r="I13" s="23"/>
      <c r="K13" s="23"/>
      <c r="L13" s="23"/>
      <c r="M13" s="23"/>
      <c r="N13" s="23"/>
      <c r="O13" s="23"/>
    </row>
    <row r="14" spans="1:15">
      <c r="B14" s="22" t="s">
        <v>81</v>
      </c>
      <c r="C14" s="23">
        <f>IFERROR('Data Sheet'!E62,0)</f>
        <v>44656.26</v>
      </c>
      <c r="D14" s="23">
        <f>IFERROR('Data Sheet'!F62,0)</f>
        <v>44304.89</v>
      </c>
      <c r="E14" s="23">
        <f>IFERROR('Data Sheet'!G62,0)</f>
        <v>47666.36</v>
      </c>
      <c r="F14" s="23">
        <f>IFERROR('Data Sheet'!H62,0)</f>
        <v>52179.15</v>
      </c>
      <c r="G14" s="23">
        <f>IFERROR('Data Sheet'!I62,0)</f>
        <v>57389.440000000002</v>
      </c>
      <c r="H14" s="23">
        <f>IFERROR('Data Sheet'!J62,0)</f>
        <v>61746.66</v>
      </c>
      <c r="I14" s="23">
        <f>IFERROR('Data Sheet'!K62,0)</f>
        <v>67209.56</v>
      </c>
      <c r="K14" s="23">
        <f>FORECAST(K6,$C$14:$I$14,$C$6:$I$6)</f>
        <v>69631.262857142865</v>
      </c>
      <c r="L14" s="23">
        <f>FORECAST(L6,$C$14:$I$14,$C$6:$I$6)</f>
        <v>73640.781428571427</v>
      </c>
      <c r="M14" s="23">
        <f t="shared" ref="M14:O14" si="9">FORECAST(M6,$C$14:$I$14,$C$6:$I$6)</f>
        <v>77650.3</v>
      </c>
      <c r="N14" s="23">
        <f t="shared" si="9"/>
        <v>81659.818571428565</v>
      </c>
      <c r="O14" s="23">
        <f t="shared" si="9"/>
        <v>85669.337142857141</v>
      </c>
    </row>
    <row r="15" spans="1:15">
      <c r="B15" s="22" t="s">
        <v>37</v>
      </c>
      <c r="C15" s="23">
        <f>IFERROR('Data Sheet'!E63,0)</f>
        <v>1652.6</v>
      </c>
      <c r="D15" s="23">
        <f>IFERROR('Data Sheet'!F63,0)</f>
        <v>2575.6999999999998</v>
      </c>
      <c r="E15" s="23">
        <f>IFERROR('Data Sheet'!G63,0)</f>
        <v>1611.52</v>
      </c>
      <c r="F15" s="23">
        <f>IFERROR('Data Sheet'!H63,0)</f>
        <v>3270.26</v>
      </c>
      <c r="G15" s="23">
        <f>IFERROR('Data Sheet'!I63,0)</f>
        <v>4635.1000000000004</v>
      </c>
      <c r="H15" s="23">
        <f>IFERROR('Data Sheet'!J63,0)</f>
        <v>5376.36</v>
      </c>
      <c r="I15" s="23">
        <f>IFERROR('Data Sheet'!K63,0)</f>
        <v>11561.31</v>
      </c>
      <c r="K15" s="23">
        <f>FORECAST(K6,$C$15:$I$15,$C$6:$I$6)</f>
        <v>9861.982857142857</v>
      </c>
      <c r="L15" s="23">
        <f>FORECAST(L6,$C$15:$I$15,$C$6:$I$6)</f>
        <v>11231.6625</v>
      </c>
      <c r="M15" s="23">
        <f t="shared" ref="M15:O15" si="10">FORECAST(M6,$C$15:$I$15,$C$6:$I$6)</f>
        <v>12601.342142857144</v>
      </c>
      <c r="N15" s="23">
        <f t="shared" si="10"/>
        <v>13971.021785714285</v>
      </c>
      <c r="O15" s="23">
        <f t="shared" si="10"/>
        <v>15340.701428571427</v>
      </c>
    </row>
    <row r="16" spans="1:15">
      <c r="B16" s="22" t="s">
        <v>38</v>
      </c>
      <c r="C16" s="23">
        <f>IFERROR('Data Sheet'!E64,0)</f>
        <v>12428.93</v>
      </c>
      <c r="D16" s="23">
        <f>IFERROR('Data Sheet'!F64,0)</f>
        <v>13541.87</v>
      </c>
      <c r="E16" s="23">
        <f>IFERROR('Data Sheet'!G64,0)</f>
        <v>14534.84</v>
      </c>
      <c r="F16" s="23">
        <f>IFERROR('Data Sheet'!H64,0)</f>
        <v>13149.05</v>
      </c>
      <c r="G16" s="23">
        <f>IFERROR('Data Sheet'!I64,0)</f>
        <v>14160.33</v>
      </c>
      <c r="H16" s="23">
        <f>IFERROR('Data Sheet'!J64,0)</f>
        <v>16669.689999999999</v>
      </c>
      <c r="I16" s="23">
        <f>IFERROR('Data Sheet'!K64,0)</f>
        <v>16315.99</v>
      </c>
      <c r="K16" s="23">
        <f>FORECAST(K6,$C$16:$I$16,$C$6:$I$6)</f>
        <v>16906.144285714287</v>
      </c>
      <c r="L16" s="23">
        <f>FORECAST(L6,$C$16:$I$16,$C$6:$I$6)</f>
        <v>17532.655357142859</v>
      </c>
      <c r="M16" s="23">
        <f t="shared" ref="M16:O16" si="11">FORECAST(M6,$C$16:$I$16,$C$6:$I$6)</f>
        <v>18159.166428571429</v>
      </c>
      <c r="N16" s="23">
        <f t="shared" si="11"/>
        <v>18785.677500000002</v>
      </c>
      <c r="O16" s="23">
        <f t="shared" si="11"/>
        <v>19412.188571428575</v>
      </c>
    </row>
    <row r="17" spans="2:15" ht="15" thickBot="1">
      <c r="B17" s="22" t="s">
        <v>39</v>
      </c>
      <c r="C17" s="23">
        <f>IFERROR('Data Sheet'!E65-SUM('Data Sheet'!E67:E69),0)</f>
        <v>17556.219999999998</v>
      </c>
      <c r="D17" s="23">
        <f>IFERROR('Data Sheet'!F65-SUM('Data Sheet'!F67:F69),0)</f>
        <v>16711.849999999999</v>
      </c>
      <c r="E17" s="23">
        <f>IFERROR('Data Sheet'!G65-SUM('Data Sheet'!G67:G69),0)</f>
        <v>17588.759999999998</v>
      </c>
      <c r="F17" s="23">
        <f>IFERROR('Data Sheet'!H65-SUM('Data Sheet'!H67:H69),0)</f>
        <v>17100.010000000002</v>
      </c>
      <c r="G17" s="23">
        <f>IFERROR('Data Sheet'!I65-SUM('Data Sheet'!I67:I69),0)</f>
        <v>19513.160000000003</v>
      </c>
      <c r="H17" s="23">
        <f>IFERROR('Data Sheet'!J65-SUM('Data Sheet'!J67:J69),0)</f>
        <v>22201.870000000003</v>
      </c>
      <c r="I17" s="23">
        <f>IFERROR('Data Sheet'!K65-SUM('Data Sheet'!K67:K69),0)</f>
        <v>22994.31</v>
      </c>
      <c r="K17" s="23">
        <f>FORECAST(K6,$C$17:$I$17,C6:I6)</f>
        <v>23269.270000000004</v>
      </c>
      <c r="L17" s="23">
        <f>FORECAST(L6,$C$17:$I$17,$C$6:$I$6)</f>
        <v>24312.795357142859</v>
      </c>
      <c r="M17" s="23">
        <f t="shared" ref="M17:O17" si="12">FORECAST(M6,$C$17:$I$17,$C$6:$I$6)</f>
        <v>25356.320714285721</v>
      </c>
      <c r="N17" s="23">
        <f t="shared" si="12"/>
        <v>26399.846071428576</v>
      </c>
      <c r="O17" s="23">
        <f t="shared" si="12"/>
        <v>27443.371428571434</v>
      </c>
    </row>
    <row r="18" spans="2:15">
      <c r="B18" s="35" t="s">
        <v>82</v>
      </c>
      <c r="C18" s="36">
        <f>IFERROR(SUM(C14:C17),0)</f>
        <v>76294.009999999995</v>
      </c>
      <c r="D18" s="36">
        <f t="shared" ref="D18:I18" si="13">IFERROR(SUM(D14:D17),0)</f>
        <v>77134.31</v>
      </c>
      <c r="E18" s="36">
        <f t="shared" si="13"/>
        <v>81401.48</v>
      </c>
      <c r="F18" s="36">
        <f t="shared" si="13"/>
        <v>85698.47</v>
      </c>
      <c r="G18" s="36">
        <f t="shared" si="13"/>
        <v>95698.03</v>
      </c>
      <c r="H18" s="36">
        <f t="shared" si="13"/>
        <v>105994.58000000002</v>
      </c>
      <c r="I18" s="36">
        <f t="shared" si="13"/>
        <v>118081.17</v>
      </c>
      <c r="K18" s="36">
        <f>IFERROR(SUM(K14:K17),0)</f>
        <v>119668.66</v>
      </c>
      <c r="L18" s="36">
        <f t="shared" ref="L18" si="14">IFERROR(SUM(L14:L17),0)</f>
        <v>126717.89464285717</v>
      </c>
      <c r="M18" s="36">
        <f t="shared" ref="M18:O18" si="15">IFERROR(SUM(M14:M17),0)</f>
        <v>133767.1292857143</v>
      </c>
      <c r="N18" s="36">
        <f t="shared" si="15"/>
        <v>140816.36392857143</v>
      </c>
      <c r="O18" s="36">
        <f t="shared" si="15"/>
        <v>147865.59857142856</v>
      </c>
    </row>
    <row r="19" spans="2:15">
      <c r="B19" s="22" t="s">
        <v>40</v>
      </c>
      <c r="C19" s="23">
        <f>IFERROR('Data Sheet'!E67,0)</f>
        <v>2788.93</v>
      </c>
      <c r="D19" s="23">
        <f>IFERROR('Data Sheet'!F67,0)</f>
        <v>4445.26</v>
      </c>
      <c r="E19" s="23">
        <f>IFERROR('Data Sheet'!G67,0)</f>
        <v>4425.8999999999996</v>
      </c>
      <c r="F19" s="23">
        <f>IFERROR('Data Sheet'!H67,0)</f>
        <v>5200.08</v>
      </c>
      <c r="G19" s="23">
        <f>IFERROR('Data Sheet'!I67,0)</f>
        <v>5979.74</v>
      </c>
      <c r="H19" s="23">
        <f>IFERROR('Data Sheet'!J67,0)</f>
        <v>6952.15</v>
      </c>
      <c r="I19" s="23">
        <f>IFERROR('Data Sheet'!K67,0)</f>
        <v>7401.69</v>
      </c>
      <c r="K19" s="23">
        <f>FORECAST(K6,$C$19:$I$19,$C$6:$I$6)</f>
        <v>8228.5214285714283</v>
      </c>
      <c r="L19" s="23">
        <f>FORECAST(L6,$C$19:$I$19,$C$6:$I$6)</f>
        <v>8957.3035714285706</v>
      </c>
      <c r="M19" s="23">
        <f t="shared" ref="M19:O19" si="16">FORECAST(M6,$C$19:$I$19,$C$6:$I$6)</f>
        <v>9686.085714285713</v>
      </c>
      <c r="N19" s="23">
        <f t="shared" si="16"/>
        <v>10414.867857142855</v>
      </c>
      <c r="O19" s="23">
        <f t="shared" si="16"/>
        <v>11143.649999999998</v>
      </c>
    </row>
    <row r="20" spans="2:15">
      <c r="B20" s="22" t="s">
        <v>41</v>
      </c>
      <c r="C20" s="23">
        <f>IFERROR('Data Sheet'!E68,0)</f>
        <v>1623.08</v>
      </c>
      <c r="D20" s="23">
        <f>IFERROR('Data Sheet'!F68,0)</f>
        <v>1706.42</v>
      </c>
      <c r="E20" s="23">
        <f>IFERROR('Data Sheet'!G68,0)</f>
        <v>1752.35</v>
      </c>
      <c r="F20" s="23">
        <f>IFERROR('Data Sheet'!H68,0)</f>
        <v>1885.62</v>
      </c>
      <c r="G20" s="23">
        <f>IFERROR('Data Sheet'!I68,0)</f>
        <v>4231.5200000000004</v>
      </c>
      <c r="H20" s="23">
        <f>IFERROR('Data Sheet'!J68,0)</f>
        <v>3942.88</v>
      </c>
      <c r="I20" s="23">
        <f>IFERROR('Data Sheet'!K68,0)</f>
        <v>4419.63</v>
      </c>
      <c r="K20" s="23">
        <f>FORECAST(K6,$C$20:$I$20,$C$6:$I$6)</f>
        <v>4986.1771428571437</v>
      </c>
      <c r="L20" s="23">
        <f>FORECAST(L6,$C$20:$I$20,$C$6:$I$6)</f>
        <v>5534.0964285714299</v>
      </c>
      <c r="M20" s="23">
        <f t="shared" ref="M20:O20" si="17">FORECAST(M6,$C$20:$I$20,$C$6:$I$6)</f>
        <v>6082.0157142857151</v>
      </c>
      <c r="N20" s="23">
        <f t="shared" si="17"/>
        <v>6629.9350000000013</v>
      </c>
      <c r="O20" s="23">
        <f t="shared" si="17"/>
        <v>7177.8542857142875</v>
      </c>
    </row>
    <row r="21" spans="2:15" ht="15" thickBot="1">
      <c r="B21" s="22" t="s">
        <v>42</v>
      </c>
      <c r="C21" s="23">
        <f>IFERROR('Data Sheet'!E69,0)</f>
        <v>1185.78</v>
      </c>
      <c r="D21" s="23">
        <f>IFERROR('Data Sheet'!F69,0)</f>
        <v>787.45</v>
      </c>
      <c r="E21" s="23">
        <f>IFERROR('Data Sheet'!G69,0)</f>
        <v>2094.1799999999998</v>
      </c>
      <c r="F21" s="23">
        <f>IFERROR('Data Sheet'!H69,0)</f>
        <v>5870.67</v>
      </c>
      <c r="G21" s="23">
        <f>IFERROR('Data Sheet'!I69,0)</f>
        <v>6640.7</v>
      </c>
      <c r="H21" s="23">
        <f>IFERROR('Data Sheet'!J69,0)</f>
        <v>11206.53</v>
      </c>
      <c r="I21" s="23">
        <f>IFERROR('Data Sheet'!K69,0)</f>
        <v>9151.91</v>
      </c>
      <c r="K21" s="23">
        <f>FORECAST(K6,$C$21:$I$21,$C$6:$I$6)</f>
        <v>12317.184285714287</v>
      </c>
      <c r="L21" s="23">
        <f>FORECAST(L6,$C$21:$I$21,$C$6:$I$6)</f>
        <v>14077.293928571431</v>
      </c>
      <c r="M21" s="23">
        <f t="shared" ref="M21:O21" si="18">FORECAST(M6,$C$21:$I$21,$C$6:$I$6)</f>
        <v>15837.403571428571</v>
      </c>
      <c r="N21" s="23">
        <f t="shared" si="18"/>
        <v>17597.513214285715</v>
      </c>
      <c r="O21" s="23">
        <f t="shared" si="18"/>
        <v>19357.622857142858</v>
      </c>
    </row>
    <row r="22" spans="2:15">
      <c r="B22" s="37" t="s">
        <v>83</v>
      </c>
      <c r="C22" s="36">
        <f>IFERROR(SUM(C19:C21),0)</f>
        <v>5597.79</v>
      </c>
      <c r="D22" s="36">
        <f t="shared" ref="D22:I22" si="19">IFERROR(SUM(D19:D21),0)</f>
        <v>6939.13</v>
      </c>
      <c r="E22" s="36">
        <f t="shared" si="19"/>
        <v>8272.43</v>
      </c>
      <c r="F22" s="36">
        <f t="shared" si="19"/>
        <v>12956.369999999999</v>
      </c>
      <c r="G22" s="36">
        <f t="shared" si="19"/>
        <v>16851.96</v>
      </c>
      <c r="H22" s="36">
        <f t="shared" si="19"/>
        <v>22101.559999999998</v>
      </c>
      <c r="I22" s="36">
        <f t="shared" si="19"/>
        <v>20973.23</v>
      </c>
      <c r="K22" s="36">
        <f>IFERROR(SUM(K19:K21),0)</f>
        <v>25531.88285714286</v>
      </c>
      <c r="L22" s="36">
        <f t="shared" ref="L22" si="20">IFERROR(SUM(L19:L21),0)</f>
        <v>28568.693928571432</v>
      </c>
      <c r="M22" s="36">
        <f t="shared" ref="M22:O22" si="21">IFERROR(SUM(M19:M21),0)</f>
        <v>31605.504999999997</v>
      </c>
      <c r="N22" s="36">
        <f t="shared" si="21"/>
        <v>34642.316071428577</v>
      </c>
      <c r="O22" s="36">
        <f t="shared" si="21"/>
        <v>37679.127142857142</v>
      </c>
    </row>
    <row r="23" spans="2:15" ht="15" thickBot="1">
      <c r="B23" s="25"/>
      <c r="C23" s="23"/>
      <c r="D23" s="23"/>
      <c r="E23" s="23"/>
      <c r="F23" s="23"/>
      <c r="G23" s="23"/>
      <c r="H23" s="23"/>
      <c r="I23" s="23"/>
      <c r="K23" s="23"/>
      <c r="L23" s="23"/>
      <c r="M23" s="23"/>
      <c r="N23" s="23"/>
      <c r="O23" s="23"/>
    </row>
    <row r="24" spans="2:15" ht="15" thickBot="1">
      <c r="B24" s="32" t="s">
        <v>84</v>
      </c>
      <c r="C24" s="33">
        <f>IFERROR(SUM(C18,C22),0)</f>
        <v>81891.799999999988</v>
      </c>
      <c r="D24" s="33">
        <f t="shared" ref="D24:I24" si="22">IFERROR(SUM(D18,D22),0)</f>
        <v>84073.44</v>
      </c>
      <c r="E24" s="33">
        <f t="shared" si="22"/>
        <v>89673.91</v>
      </c>
      <c r="F24" s="33">
        <f t="shared" si="22"/>
        <v>98654.84</v>
      </c>
      <c r="G24" s="33">
        <f t="shared" si="22"/>
        <v>112549.98999999999</v>
      </c>
      <c r="H24" s="33">
        <f t="shared" si="22"/>
        <v>128096.14000000001</v>
      </c>
      <c r="I24" s="33">
        <f t="shared" si="22"/>
        <v>139054.39999999999</v>
      </c>
      <c r="K24" s="33">
        <f>IFERROR(SUM(K18,K22),0)</f>
        <v>145200.54285714286</v>
      </c>
      <c r="L24" s="33">
        <f t="shared" ref="L24" si="23">IFERROR(SUM(L18,L22),0)</f>
        <v>155286.58857142861</v>
      </c>
      <c r="M24" s="33">
        <f t="shared" ref="M24:O24" si="24">IFERROR(SUM(M18,M22),0)</f>
        <v>165372.6342857143</v>
      </c>
      <c r="N24" s="33">
        <f t="shared" si="24"/>
        <v>175458.68</v>
      </c>
      <c r="O24" s="33">
        <f t="shared" si="24"/>
        <v>185544.72571428571</v>
      </c>
    </row>
    <row r="25" spans="2:15">
      <c r="B25" s="25"/>
      <c r="C25" s="25"/>
      <c r="D25" s="25"/>
      <c r="E25" s="25"/>
      <c r="F25" s="25"/>
      <c r="G25" s="25"/>
      <c r="H25" s="25"/>
      <c r="I25" s="25"/>
    </row>
    <row r="26" spans="2:15">
      <c r="B26" s="14" t="s">
        <v>85</v>
      </c>
      <c r="C26" s="14" t="b">
        <f>C24=C12</f>
        <v>1</v>
      </c>
      <c r="D26" s="14" t="b">
        <f t="shared" ref="D26:I26" si="25">D24=D12</f>
        <v>1</v>
      </c>
      <c r="E26" s="14" t="b">
        <f t="shared" si="25"/>
        <v>1</v>
      </c>
      <c r="F26" s="14" t="b">
        <f t="shared" si="25"/>
        <v>1</v>
      </c>
      <c r="G26" s="14" t="b">
        <f t="shared" si="25"/>
        <v>1</v>
      </c>
      <c r="H26" s="14" t="b">
        <f t="shared" si="25"/>
        <v>1</v>
      </c>
      <c r="I26" s="14" t="b">
        <f t="shared" si="25"/>
        <v>1</v>
      </c>
      <c r="K26" s="14" t="b">
        <f>K24=K12</f>
        <v>1</v>
      </c>
      <c r="L26" s="14" t="b">
        <f>L24=L12</f>
        <v>1</v>
      </c>
      <c r="M26" s="14" t="b">
        <f t="shared" ref="M26:O26" si="26">M24=M12</f>
        <v>1</v>
      </c>
      <c r="N26" s="14" t="b">
        <f t="shared" si="26"/>
        <v>1</v>
      </c>
      <c r="O26" s="14" t="b">
        <f t="shared" si="26"/>
        <v>1</v>
      </c>
    </row>
    <row r="27" spans="2:15">
      <c r="B27" s="25"/>
      <c r="C27" s="25"/>
      <c r="D27" s="25"/>
      <c r="E27" s="25"/>
      <c r="F27" s="25"/>
      <c r="G27" s="25"/>
      <c r="H27" s="25"/>
      <c r="I27" s="25"/>
    </row>
  </sheetData>
  <mergeCells count="2">
    <mergeCell ref="B2:I2"/>
    <mergeCell ref="K2:O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120CA-A8E3-448B-BBE1-F7C08283F10B}">
  <sheetPr>
    <tabColor rgb="FF002060"/>
  </sheetPr>
  <dimension ref="B2:I34"/>
  <sheetViews>
    <sheetView workbookViewId="0">
      <selection activeCell="N12" sqref="N12"/>
    </sheetView>
  </sheetViews>
  <sheetFormatPr defaultRowHeight="14.5"/>
  <cols>
    <col min="1" max="1" width="7.26953125" customWidth="1"/>
    <col min="2" max="2" width="26.08984375" customWidth="1"/>
    <col min="6" max="6" width="10.453125" customWidth="1"/>
  </cols>
  <sheetData>
    <row r="2" spans="2:9">
      <c r="C2" s="9">
        <v>43160</v>
      </c>
      <c r="D2" s="9">
        <v>43525</v>
      </c>
      <c r="E2" s="9">
        <v>43891</v>
      </c>
      <c r="F2" s="9">
        <v>44256</v>
      </c>
      <c r="G2" s="9">
        <v>44621</v>
      </c>
      <c r="H2" s="9">
        <v>44986</v>
      </c>
      <c r="I2" s="9">
        <v>45352</v>
      </c>
    </row>
    <row r="3" spans="2:9">
      <c r="B3" t="s">
        <v>105</v>
      </c>
      <c r="C3" s="21">
        <v>6364</v>
      </c>
      <c r="D3" s="21">
        <v>4574</v>
      </c>
      <c r="E3" s="21">
        <v>7375</v>
      </c>
      <c r="F3" s="21">
        <v>8345</v>
      </c>
      <c r="G3" s="21">
        <v>6693</v>
      </c>
      <c r="H3" s="21">
        <v>7166</v>
      </c>
      <c r="I3" s="21">
        <v>12596</v>
      </c>
    </row>
    <row r="4" spans="2:9">
      <c r="B4" t="s">
        <v>86</v>
      </c>
      <c r="C4" s="21">
        <v>6007</v>
      </c>
      <c r="D4" s="21">
        <v>6895</v>
      </c>
      <c r="E4" s="21">
        <v>7310</v>
      </c>
      <c r="F4" s="21">
        <v>7651</v>
      </c>
      <c r="G4" s="21">
        <v>7576</v>
      </c>
      <c r="H4" s="21">
        <v>9016</v>
      </c>
      <c r="I4" s="21">
        <v>11258</v>
      </c>
    </row>
    <row r="5" spans="2:9">
      <c r="B5" t="s">
        <v>40</v>
      </c>
      <c r="C5">
        <v>715</v>
      </c>
      <c r="D5" s="21">
        <v>-1649</v>
      </c>
      <c r="E5">
        <v>-97</v>
      </c>
      <c r="F5" s="21">
        <v>-1104</v>
      </c>
      <c r="G5">
        <v>-888</v>
      </c>
      <c r="H5" s="21">
        <v>-1070</v>
      </c>
      <c r="I5">
        <v>-859</v>
      </c>
    </row>
    <row r="6" spans="2:9">
      <c r="B6" t="s">
        <v>41</v>
      </c>
      <c r="C6">
        <v>-147</v>
      </c>
      <c r="D6">
        <v>-85</v>
      </c>
      <c r="E6">
        <v>-21</v>
      </c>
      <c r="F6">
        <v>-93</v>
      </c>
      <c r="G6" s="21">
        <v>-2308</v>
      </c>
      <c r="H6">
        <v>310</v>
      </c>
      <c r="I6">
        <v>-445</v>
      </c>
    </row>
    <row r="7" spans="2:9">
      <c r="B7" t="s">
        <v>87</v>
      </c>
      <c r="C7">
        <v>86</v>
      </c>
      <c r="D7">
        <v>-43</v>
      </c>
      <c r="E7">
        <v>-797</v>
      </c>
      <c r="F7" s="21">
        <v>1710</v>
      </c>
      <c r="G7" s="21">
        <v>3222</v>
      </c>
      <c r="H7" s="21">
        <v>-3018</v>
      </c>
      <c r="I7" s="21">
        <v>1896</v>
      </c>
    </row>
    <row r="8" spans="2:9">
      <c r="B8" t="s">
        <v>8619</v>
      </c>
      <c r="C8">
        <v>-32</v>
      </c>
      <c r="D8">
        <v>22</v>
      </c>
      <c r="E8">
        <v>-5</v>
      </c>
      <c r="F8">
        <v>-1</v>
      </c>
      <c r="G8">
        <v>-1</v>
      </c>
      <c r="H8">
        <v>0</v>
      </c>
      <c r="I8">
        <v>1</v>
      </c>
    </row>
    <row r="9" spans="2:9">
      <c r="B9" t="s">
        <v>8620</v>
      </c>
      <c r="C9">
        <v>37</v>
      </c>
      <c r="D9">
        <v>117</v>
      </c>
      <c r="E9">
        <v>-136</v>
      </c>
      <c r="F9">
        <v>158</v>
      </c>
      <c r="G9">
        <v>0</v>
      </c>
      <c r="H9">
        <v>0</v>
      </c>
      <c r="I9">
        <v>0</v>
      </c>
    </row>
    <row r="10" spans="2:9">
      <c r="B10" t="s">
        <v>8621</v>
      </c>
      <c r="C10">
        <v>0</v>
      </c>
      <c r="D10">
        <v>0</v>
      </c>
      <c r="E10">
        <v>0</v>
      </c>
      <c r="F10">
        <v>0</v>
      </c>
      <c r="G10">
        <v>0</v>
      </c>
      <c r="H10">
        <v>0</v>
      </c>
      <c r="I10">
        <v>0</v>
      </c>
    </row>
    <row r="11" spans="2:9">
      <c r="B11" t="s">
        <v>88</v>
      </c>
      <c r="C11">
        <v>299</v>
      </c>
      <c r="D11">
        <v>-177</v>
      </c>
      <c r="E11" s="21">
        <v>1729</v>
      </c>
      <c r="F11">
        <v>472</v>
      </c>
      <c r="G11">
        <v>-214</v>
      </c>
      <c r="H11" s="21">
        <v>2799</v>
      </c>
      <c r="I11" s="21">
        <v>1334</v>
      </c>
    </row>
    <row r="12" spans="2:9">
      <c r="B12" t="s">
        <v>89</v>
      </c>
      <c r="C12">
        <v>958</v>
      </c>
      <c r="D12" s="21">
        <v>-1815</v>
      </c>
      <c r="E12">
        <v>674</v>
      </c>
      <c r="F12" s="21">
        <v>1141</v>
      </c>
      <c r="G12">
        <v>-189</v>
      </c>
      <c r="H12">
        <v>-979</v>
      </c>
      <c r="I12" s="21">
        <v>1927</v>
      </c>
    </row>
    <row r="13" spans="2:9">
      <c r="B13" t="s">
        <v>90</v>
      </c>
      <c r="C13">
        <v>-602</v>
      </c>
      <c r="D13">
        <v>-506</v>
      </c>
      <c r="E13">
        <v>-609</v>
      </c>
      <c r="F13">
        <v>-447</v>
      </c>
      <c r="G13">
        <v>-695</v>
      </c>
      <c r="H13">
        <v>-871</v>
      </c>
      <c r="I13">
        <v>-589</v>
      </c>
    </row>
    <row r="14" spans="2:9">
      <c r="B14" t="s">
        <v>106</v>
      </c>
      <c r="C14" s="21">
        <v>-1512</v>
      </c>
      <c r="D14" s="21">
        <v>-272</v>
      </c>
      <c r="E14">
        <v>-493</v>
      </c>
      <c r="F14">
        <v>993</v>
      </c>
      <c r="G14" s="21">
        <v>-6250</v>
      </c>
      <c r="H14" s="21">
        <v>-7263</v>
      </c>
      <c r="I14" s="21">
        <v>-9027</v>
      </c>
    </row>
    <row r="15" spans="2:9">
      <c r="B15" t="s">
        <v>91</v>
      </c>
      <c r="C15" s="21">
        <v>-3560</v>
      </c>
      <c r="D15" s="21">
        <v>-3576</v>
      </c>
      <c r="E15" s="21">
        <v>-2226</v>
      </c>
      <c r="F15" s="21">
        <v>-3336</v>
      </c>
      <c r="G15" s="21">
        <v>-7268</v>
      </c>
      <c r="H15" s="21">
        <v>-7656</v>
      </c>
      <c r="I15" s="21">
        <v>-13333</v>
      </c>
    </row>
    <row r="16" spans="2:9">
      <c r="B16" t="s">
        <v>92</v>
      </c>
      <c r="C16">
        <v>56</v>
      </c>
      <c r="D16">
        <v>43</v>
      </c>
      <c r="E16">
        <v>36</v>
      </c>
      <c r="F16" s="21">
        <v>1549</v>
      </c>
      <c r="G16">
        <v>35</v>
      </c>
      <c r="H16">
        <v>50</v>
      </c>
      <c r="I16">
        <v>146</v>
      </c>
    </row>
    <row r="17" spans="2:9">
      <c r="B17" t="s">
        <v>93</v>
      </c>
      <c r="C17" s="21">
        <v>-20055</v>
      </c>
      <c r="D17" s="21">
        <v>-20777</v>
      </c>
      <c r="E17" s="21">
        <v>-15594</v>
      </c>
      <c r="F17">
        <v>-80</v>
      </c>
      <c r="G17">
        <v>-585</v>
      </c>
      <c r="H17">
        <v>-973</v>
      </c>
      <c r="I17">
        <v>-300</v>
      </c>
    </row>
    <row r="18" spans="2:9">
      <c r="B18" t="s">
        <v>94</v>
      </c>
      <c r="C18" s="21">
        <v>20948</v>
      </c>
      <c r="D18" s="21">
        <v>23444</v>
      </c>
      <c r="E18" s="21">
        <v>15251</v>
      </c>
      <c r="F18">
        <v>928</v>
      </c>
      <c r="G18">
        <v>360</v>
      </c>
      <c r="H18">
        <v>879</v>
      </c>
      <c r="I18">
        <v>342</v>
      </c>
    </row>
    <row r="19" spans="2:9">
      <c r="B19" t="s">
        <v>95</v>
      </c>
      <c r="C19" s="21">
        <v>124</v>
      </c>
      <c r="D19" s="21">
        <v>139</v>
      </c>
      <c r="E19">
        <v>165</v>
      </c>
      <c r="F19">
        <v>161</v>
      </c>
      <c r="G19">
        <v>151</v>
      </c>
      <c r="H19">
        <v>315</v>
      </c>
      <c r="I19">
        <v>661</v>
      </c>
    </row>
    <row r="20" spans="2:9">
      <c r="B20" t="s">
        <v>8622</v>
      </c>
      <c r="C20" s="21">
        <v>1002</v>
      </c>
      <c r="D20">
        <v>309</v>
      </c>
      <c r="E20" s="21">
        <v>1895</v>
      </c>
      <c r="F20" s="21">
        <v>1846</v>
      </c>
      <c r="G20" s="21">
        <v>1856</v>
      </c>
      <c r="H20" s="21">
        <v>3310</v>
      </c>
      <c r="I20" s="21">
        <v>2317</v>
      </c>
    </row>
    <row r="21" spans="2:9">
      <c r="B21" t="s">
        <v>8623</v>
      </c>
      <c r="C21">
        <v>-106</v>
      </c>
      <c r="D21">
        <v>0</v>
      </c>
      <c r="E21">
        <v>0</v>
      </c>
      <c r="F21">
        <v>0</v>
      </c>
      <c r="G21">
        <v>0</v>
      </c>
      <c r="H21">
        <v>0</v>
      </c>
      <c r="I21">
        <v>0</v>
      </c>
    </row>
    <row r="22" spans="2:9">
      <c r="B22" t="s">
        <v>96</v>
      </c>
      <c r="C22">
        <v>57</v>
      </c>
      <c r="D22">
        <v>0</v>
      </c>
      <c r="E22">
        <v>0</v>
      </c>
      <c r="F22">
        <v>0</v>
      </c>
      <c r="G22">
        <v>0</v>
      </c>
      <c r="H22">
        <v>0</v>
      </c>
      <c r="I22">
        <v>0</v>
      </c>
    </row>
    <row r="23" spans="2:9">
      <c r="B23" t="s">
        <v>97</v>
      </c>
      <c r="C23">
        <v>0</v>
      </c>
      <c r="D23">
        <v>0</v>
      </c>
      <c r="E23">
        <v>0</v>
      </c>
      <c r="F23">
        <v>0</v>
      </c>
      <c r="G23">
        <v>0</v>
      </c>
      <c r="H23">
        <v>0</v>
      </c>
      <c r="I23">
        <v>0</v>
      </c>
    </row>
    <row r="24" spans="2:9">
      <c r="B24" t="s">
        <v>8624</v>
      </c>
      <c r="C24">
        <v>-50</v>
      </c>
      <c r="D24">
        <v>84</v>
      </c>
      <c r="E24">
        <v>0</v>
      </c>
      <c r="F24">
        <v>5</v>
      </c>
      <c r="G24">
        <v>0</v>
      </c>
      <c r="H24">
        <v>-2</v>
      </c>
      <c r="I24">
        <v>16</v>
      </c>
    </row>
    <row r="25" spans="2:9">
      <c r="B25" t="s">
        <v>98</v>
      </c>
      <c r="C25">
        <v>73</v>
      </c>
      <c r="D25">
        <v>62</v>
      </c>
      <c r="E25">
        <v>-20</v>
      </c>
      <c r="F25">
        <v>-80</v>
      </c>
      <c r="G25">
        <v>-799</v>
      </c>
      <c r="H25" s="21">
        <v>-3187</v>
      </c>
      <c r="I25" s="21">
        <v>1125</v>
      </c>
    </row>
    <row r="26" spans="2:9">
      <c r="B26" t="s">
        <v>107</v>
      </c>
      <c r="C26" s="21">
        <v>-4726</v>
      </c>
      <c r="D26" s="21">
        <v>-5184</v>
      </c>
      <c r="E26" s="21">
        <v>-5110</v>
      </c>
      <c r="F26" s="21">
        <v>-7603</v>
      </c>
      <c r="G26" s="21">
        <v>-1183</v>
      </c>
      <c r="H26" s="21">
        <v>1341</v>
      </c>
      <c r="I26" s="21">
        <v>-4497</v>
      </c>
    </row>
    <row r="27" spans="2:9">
      <c r="B27" t="s">
        <v>99</v>
      </c>
      <c r="C27">
        <v>85</v>
      </c>
      <c r="D27">
        <v>97</v>
      </c>
      <c r="E27">
        <v>100</v>
      </c>
      <c r="F27" s="21">
        <v>2996</v>
      </c>
      <c r="G27">
        <v>11</v>
      </c>
      <c r="H27" s="21">
        <v>4008</v>
      </c>
      <c r="I27">
        <v>114</v>
      </c>
    </row>
    <row r="28" spans="2:9">
      <c r="B28" t="s">
        <v>100</v>
      </c>
      <c r="C28" s="21">
        <v>34330</v>
      </c>
      <c r="D28" s="21">
        <v>45714</v>
      </c>
      <c r="E28" s="21">
        <v>49600</v>
      </c>
      <c r="F28" s="21">
        <v>5602</v>
      </c>
      <c r="G28" s="21">
        <v>11474</v>
      </c>
      <c r="H28" s="21">
        <v>75571</v>
      </c>
      <c r="I28" s="21">
        <v>68889</v>
      </c>
    </row>
    <row r="29" spans="2:9">
      <c r="B29" t="s">
        <v>101</v>
      </c>
      <c r="C29" s="21">
        <v>-33893</v>
      </c>
      <c r="D29" s="21">
        <v>-46355</v>
      </c>
      <c r="E29" s="21">
        <v>-49707</v>
      </c>
      <c r="F29" s="21">
        <v>-11576</v>
      </c>
      <c r="G29" s="21">
        <v>-8817</v>
      </c>
      <c r="H29" s="21">
        <v>-74402</v>
      </c>
      <c r="I29" s="21">
        <v>-68376</v>
      </c>
    </row>
    <row r="30" spans="2:9">
      <c r="B30" t="s">
        <v>102</v>
      </c>
      <c r="C30" s="21">
        <v>-4570</v>
      </c>
      <c r="D30" s="21">
        <v>-3976</v>
      </c>
      <c r="E30" s="21">
        <v>-4002</v>
      </c>
      <c r="F30" s="21">
        <v>-3731</v>
      </c>
      <c r="G30" s="21">
        <v>-3555</v>
      </c>
      <c r="H30" s="21">
        <v>-4108</v>
      </c>
      <c r="I30" s="21">
        <v>-4777</v>
      </c>
    </row>
    <row r="31" spans="2:9">
      <c r="B31" t="s">
        <v>8625</v>
      </c>
      <c r="C31">
        <v>-417</v>
      </c>
      <c r="D31">
        <v>-410</v>
      </c>
      <c r="E31">
        <v>-501</v>
      </c>
      <c r="F31">
        <v>-526</v>
      </c>
      <c r="G31">
        <v>-559</v>
      </c>
      <c r="H31">
        <v>-787</v>
      </c>
      <c r="I31">
        <v>-887</v>
      </c>
    </row>
    <row r="32" spans="2:9">
      <c r="B32" t="s">
        <v>103</v>
      </c>
      <c r="C32">
        <v>0</v>
      </c>
      <c r="D32">
        <v>0</v>
      </c>
      <c r="E32">
        <v>-330</v>
      </c>
      <c r="F32">
        <v>-352</v>
      </c>
      <c r="G32">
        <v>-384</v>
      </c>
      <c r="H32">
        <v>-394</v>
      </c>
      <c r="I32">
        <v>-465</v>
      </c>
    </row>
    <row r="33" spans="2:9">
      <c r="B33" t="s">
        <v>104</v>
      </c>
      <c r="C33">
        <v>-261</v>
      </c>
      <c r="D33">
        <v>-253</v>
      </c>
      <c r="E33">
        <v>-270</v>
      </c>
      <c r="F33">
        <v>-16</v>
      </c>
      <c r="G33">
        <v>646</v>
      </c>
      <c r="H33" s="21">
        <v>1452</v>
      </c>
      <c r="I33" s="21">
        <v>1004</v>
      </c>
    </row>
    <row r="34" spans="2:9">
      <c r="B34" t="s">
        <v>50</v>
      </c>
      <c r="C34">
        <v>126</v>
      </c>
      <c r="D34">
        <v>-883</v>
      </c>
      <c r="E34" s="21">
        <v>1773</v>
      </c>
      <c r="F34" s="21">
        <v>1736</v>
      </c>
      <c r="G34">
        <v>-741</v>
      </c>
      <c r="H34" s="21">
        <v>1243</v>
      </c>
      <c r="I34">
        <v>-928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853E-B052-4FEA-8995-006A8D0DC558}">
  <sheetPr>
    <tabColor rgb="FF002060"/>
  </sheetPr>
  <dimension ref="A1:O44"/>
  <sheetViews>
    <sheetView showGridLines="0" workbookViewId="0">
      <pane ySplit="3" topLeftCell="A4" activePane="bottomLeft" state="frozen"/>
      <selection activeCell="N12" sqref="N12"/>
      <selection pane="bottomLeft" activeCell="N12" sqref="N12"/>
    </sheetView>
  </sheetViews>
  <sheetFormatPr defaultRowHeight="14.5"/>
  <cols>
    <col min="1" max="1" width="1.90625" customWidth="1"/>
    <col min="2" max="2" width="26.90625" customWidth="1"/>
    <col min="3" max="6" width="10.54296875" bestFit="1" customWidth="1"/>
    <col min="7" max="7" width="9.6328125" bestFit="1" customWidth="1"/>
    <col min="8" max="9" width="10.54296875" customWidth="1"/>
    <col min="10" max="10" width="0.81640625" customWidth="1"/>
    <col min="11" max="15" width="10.6328125" bestFit="1" customWidth="1"/>
  </cols>
  <sheetData>
    <row r="1" spans="1:15">
      <c r="B1" s="11"/>
      <c r="C1" s="11"/>
      <c r="D1" s="11"/>
      <c r="E1" s="11"/>
      <c r="F1" s="11"/>
      <c r="G1" s="11"/>
      <c r="H1" s="11"/>
      <c r="I1" s="11"/>
      <c r="J1" s="11"/>
      <c r="K1" s="11"/>
      <c r="L1" s="11"/>
      <c r="M1" s="11"/>
      <c r="N1" s="11"/>
      <c r="O1" s="11"/>
    </row>
    <row r="2" spans="1:15">
      <c r="B2" s="289" t="str">
        <f>"Historical Statement - "&amp;'Data Sheet'!B1</f>
        <v>Historical Statement - TATA POWER COMPANY LTD</v>
      </c>
      <c r="C2" s="289"/>
      <c r="D2" s="289"/>
      <c r="E2" s="289"/>
      <c r="F2" s="289"/>
      <c r="G2" s="289"/>
      <c r="H2" s="289"/>
      <c r="I2" s="289"/>
      <c r="J2" s="11"/>
      <c r="K2" s="289" t="str">
        <f>"Forecasting -"&amp;'Data Sheet'!B1</f>
        <v>Forecasting -TATA POWER COMPANY LTD</v>
      </c>
      <c r="L2" s="289"/>
      <c r="M2" s="289"/>
      <c r="N2" s="289"/>
      <c r="O2" s="289"/>
    </row>
    <row r="3" spans="1:15">
      <c r="B3" s="203" t="s">
        <v>54</v>
      </c>
      <c r="C3" s="204">
        <f>'Data Sheet'!E16</f>
        <v>43190</v>
      </c>
      <c r="D3" s="204">
        <f>'Data Sheet'!F16</f>
        <v>43555</v>
      </c>
      <c r="E3" s="204">
        <f>'Data Sheet'!G16</f>
        <v>43921</v>
      </c>
      <c r="F3" s="204">
        <f>'Data Sheet'!H16</f>
        <v>44286</v>
      </c>
      <c r="G3" s="204">
        <f>'Data Sheet'!I16</f>
        <v>44651</v>
      </c>
      <c r="H3" s="204">
        <f>'Data Sheet'!J16</f>
        <v>45016</v>
      </c>
      <c r="I3" s="204">
        <f>'Data Sheet'!K16</f>
        <v>45382</v>
      </c>
      <c r="K3" s="204">
        <f>I3+365</f>
        <v>45747</v>
      </c>
      <c r="L3" s="204">
        <f>K3+365</f>
        <v>46112</v>
      </c>
      <c r="M3" s="204">
        <f t="shared" ref="M3:O3" si="0">L3+365</f>
        <v>46477</v>
      </c>
      <c r="N3" s="204">
        <f t="shared" si="0"/>
        <v>46842</v>
      </c>
      <c r="O3" s="204">
        <f t="shared" si="0"/>
        <v>47207</v>
      </c>
    </row>
    <row r="4" spans="1:15">
      <c r="A4" s="11" t="s">
        <v>55</v>
      </c>
      <c r="B4" s="192" t="s">
        <v>114</v>
      </c>
      <c r="C4" s="192"/>
      <c r="D4" s="201"/>
      <c r="E4" s="201"/>
      <c r="F4" s="201"/>
      <c r="G4" s="201"/>
      <c r="H4" s="201"/>
      <c r="I4" s="201"/>
      <c r="K4" s="201"/>
      <c r="L4" s="201"/>
      <c r="M4" s="201"/>
      <c r="N4" s="201"/>
      <c r="O4" s="201"/>
    </row>
    <row r="6" spans="1:15">
      <c r="C6" s="42">
        <v>1</v>
      </c>
      <c r="D6" s="42">
        <f>C6+1</f>
        <v>2</v>
      </c>
      <c r="E6" s="42">
        <f t="shared" ref="E6:J6" si="1">D6+1</f>
        <v>3</v>
      </c>
      <c r="F6" s="42">
        <f t="shared" si="1"/>
        <v>4</v>
      </c>
      <c r="G6" s="42">
        <f t="shared" si="1"/>
        <v>5</v>
      </c>
      <c r="H6" s="42">
        <f t="shared" si="1"/>
        <v>6</v>
      </c>
      <c r="I6" s="42">
        <f t="shared" si="1"/>
        <v>7</v>
      </c>
      <c r="J6" s="42">
        <f t="shared" si="1"/>
        <v>8</v>
      </c>
      <c r="K6" s="42">
        <f>I6+1</f>
        <v>8</v>
      </c>
      <c r="L6" s="42">
        <f>K6+1</f>
        <v>9</v>
      </c>
      <c r="M6" s="42">
        <f t="shared" ref="M6:O6" si="2">L6+1</f>
        <v>10</v>
      </c>
      <c r="N6" s="42">
        <f t="shared" si="2"/>
        <v>11</v>
      </c>
      <c r="O6" s="42">
        <f t="shared" si="2"/>
        <v>12</v>
      </c>
    </row>
    <row r="8" spans="1:15">
      <c r="B8" s="11" t="s">
        <v>109</v>
      </c>
    </row>
    <row r="9" spans="1:15">
      <c r="B9" t="s">
        <v>86</v>
      </c>
      <c r="C9" s="13">
        <f>IFERROR(CFS!C4,0)</f>
        <v>6007</v>
      </c>
      <c r="D9" s="13">
        <f>IFERROR(CFS!D4,0)</f>
        <v>6895</v>
      </c>
      <c r="E9" s="13">
        <f>IFERROR(CFS!E4,0)</f>
        <v>7310</v>
      </c>
      <c r="F9" s="13">
        <f>IFERROR(CFS!F4,0)</f>
        <v>7651</v>
      </c>
      <c r="G9" s="13">
        <f>IFERROR(CFS!G4,0)</f>
        <v>7576</v>
      </c>
      <c r="H9" s="13">
        <f>IFERROR(CFS!H4,0)</f>
        <v>9016</v>
      </c>
      <c r="I9" s="13">
        <f>IFERROR(CFS!I4,0)</f>
        <v>11258</v>
      </c>
      <c r="K9" s="13">
        <f>FORECAST(K6,$C$9:$I$9,$C$6:$I$6)</f>
        <v>10853.428571428572</v>
      </c>
      <c r="L9" s="13">
        <f t="shared" ref="L9:O9" si="3">FORECAST(L6,$C$9:$I$9,$C$6:$I$6)</f>
        <v>11577.035714285714</v>
      </c>
      <c r="M9" s="13">
        <f>FORECAST(M6,$C$9:$I$9,$C$6:$I$6)</f>
        <v>12300.642857142859</v>
      </c>
      <c r="N9" s="13">
        <f t="shared" si="3"/>
        <v>13024.25</v>
      </c>
      <c r="O9" s="13">
        <f t="shared" si="3"/>
        <v>13747.857142857141</v>
      </c>
    </row>
    <row r="10" spans="1:15">
      <c r="B10" t="s">
        <v>40</v>
      </c>
      <c r="C10" s="13">
        <f>IFERROR(CFS!C5,0)</f>
        <v>715</v>
      </c>
      <c r="D10" s="13">
        <f>IFERROR(CFS!D5,0)</f>
        <v>-1649</v>
      </c>
      <c r="E10" s="13">
        <f>IFERROR(CFS!E5,0)</f>
        <v>-97</v>
      </c>
      <c r="F10" s="13">
        <f>IFERROR(CFS!F5,0)</f>
        <v>-1104</v>
      </c>
      <c r="G10" s="13">
        <f>IFERROR(CFS!G5,0)</f>
        <v>-888</v>
      </c>
      <c r="H10" s="13">
        <f>IFERROR(CFS!H5,0)</f>
        <v>-1070</v>
      </c>
      <c r="I10" s="13">
        <f>IFERROR(CFS!I5,0)</f>
        <v>-859</v>
      </c>
      <c r="K10" s="13">
        <f>FORECAST(K6,$C$10:$I$10,$C$6:$I$6)</f>
        <v>-1329.5714285714284</v>
      </c>
      <c r="L10" s="13">
        <f t="shared" ref="L10:O10" si="4">FORECAST(L6,$C$10:$I$10,$C$6:$I$6)</f>
        <v>-1485.1071428571427</v>
      </c>
      <c r="M10" s="13">
        <f t="shared" si="4"/>
        <v>-1640.6428571428569</v>
      </c>
      <c r="N10" s="13">
        <f t="shared" si="4"/>
        <v>-1796.1785714285716</v>
      </c>
      <c r="O10" s="13">
        <f t="shared" si="4"/>
        <v>-1951.7142857142858</v>
      </c>
    </row>
    <row r="11" spans="1:15">
      <c r="B11" t="s">
        <v>41</v>
      </c>
      <c r="C11" s="13">
        <f>IFERROR(CFS!C6,0)</f>
        <v>-147</v>
      </c>
      <c r="D11" s="13">
        <f>IFERROR(CFS!D6,0)</f>
        <v>-85</v>
      </c>
      <c r="E11" s="13">
        <f>IFERROR(CFS!E6,0)</f>
        <v>-21</v>
      </c>
      <c r="F11" s="13">
        <f>IFERROR(CFS!F6,0)</f>
        <v>-93</v>
      </c>
      <c r="G11" s="13">
        <f>IFERROR(CFS!G6,0)</f>
        <v>-2308</v>
      </c>
      <c r="H11" s="13">
        <f>IFERROR(CFS!H6,0)</f>
        <v>310</v>
      </c>
      <c r="I11" s="13">
        <f>IFERROR(CFS!I6,0)</f>
        <v>-445</v>
      </c>
      <c r="K11" s="13">
        <f>FORECAST(K6,$C$11:$I$11,$C$6:$I$6)</f>
        <v>-740</v>
      </c>
      <c r="L11" s="13">
        <f t="shared" ref="L11:O11" si="5">FORECAST(L6,$C$11:$I$11,$C$6:$I$6)</f>
        <v>-825.39285714285711</v>
      </c>
      <c r="M11" s="13">
        <f t="shared" si="5"/>
        <v>-910.78571428571445</v>
      </c>
      <c r="N11" s="13">
        <f t="shared" si="5"/>
        <v>-996.17857142857156</v>
      </c>
      <c r="O11" s="13">
        <f t="shared" si="5"/>
        <v>-1081.5714285714287</v>
      </c>
    </row>
    <row r="12" spans="1:15">
      <c r="B12" t="s">
        <v>87</v>
      </c>
      <c r="C12" s="13">
        <f>IFERROR(CFS!C7,0)</f>
        <v>86</v>
      </c>
      <c r="D12" s="13">
        <f>IFERROR(CFS!D7,0)</f>
        <v>-43</v>
      </c>
      <c r="E12" s="13">
        <f>IFERROR(CFS!E7,0)</f>
        <v>-797</v>
      </c>
      <c r="F12" s="13">
        <f>IFERROR(CFS!F7,0)</f>
        <v>1710</v>
      </c>
      <c r="G12" s="13">
        <f>IFERROR(CFS!G7,0)</f>
        <v>3222</v>
      </c>
      <c r="H12" s="13">
        <f>IFERROR(CFS!H7,0)</f>
        <v>-3018</v>
      </c>
      <c r="I12" s="13">
        <f>IFERROR(CFS!I7,0)</f>
        <v>1896</v>
      </c>
      <c r="K12" s="13">
        <f>FORECAST(K6,$C$12:$I$12,$C$6:$I$6)</f>
        <v>936.42857142857156</v>
      </c>
      <c r="L12" s="13">
        <f t="shared" ref="L12:O12" si="6">FORECAST(L6,$C$12:$I$12,$C$6:$I$6)</f>
        <v>1061.3928571428573</v>
      </c>
      <c r="M12" s="13">
        <f t="shared" si="6"/>
        <v>1186.3571428571431</v>
      </c>
      <c r="N12" s="13">
        <f t="shared" si="6"/>
        <v>1311.3214285714289</v>
      </c>
      <c r="O12" s="13">
        <f t="shared" si="6"/>
        <v>1436.2857142857144</v>
      </c>
    </row>
    <row r="13" spans="1:15">
      <c r="B13" t="s">
        <v>8619</v>
      </c>
      <c r="C13" s="13">
        <f>IFERROR(CFS!C8,0)</f>
        <v>-32</v>
      </c>
      <c r="D13" s="13">
        <f>IFERROR(CFS!D8,0)</f>
        <v>22</v>
      </c>
      <c r="E13" s="13">
        <f>IFERROR(CFS!E8,0)</f>
        <v>-5</v>
      </c>
      <c r="F13" s="13">
        <f>IFERROR(CFS!F8,0)</f>
        <v>-1</v>
      </c>
      <c r="G13" s="13">
        <f>IFERROR(CFS!G8,0)</f>
        <v>-1</v>
      </c>
      <c r="H13" s="13">
        <f>IFERROR(CFS!H8,0)</f>
        <v>0</v>
      </c>
      <c r="I13" s="13">
        <f>IFERROR(CFS!I8,0)</f>
        <v>1</v>
      </c>
      <c r="K13" s="13">
        <f>FORECAST(K6,$C$13:$I$13,$C$6:$I$6)</f>
        <v>6.1428571428571423</v>
      </c>
      <c r="L13" s="13">
        <f t="shared" ref="L13:O13" si="7">FORECAST(L6,$C$13:$I$13,$C$6:$I$6)</f>
        <v>8.25</v>
      </c>
      <c r="M13" s="13">
        <f t="shared" si="7"/>
        <v>10.357142857142858</v>
      </c>
      <c r="N13" s="13">
        <f t="shared" si="7"/>
        <v>12.464285714285715</v>
      </c>
      <c r="O13" s="13">
        <f t="shared" si="7"/>
        <v>14.571428571428569</v>
      </c>
    </row>
    <row r="14" spans="1:15">
      <c r="B14" t="s">
        <v>8620</v>
      </c>
      <c r="C14" s="13">
        <f>IFERROR(CFS!C9,0)</f>
        <v>37</v>
      </c>
      <c r="D14" s="13">
        <f>IFERROR(CFS!D9,0)</f>
        <v>117</v>
      </c>
      <c r="E14" s="13">
        <f>IFERROR(CFS!E9,0)</f>
        <v>-136</v>
      </c>
      <c r="F14" s="13">
        <f>IFERROR(CFS!F9,0)</f>
        <v>158</v>
      </c>
      <c r="G14" s="13">
        <f>IFERROR(CFS!G9,0)</f>
        <v>0</v>
      </c>
      <c r="H14" s="13">
        <f>IFERROR(CFS!H9,0)</f>
        <v>0</v>
      </c>
      <c r="I14" s="13">
        <f>IFERROR(CFS!I9,0)</f>
        <v>0</v>
      </c>
      <c r="K14" s="13">
        <f>FORECAST(K6,$C$14:$I$14,$C$6:$I$6)</f>
        <v>-4.7142857142857153</v>
      </c>
      <c r="L14" s="13">
        <f t="shared" ref="L14:O14" si="8">FORECAST(L6,$C$14:$I$14,$C$6:$I$6)</f>
        <v>-12.178571428571431</v>
      </c>
      <c r="M14" s="13">
        <f t="shared" si="8"/>
        <v>-19.642857142857139</v>
      </c>
      <c r="N14" s="13">
        <f t="shared" si="8"/>
        <v>-27.107142857142861</v>
      </c>
      <c r="O14" s="13">
        <f t="shared" si="8"/>
        <v>-34.571428571428569</v>
      </c>
    </row>
    <row r="15" spans="1:15">
      <c r="B15" t="s">
        <v>8621</v>
      </c>
      <c r="C15" s="13">
        <f>IFERROR(CFS!C10,0)</f>
        <v>0</v>
      </c>
      <c r="D15" s="13">
        <f>IFERROR(CFS!D10,0)</f>
        <v>0</v>
      </c>
      <c r="E15" s="13">
        <f>IFERROR(CFS!E10,0)</f>
        <v>0</v>
      </c>
      <c r="F15" s="13">
        <f>IFERROR(CFS!F10,0)</f>
        <v>0</v>
      </c>
      <c r="G15" s="13">
        <f>IFERROR(CFS!G10,0)</f>
        <v>0</v>
      </c>
      <c r="H15" s="13">
        <f>IFERROR(CFS!H10,0)</f>
        <v>0</v>
      </c>
      <c r="I15" s="13">
        <f>IFERROR(CFS!I10,0)</f>
        <v>0</v>
      </c>
      <c r="K15" s="13">
        <f>FORECAST(K6,$C$15:$I$15,$C$6:$I$6)</f>
        <v>0</v>
      </c>
      <c r="L15" s="13">
        <f t="shared" ref="L15:O15" si="9">FORECAST(L6,$C$15:$I$15,$C$6:$I$6)</f>
        <v>0</v>
      </c>
      <c r="M15" s="13">
        <f t="shared" si="9"/>
        <v>0</v>
      </c>
      <c r="N15" s="13">
        <f t="shared" si="9"/>
        <v>0</v>
      </c>
      <c r="O15" s="13">
        <f t="shared" si="9"/>
        <v>0</v>
      </c>
    </row>
    <row r="16" spans="1:15">
      <c r="B16" t="s">
        <v>88</v>
      </c>
      <c r="C16" s="13">
        <f>IFERROR(CFS!C11,0)</f>
        <v>299</v>
      </c>
      <c r="D16" s="13">
        <f>IFERROR(CFS!D11,0)</f>
        <v>-177</v>
      </c>
      <c r="E16" s="13">
        <f>IFERROR(CFS!E11,0)</f>
        <v>1729</v>
      </c>
      <c r="F16" s="13">
        <f>IFERROR(CFS!F11,0)</f>
        <v>472</v>
      </c>
      <c r="G16" s="13">
        <f>IFERROR(CFS!G11,0)</f>
        <v>-214</v>
      </c>
      <c r="H16" s="13">
        <f>IFERROR(CFS!H11,0)</f>
        <v>2799</v>
      </c>
      <c r="I16" s="13">
        <f>IFERROR(CFS!I11,0)</f>
        <v>1334</v>
      </c>
      <c r="K16" s="13">
        <f>FORECAST(K6,$C$16:$I$16,$C$6:$I$6)</f>
        <v>1908</v>
      </c>
      <c r="L16" s="13">
        <f>FORECAST(L6,$C$16:$I$16,$C$6:$I$6)</f>
        <v>2162.0714285714284</v>
      </c>
      <c r="M16" s="13">
        <f>FORECAST(M6,$C$16:$I$16,$C$6:$I$6)</f>
        <v>2416.1428571428569</v>
      </c>
      <c r="N16" s="13">
        <f>FORECAST(N6,$C$16:$I$16,$C$6:$I$6)</f>
        <v>2670.2142857142853</v>
      </c>
      <c r="O16" s="13">
        <f>FORECAST(O6,$C$16:$I$16,$C$6:$I$6)</f>
        <v>2924.2857142857147</v>
      </c>
    </row>
    <row r="17" spans="2:15" ht="15" thickBot="1">
      <c r="B17" t="s">
        <v>90</v>
      </c>
      <c r="C17" s="13">
        <f>IFERROR(CFS!C13,0)</f>
        <v>-602</v>
      </c>
      <c r="D17" s="13">
        <f>IFERROR(CFS!D13,0)</f>
        <v>-506</v>
      </c>
      <c r="E17" s="13">
        <f>IFERROR(CFS!E13,0)</f>
        <v>-609</v>
      </c>
      <c r="F17" s="13">
        <f>IFERROR(CFS!F13,0)</f>
        <v>-447</v>
      </c>
      <c r="G17" s="13">
        <f>IFERROR(CFS!G13,0)</f>
        <v>-695</v>
      </c>
      <c r="H17" s="13">
        <f>IFERROR(CFS!H13,0)</f>
        <v>-871</v>
      </c>
      <c r="I17" s="13">
        <f>IFERROR(CFS!I13,0)</f>
        <v>-589</v>
      </c>
      <c r="K17" s="13">
        <f>FORECAST(K6,$C$17:$I$17,$C$6:$I$6)</f>
        <v>-728</v>
      </c>
      <c r="L17" s="13">
        <f>FORECAST(L6,$C$17:$I$17,$C$6:$I$6)</f>
        <v>-755.75</v>
      </c>
      <c r="M17" s="13">
        <f>FORECAST(M6,$C$17:$I$17,$C$6:$I$6)</f>
        <v>-783.5</v>
      </c>
      <c r="N17" s="13">
        <f>FORECAST(N6,$C$17:$I$17,$C$6:$I$6)</f>
        <v>-811.25</v>
      </c>
      <c r="O17" s="13">
        <f>FORECAST(O6,$C$17:$I$17,$C$6:$I$6)</f>
        <v>-839</v>
      </c>
    </row>
    <row r="18" spans="2:15">
      <c r="B18" s="38" t="s">
        <v>108</v>
      </c>
      <c r="C18" s="36">
        <f t="shared" ref="C18:I18" si="10">IFERROR(SUM(C9:C17),0)</f>
        <v>6363</v>
      </c>
      <c r="D18" s="36">
        <f t="shared" si="10"/>
        <v>4574</v>
      </c>
      <c r="E18" s="36">
        <f t="shared" si="10"/>
        <v>7374</v>
      </c>
      <c r="F18" s="36">
        <f t="shared" si="10"/>
        <v>8346</v>
      </c>
      <c r="G18" s="36">
        <f t="shared" si="10"/>
        <v>6692</v>
      </c>
      <c r="H18" s="36">
        <f t="shared" si="10"/>
        <v>7166</v>
      </c>
      <c r="I18" s="36">
        <f t="shared" si="10"/>
        <v>12596</v>
      </c>
      <c r="K18" s="36">
        <f>IFERROR(SUM(K9:K17),0)</f>
        <v>10901.714285714288</v>
      </c>
      <c r="L18" s="36">
        <f>IFERROR(SUM(L9:L17),0)</f>
        <v>11730.321428571428</v>
      </c>
      <c r="M18" s="36">
        <f>IFERROR(SUM(M9:M17),0)</f>
        <v>12558.928571428574</v>
      </c>
      <c r="N18" s="36">
        <f>IFERROR(SUM(N9:N17),0)</f>
        <v>13387.535714285714</v>
      </c>
      <c r="O18" s="36">
        <f>IFERROR(SUM(O9:O17),0)</f>
        <v>14216.142857142855</v>
      </c>
    </row>
    <row r="19" spans="2:15">
      <c r="B19" s="11"/>
    </row>
    <row r="20" spans="2:15">
      <c r="B20" s="11" t="s">
        <v>110</v>
      </c>
    </row>
    <row r="21" spans="2:15">
      <c r="B21" t="s">
        <v>91</v>
      </c>
      <c r="C21" s="13">
        <f>IFERROR(CFS!C15,0)</f>
        <v>-3560</v>
      </c>
      <c r="D21" s="13">
        <f>IFERROR(CFS!D15,0)</f>
        <v>-3576</v>
      </c>
      <c r="E21" s="13">
        <f>IFERROR(CFS!E15,0)</f>
        <v>-2226</v>
      </c>
      <c r="F21" s="13">
        <f>IFERROR(CFS!F15,0)</f>
        <v>-3336</v>
      </c>
      <c r="G21" s="13">
        <f>IFERROR(CFS!G15,0)</f>
        <v>-7268</v>
      </c>
      <c r="H21" s="13">
        <f>IFERROR(CFS!H15,0)</f>
        <v>-7656</v>
      </c>
      <c r="I21" s="13">
        <f>IFERROR(CFS!I15,0)</f>
        <v>-13333</v>
      </c>
      <c r="K21" s="13">
        <f>FORECAST(K6,$C$21:$I$21,$C$6:$I$6)</f>
        <v>-11925.142857142857</v>
      </c>
      <c r="L21" s="13">
        <f>FORECAST(L6,$C$21:$I$21,$C$6:$I$6)</f>
        <v>-13443.75</v>
      </c>
      <c r="M21" s="13">
        <f>FORECAST(M6,$C$21:$I$21,$C$6:$I$6)</f>
        <v>-14962.357142857143</v>
      </c>
      <c r="N21" s="13">
        <f>FORECAST(N6,$C$21:$I$21,$C$6:$I$6)</f>
        <v>-16480.964285714286</v>
      </c>
      <c r="O21" s="13">
        <f>FORECAST(O6,$C$21:$I$21,$C$6:$I$6)</f>
        <v>-17999.571428571428</v>
      </c>
    </row>
    <row r="22" spans="2:15">
      <c r="B22" t="s">
        <v>92</v>
      </c>
      <c r="C22" s="13">
        <f>IFERROR(CFS!C16,0)</f>
        <v>56</v>
      </c>
      <c r="D22" s="13">
        <f>IFERROR(CFS!D16,0)</f>
        <v>43</v>
      </c>
      <c r="E22" s="13">
        <f>IFERROR(CFS!E16,0)</f>
        <v>36</v>
      </c>
      <c r="F22" s="13">
        <f>IFERROR(CFS!F16,0)</f>
        <v>1549</v>
      </c>
      <c r="G22" s="13">
        <f>IFERROR(CFS!G16,0)</f>
        <v>35</v>
      </c>
      <c r="H22" s="13">
        <f>IFERROR(CFS!H16,0)</f>
        <v>50</v>
      </c>
      <c r="I22" s="13">
        <f>IFERROR(CFS!I16,0)</f>
        <v>146</v>
      </c>
      <c r="K22" s="13">
        <f>FORECAST(K6,$C$22:$I$22,$C$6:$I$6)</f>
        <v>313.99999999999994</v>
      </c>
      <c r="L22" s="13">
        <f>FORECAST(L6,$C$22:$I$22,$C$6:$I$6)</f>
        <v>324.10714285714278</v>
      </c>
      <c r="M22" s="13">
        <f>FORECAST(M6,$C$22:$I$22,$C$6:$I$6)</f>
        <v>334.21428571428567</v>
      </c>
      <c r="N22" s="13">
        <f>FORECAST(N6,$C$22:$I$22,$C$6:$I$6)</f>
        <v>344.3214285714285</v>
      </c>
      <c r="O22" s="13">
        <f>FORECAST(O6,$C$22:$I$22,$C$6:$I$6)</f>
        <v>354.42857142857133</v>
      </c>
    </row>
    <row r="23" spans="2:15">
      <c r="B23" t="s">
        <v>93</v>
      </c>
      <c r="C23" s="13">
        <f>IFERROR(CFS!C17,0)</f>
        <v>-20055</v>
      </c>
      <c r="D23" s="13">
        <f>IFERROR(CFS!D17,0)</f>
        <v>-20777</v>
      </c>
      <c r="E23" s="13">
        <f>IFERROR(CFS!E17,0)</f>
        <v>-15594</v>
      </c>
      <c r="F23" s="13">
        <f>IFERROR(CFS!F17,0)</f>
        <v>-80</v>
      </c>
      <c r="G23" s="13">
        <f>IFERROR(CFS!G17,0)</f>
        <v>-585</v>
      </c>
      <c r="H23" s="13">
        <f>IFERROR(CFS!H17,0)</f>
        <v>-973</v>
      </c>
      <c r="I23" s="13">
        <f>IFERROR(CFS!I17,0)</f>
        <v>-300</v>
      </c>
      <c r="K23" s="13">
        <f>FORECAST(K6,$C$23:$I$23,$C$6:$I$6)</f>
        <v>7931.1428571428587</v>
      </c>
      <c r="L23" s="13">
        <f>FORECAST(L6,$C$23:$I$23,$C$6:$I$6)</f>
        <v>11998.357142857149</v>
      </c>
      <c r="M23" s="13">
        <f>FORECAST(M6,$C$23:$I$23,$C$6:$I$6)</f>
        <v>16065.571428571431</v>
      </c>
      <c r="N23" s="13">
        <f>FORECAST(N6,$C$23:$I$23,$C$6:$I$6)</f>
        <v>20132.785714285714</v>
      </c>
      <c r="O23" s="13">
        <f>FORECAST(O6,$C$23:$I$23,$C$6:$I$6)</f>
        <v>24200.000000000004</v>
      </c>
    </row>
    <row r="24" spans="2:15">
      <c r="B24" t="s">
        <v>94</v>
      </c>
      <c r="C24" s="13">
        <f>IFERROR(CFS!C18,0)</f>
        <v>20948</v>
      </c>
      <c r="D24" s="13">
        <f>IFERROR(CFS!D18,0)</f>
        <v>23444</v>
      </c>
      <c r="E24" s="13">
        <f>IFERROR(CFS!E18,0)</f>
        <v>15251</v>
      </c>
      <c r="F24" s="13">
        <f>IFERROR(CFS!F18,0)</f>
        <v>928</v>
      </c>
      <c r="G24" s="13">
        <f>IFERROR(CFS!G18,0)</f>
        <v>360</v>
      </c>
      <c r="H24" s="13">
        <f>IFERROR(CFS!H18,0)</f>
        <v>879</v>
      </c>
      <c r="I24" s="13">
        <f>IFERROR(CFS!I18,0)</f>
        <v>342</v>
      </c>
      <c r="K24" s="13">
        <f>FORECAST(K6,$C$24:$I$24,$C$6:$I$6)</f>
        <v>-8526.7142857142826</v>
      </c>
      <c r="L24" s="13">
        <f>FORECAST(L6,$C$24:$I$24,$C$6:$I$6)</f>
        <v>-12878.107142857138</v>
      </c>
      <c r="M24" s="13">
        <f>FORECAST(M6,$C$24:$I$24,$C$6:$I$6)</f>
        <v>-17229.499999999993</v>
      </c>
      <c r="N24" s="13">
        <f>FORECAST(N6,$C$24:$I$24,$C$6:$I$6)</f>
        <v>-21580.892857142855</v>
      </c>
      <c r="O24" s="13">
        <f>FORECAST(O6,$C$24:$I$24,$C$6:$I$6)</f>
        <v>-25932.28571428571</v>
      </c>
    </row>
    <row r="25" spans="2:15">
      <c r="B25" t="s">
        <v>95</v>
      </c>
      <c r="C25" s="13">
        <f>IFERROR(CFS!C19,0)</f>
        <v>124</v>
      </c>
      <c r="D25" s="13">
        <f>IFERROR(CFS!D19,0)</f>
        <v>139</v>
      </c>
      <c r="E25" s="13">
        <f>IFERROR(CFS!E19,0)</f>
        <v>165</v>
      </c>
      <c r="F25" s="13">
        <f>IFERROR(CFS!F19,0)</f>
        <v>161</v>
      </c>
      <c r="G25" s="13">
        <f>IFERROR(CFS!G19,0)</f>
        <v>151</v>
      </c>
      <c r="H25" s="13">
        <f>IFERROR(CFS!H19,0)</f>
        <v>315</v>
      </c>
      <c r="I25" s="13">
        <f>IFERROR(CFS!I19,0)</f>
        <v>661</v>
      </c>
      <c r="K25" s="13">
        <f>FORECAST(K6,$C$25:$I$25,$C$6:$I$6)</f>
        <v>523.57142857142856</v>
      </c>
      <c r="L25" s="13">
        <f>FORECAST(L6,$C$25:$I$25,$C$6:$I$6)</f>
        <v>593.17857142857144</v>
      </c>
      <c r="M25" s="13">
        <f>FORECAST(M6,$C$25:$I$25,$C$6:$I$6)</f>
        <v>662.78571428571433</v>
      </c>
      <c r="N25" s="13">
        <f>FORECAST(N6,$C$25:$I$25,$C$6:$I$6)</f>
        <v>732.39285714285711</v>
      </c>
      <c r="O25" s="13">
        <f>FORECAST(O6,$C$25:$I$25,$C$6:$I$6)</f>
        <v>802</v>
      </c>
    </row>
    <row r="26" spans="2:15">
      <c r="B26" t="s">
        <v>8622</v>
      </c>
      <c r="C26" s="13">
        <f>IFERROR(CFS!C20,0)</f>
        <v>1002</v>
      </c>
      <c r="D26" s="13">
        <f>IFERROR(CFS!D20,0)</f>
        <v>309</v>
      </c>
      <c r="E26" s="13">
        <f>IFERROR(CFS!E20,0)</f>
        <v>1895</v>
      </c>
      <c r="F26" s="13">
        <f>IFERROR(CFS!F20,0)</f>
        <v>1846</v>
      </c>
      <c r="G26" s="13">
        <f>IFERROR(CFS!G20,0)</f>
        <v>1856</v>
      </c>
      <c r="H26" s="13">
        <f>IFERROR(CFS!H20,0)</f>
        <v>3310</v>
      </c>
      <c r="I26" s="13">
        <f>IFERROR(CFS!I20,0)</f>
        <v>2317</v>
      </c>
      <c r="K26" s="13">
        <f>FORECAST(K6,$C$26:$I$26,$C$6:$I$6)</f>
        <v>3206.1428571428578</v>
      </c>
      <c r="L26" s="13">
        <f t="shared" ref="L26:O26" si="11">FORECAST(L6,$C$26:$I$26,$C$6:$I$6)</f>
        <v>3560.0000000000009</v>
      </c>
      <c r="M26" s="13">
        <f t="shared" si="11"/>
        <v>3913.8571428571431</v>
      </c>
      <c r="N26" s="13">
        <f t="shared" si="11"/>
        <v>4267.7142857142862</v>
      </c>
      <c r="O26" s="13">
        <f t="shared" si="11"/>
        <v>4621.5714285714294</v>
      </c>
    </row>
    <row r="27" spans="2:15">
      <c r="B27" t="s">
        <v>8623</v>
      </c>
      <c r="C27" s="13">
        <f>IFERROR(CFS!C21,0)</f>
        <v>-106</v>
      </c>
      <c r="D27" s="13">
        <f>IFERROR(CFS!D21,0)</f>
        <v>0</v>
      </c>
      <c r="E27" s="13">
        <f>IFERROR(CFS!E21,0)</f>
        <v>0</v>
      </c>
      <c r="F27" s="13">
        <f>IFERROR(CFS!F21,0)</f>
        <v>0</v>
      </c>
      <c r="G27" s="13">
        <f>IFERROR(CFS!G21,0)</f>
        <v>0</v>
      </c>
      <c r="H27" s="13">
        <f>IFERROR(CFS!H21,0)</f>
        <v>0</v>
      </c>
      <c r="I27" s="13">
        <f>IFERROR(CFS!I21,0)</f>
        <v>0</v>
      </c>
      <c r="K27" s="13">
        <f>FORECAST(K6,$C$27:$I$27,$C$6:$I$6)</f>
        <v>30.285714285714292</v>
      </c>
      <c r="L27" s="13">
        <f t="shared" ref="L27:O27" si="12">FORECAST(L6,$C$27:$I$27,$C$6:$I$6)</f>
        <v>41.642857142857153</v>
      </c>
      <c r="M27" s="13">
        <f t="shared" si="12"/>
        <v>53.000000000000014</v>
      </c>
      <c r="N27" s="13">
        <f t="shared" si="12"/>
        <v>64.357142857142861</v>
      </c>
      <c r="O27" s="13">
        <f t="shared" si="12"/>
        <v>75.714285714285708</v>
      </c>
    </row>
    <row r="28" spans="2:15">
      <c r="B28" t="s">
        <v>96</v>
      </c>
      <c r="C28" s="13">
        <f>IFERROR(CFS!C22,0)</f>
        <v>57</v>
      </c>
      <c r="D28" s="13">
        <f>IFERROR(CFS!D22,0)</f>
        <v>0</v>
      </c>
      <c r="E28" s="13">
        <f>IFERROR(CFS!E22,0)</f>
        <v>0</v>
      </c>
      <c r="F28" s="13">
        <f>IFERROR(CFS!F22,0)</f>
        <v>0</v>
      </c>
      <c r="G28" s="13">
        <f>IFERROR(CFS!G22,0)</f>
        <v>0</v>
      </c>
      <c r="H28" s="13">
        <f>IFERROR(CFS!H22,0)</f>
        <v>0</v>
      </c>
      <c r="I28" s="13">
        <f>IFERROR(CFS!I22,0)</f>
        <v>0</v>
      </c>
      <c r="K28" s="13">
        <f>FORECAST(K6,$C$28:$I$28,$C$6:$I$6)</f>
        <v>-16.285714285714285</v>
      </c>
      <c r="L28" s="13">
        <f t="shared" ref="L28:O28" si="13">FORECAST(L6,$C$28:$I$28,$C$6:$I$6)</f>
        <v>-22.392857142857139</v>
      </c>
      <c r="M28" s="13">
        <f t="shared" si="13"/>
        <v>-28.5</v>
      </c>
      <c r="N28" s="13">
        <f t="shared" si="13"/>
        <v>-34.607142857142861</v>
      </c>
      <c r="O28" s="13">
        <f t="shared" si="13"/>
        <v>-40.714285714285708</v>
      </c>
    </row>
    <row r="29" spans="2:15">
      <c r="B29" t="s">
        <v>97</v>
      </c>
      <c r="C29" s="13">
        <f>IFERROR(CFS!C23,0)</f>
        <v>0</v>
      </c>
      <c r="D29" s="13">
        <f>IFERROR(CFS!D23,0)</f>
        <v>0</v>
      </c>
      <c r="E29" s="13">
        <f>IFERROR(CFS!E23,0)</f>
        <v>0</v>
      </c>
      <c r="F29" s="13">
        <f>IFERROR(CFS!F23,0)</f>
        <v>0</v>
      </c>
      <c r="G29" s="13">
        <f>IFERROR(CFS!G23,0)</f>
        <v>0</v>
      </c>
      <c r="H29" s="13">
        <f>IFERROR(CFS!H23,0)</f>
        <v>0</v>
      </c>
      <c r="I29" s="13">
        <f>IFERROR(CFS!I23,0)</f>
        <v>0</v>
      </c>
      <c r="K29" s="13">
        <f>FORECAST(K6,$C$29:$I$29,$C$6:$I$6)</f>
        <v>0</v>
      </c>
      <c r="L29" s="13">
        <f>FORECAST(L6,$C$29:$I$29,$C$6:$I$6)</f>
        <v>0</v>
      </c>
      <c r="M29" s="13">
        <f>FORECAST(M6,$C$29:$I$29,$C$6:$I$6)</f>
        <v>0</v>
      </c>
      <c r="N29" s="13">
        <f>FORECAST(N6,$C$29:$I$29,$C$6:$I$6)</f>
        <v>0</v>
      </c>
      <c r="O29" s="13">
        <f>FORECAST(O6,$C$29:$I$29,$C$6:$I$6)</f>
        <v>0</v>
      </c>
    </row>
    <row r="30" spans="2:15">
      <c r="B30" t="s">
        <v>8624</v>
      </c>
      <c r="C30" s="13">
        <f>IFERROR(CFS!C24,0)</f>
        <v>-50</v>
      </c>
      <c r="D30" s="13">
        <f>IFERROR(CFS!D24,0)</f>
        <v>84</v>
      </c>
      <c r="E30" s="13">
        <f>IFERROR(CFS!E24,0)</f>
        <v>0</v>
      </c>
      <c r="F30" s="13">
        <f>IFERROR(CFS!F24,0)</f>
        <v>5</v>
      </c>
      <c r="G30" s="13">
        <f>IFERROR(CFS!G24,0)</f>
        <v>0</v>
      </c>
      <c r="H30" s="13">
        <f>IFERROR(CFS!H24,0)</f>
        <v>-2</v>
      </c>
      <c r="I30" s="13">
        <f>IFERROR(CFS!I24,0)</f>
        <v>16</v>
      </c>
      <c r="K30" s="13">
        <f>FORECAST(K6,$C$30:$I$30,$C$6:$I$6)</f>
        <v>11.285714285714286</v>
      </c>
      <c r="L30" s="13">
        <f t="shared" ref="L30:O30" si="14">FORECAST(L6,$C$30:$I$30,$C$6:$I$6)</f>
        <v>12.214285714285714</v>
      </c>
      <c r="M30" s="13">
        <f t="shared" si="14"/>
        <v>13.142857142857142</v>
      </c>
      <c r="N30" s="13">
        <f t="shared" si="14"/>
        <v>14.071428571428571</v>
      </c>
      <c r="O30" s="13">
        <f t="shared" si="14"/>
        <v>15</v>
      </c>
    </row>
    <row r="31" spans="2:15" ht="15" thickBot="1">
      <c r="B31" t="s">
        <v>98</v>
      </c>
      <c r="C31" s="13">
        <f>IFERROR(CFS!C25,0)</f>
        <v>73</v>
      </c>
      <c r="D31" s="13">
        <f>IFERROR(CFS!D25,0)</f>
        <v>62</v>
      </c>
      <c r="E31" s="13">
        <f>IFERROR(CFS!E25,0)</f>
        <v>-20</v>
      </c>
      <c r="F31" s="13">
        <f>IFERROR(CFS!F25,0)</f>
        <v>-80</v>
      </c>
      <c r="G31" s="13">
        <f>IFERROR(CFS!G25,0)</f>
        <v>-799</v>
      </c>
      <c r="H31" s="13">
        <f>IFERROR(CFS!H25,0)</f>
        <v>-3187</v>
      </c>
      <c r="I31" s="13">
        <f>IFERROR(CFS!I25,0)</f>
        <v>1125</v>
      </c>
      <c r="K31" s="13">
        <f>FORECAST(K6,$C$31:$I$31,$C$6:$I$6)</f>
        <v>-992.42857142857133</v>
      </c>
      <c r="L31" s="13">
        <f>FORECAST(L6,$C$31:$I$31,$C$6:$I$6)</f>
        <v>-1139.6071428571427</v>
      </c>
      <c r="M31" s="13">
        <f>FORECAST(M6,$C$31:$I$31,$C$6:$I$6)</f>
        <v>-1286.7857142857142</v>
      </c>
      <c r="N31" s="13">
        <f>FORECAST(N6,$C$31:$I$31,$C$6:$I$6)</f>
        <v>-1433.9642857142856</v>
      </c>
      <c r="O31" s="13">
        <f>FORECAST(O6,$C$31:$I$31,$C$6:$I$6)</f>
        <v>-1581.1428571428569</v>
      </c>
    </row>
    <row r="32" spans="2:15">
      <c r="B32" s="38" t="s">
        <v>113</v>
      </c>
      <c r="C32" s="36">
        <f t="shared" ref="C32:I32" si="15">IFERROR(SUM(C21:C31),0)</f>
        <v>-1511</v>
      </c>
      <c r="D32" s="36">
        <f t="shared" si="15"/>
        <v>-272</v>
      </c>
      <c r="E32" s="36">
        <f t="shared" si="15"/>
        <v>-493</v>
      </c>
      <c r="F32" s="36">
        <f t="shared" si="15"/>
        <v>993</v>
      </c>
      <c r="G32" s="36">
        <f t="shared" si="15"/>
        <v>-6250</v>
      </c>
      <c r="H32" s="36">
        <f t="shared" si="15"/>
        <v>-7264</v>
      </c>
      <c r="I32" s="36">
        <f t="shared" si="15"/>
        <v>-9026</v>
      </c>
      <c r="K32" s="36">
        <f>IFERROR(SUM(K21:K31),0)</f>
        <v>-9444.1428571428496</v>
      </c>
      <c r="L32" s="36">
        <f t="shared" ref="L32:O32" si="16">IFERROR(SUM(L21:L31),0)</f>
        <v>-10954.357142857132</v>
      </c>
      <c r="M32" s="36">
        <f t="shared" si="16"/>
        <v>-12464.571428571418</v>
      </c>
      <c r="N32" s="36">
        <f t="shared" si="16"/>
        <v>-13974.785714285712</v>
      </c>
      <c r="O32" s="36">
        <f t="shared" si="16"/>
        <v>-15484.999999999989</v>
      </c>
    </row>
    <row r="33" spans="2:15">
      <c r="B33" s="11"/>
    </row>
    <row r="34" spans="2:15">
      <c r="B34" s="11" t="s">
        <v>112</v>
      </c>
    </row>
    <row r="35" spans="2:15">
      <c r="B35" t="s">
        <v>99</v>
      </c>
      <c r="C35" s="13">
        <f>IFERROR(CFS!C27,0)</f>
        <v>85</v>
      </c>
      <c r="D35" s="13">
        <f>IFERROR(CFS!D27,0)</f>
        <v>97</v>
      </c>
      <c r="E35" s="13">
        <f>IFERROR(CFS!E27,0)</f>
        <v>100</v>
      </c>
      <c r="F35" s="13">
        <f>IFERROR(CFS!F27,0)</f>
        <v>2996</v>
      </c>
      <c r="G35" s="13">
        <f>IFERROR(CFS!G27,0)</f>
        <v>11</v>
      </c>
      <c r="H35" s="13">
        <f>IFERROR(CFS!H27,0)</f>
        <v>4008</v>
      </c>
      <c r="I35" s="13">
        <f>IFERROR(CFS!I27,0)</f>
        <v>114</v>
      </c>
      <c r="K35" s="13">
        <f>FORECAST(K6,$C$35:$I$35,$C$6:$I$6)</f>
        <v>2175.8571428571431</v>
      </c>
      <c r="L35" s="13">
        <f>FORECAST(L6,$C$35:$I$35,$C$6:$I$6)</f>
        <v>2455.1428571428573</v>
      </c>
      <c r="M35" s="13">
        <f>FORECAST(M6,$C$35:$I$35,$C$6:$I$6)</f>
        <v>2734.4285714285716</v>
      </c>
      <c r="N35" s="13">
        <f>FORECAST(N6,$C$35:$I$35,$C$6:$I$6)</f>
        <v>3013.7142857142862</v>
      </c>
      <c r="O35" s="13">
        <f>FORECAST(O6,$C$35:$I$35,$C$6:$I$6)</f>
        <v>3293.0000000000005</v>
      </c>
    </row>
    <row r="36" spans="2:15">
      <c r="B36" t="s">
        <v>100</v>
      </c>
      <c r="C36" s="13">
        <f>IFERROR(CFS!C28,0)</f>
        <v>34330</v>
      </c>
      <c r="D36" s="13">
        <f>IFERROR(CFS!D28,0)</f>
        <v>45714</v>
      </c>
      <c r="E36" s="13">
        <f>IFERROR(CFS!E28,0)</f>
        <v>49600</v>
      </c>
      <c r="F36" s="13">
        <f>IFERROR(CFS!F28,0)</f>
        <v>5602</v>
      </c>
      <c r="G36" s="13">
        <f>IFERROR(CFS!G28,0)</f>
        <v>11474</v>
      </c>
      <c r="H36" s="13">
        <f>IFERROR(CFS!H28,0)</f>
        <v>75571</v>
      </c>
      <c r="I36" s="13">
        <f>IFERROR(CFS!I28,0)</f>
        <v>68889</v>
      </c>
      <c r="K36" s="13">
        <f>FORECAST(K6,$C$36:$I$36,$C$6:$I$6)</f>
        <v>59492.142857142855</v>
      </c>
      <c r="L36" s="13">
        <f>FORECAST(L6,$C$36:$I$36,$C$6:$I$6)</f>
        <v>63965.892857142855</v>
      </c>
      <c r="M36" s="13">
        <f>FORECAST(M6,$C$36:$I$36,$C$6:$I$6)</f>
        <v>68439.642857142855</v>
      </c>
      <c r="N36" s="13">
        <f>FORECAST(N6,$C$36:$I$36,$C$6:$I$6)</f>
        <v>72913.392857142855</v>
      </c>
      <c r="O36" s="13">
        <f>FORECAST(O6,$C$36:$I$36,$C$6:$I$6)</f>
        <v>77387.142857142855</v>
      </c>
    </row>
    <row r="37" spans="2:15">
      <c r="B37" t="s">
        <v>101</v>
      </c>
      <c r="C37" s="13">
        <f>IFERROR(CFS!C29,0)</f>
        <v>-33893</v>
      </c>
      <c r="D37" s="13">
        <f>IFERROR(CFS!D29,0)</f>
        <v>-46355</v>
      </c>
      <c r="E37" s="13">
        <f>IFERROR(CFS!E29,0)</f>
        <v>-49707</v>
      </c>
      <c r="F37" s="13">
        <f>IFERROR(CFS!F29,0)</f>
        <v>-11576</v>
      </c>
      <c r="G37" s="13">
        <f>IFERROR(CFS!G29,0)</f>
        <v>-8817</v>
      </c>
      <c r="H37" s="13">
        <f>IFERROR(CFS!H29,0)</f>
        <v>-74402</v>
      </c>
      <c r="I37" s="13">
        <f>IFERROR(CFS!I29,0)</f>
        <v>-68376</v>
      </c>
      <c r="K37" s="13">
        <f>FORECAST(K6,$C$37:$I$37,$C$6:$I$6)</f>
        <v>-58825.571428571428</v>
      </c>
      <c r="L37" s="13">
        <f>FORECAST(L6,$C$37:$I$37,$C$6:$I$6)</f>
        <v>-63063.178571428572</v>
      </c>
      <c r="M37" s="13">
        <f>FORECAST(M6,$C$37:$I$37,$C$6:$I$6)</f>
        <v>-67300.78571428571</v>
      </c>
      <c r="N37" s="13">
        <f>FORECAST(N6,$C$37:$I$37,$C$6:$I$6)</f>
        <v>-71538.392857142855</v>
      </c>
      <c r="O37" s="13">
        <f>FORECAST(O6,$C$37:$I$37,$C$6:$I$6)</f>
        <v>-75776</v>
      </c>
    </row>
    <row r="38" spans="2:15">
      <c r="B38" t="s">
        <v>102</v>
      </c>
      <c r="C38" s="13">
        <f>IFERROR(CFS!C30,0)</f>
        <v>-4570</v>
      </c>
      <c r="D38" s="13">
        <f>IFERROR(CFS!D30,0)</f>
        <v>-3976</v>
      </c>
      <c r="E38" s="13">
        <f>IFERROR(CFS!E30,0)</f>
        <v>-4002</v>
      </c>
      <c r="F38" s="13">
        <f>IFERROR(CFS!F30,0)</f>
        <v>-3731</v>
      </c>
      <c r="G38" s="13">
        <f>IFERROR(CFS!G30,0)</f>
        <v>-3555</v>
      </c>
      <c r="H38" s="13">
        <f>IFERROR(CFS!H30,0)</f>
        <v>-4108</v>
      </c>
      <c r="I38" s="13">
        <f>IFERROR(CFS!I30,0)</f>
        <v>-4777</v>
      </c>
      <c r="K38" s="13">
        <f>FORECAST(K6,$C$38:$I$38,$C$6:$I$6)</f>
        <v>-4165.2857142857138</v>
      </c>
      <c r="L38" s="13">
        <f>FORECAST(L6,$C$38:$I$38,$C$6:$I$6)</f>
        <v>-4180.9285714285716</v>
      </c>
      <c r="M38" s="13">
        <f>FORECAST(M6,$C$38:$I$38,$C$6:$I$6)</f>
        <v>-4196.5714285714284</v>
      </c>
      <c r="N38" s="13">
        <f>FORECAST(N6,$C$38:$I$38,$C$6:$I$6)</f>
        <v>-4212.2142857142853</v>
      </c>
      <c r="O38" s="13">
        <f>FORECAST(O6,$C$38:$I$38,$C$6:$I$6)</f>
        <v>-4227.8571428571422</v>
      </c>
    </row>
    <row r="39" spans="2:15">
      <c r="B39" t="s">
        <v>8625</v>
      </c>
      <c r="C39" s="13">
        <f>IFERROR(CFS!C31,0)</f>
        <v>-417</v>
      </c>
      <c r="D39" s="13">
        <f>IFERROR(CFS!D31,0)</f>
        <v>-410</v>
      </c>
      <c r="E39" s="13">
        <f>IFERROR(CFS!E31,0)</f>
        <v>-501</v>
      </c>
      <c r="F39" s="13">
        <f>IFERROR(CFS!F31,0)</f>
        <v>-526</v>
      </c>
      <c r="G39" s="13">
        <f>IFERROR(CFS!G31,0)</f>
        <v>-559</v>
      </c>
      <c r="H39" s="13">
        <f>IFERROR(CFS!H31,0)</f>
        <v>-787</v>
      </c>
      <c r="I39" s="13">
        <f>IFERROR(CFS!I31,0)</f>
        <v>-887</v>
      </c>
      <c r="K39" s="13">
        <f>FORECAST(K6,$C$39:$I$39,$C$6:$I$6)</f>
        <v>-901.28571428571433</v>
      </c>
      <c r="L39" s="13">
        <f t="shared" ref="L39:O39" si="17">FORECAST(L6,$C$39:$I$39,$C$6:$I$6)</f>
        <v>-980.64285714285722</v>
      </c>
      <c r="M39" s="13">
        <f t="shared" si="17"/>
        <v>-1060</v>
      </c>
      <c r="N39" s="13">
        <f t="shared" si="17"/>
        <v>-1139.3571428571429</v>
      </c>
      <c r="O39" s="13">
        <f t="shared" si="17"/>
        <v>-1218.7142857142858</v>
      </c>
    </row>
    <row r="40" spans="2:15">
      <c r="B40" t="s">
        <v>103</v>
      </c>
      <c r="C40" s="13">
        <f>IFERROR(CFS!C32,0)</f>
        <v>0</v>
      </c>
      <c r="D40" s="13">
        <f>IFERROR(CFS!D32,0)</f>
        <v>0</v>
      </c>
      <c r="E40" s="13">
        <f>IFERROR(CFS!E32,0)</f>
        <v>-330</v>
      </c>
      <c r="F40" s="13">
        <f>IFERROR(CFS!F32,0)</f>
        <v>-352</v>
      </c>
      <c r="G40" s="13">
        <f>IFERROR(CFS!G32,0)</f>
        <v>-384</v>
      </c>
      <c r="H40" s="13">
        <f>IFERROR(CFS!H32,0)</f>
        <v>-394</v>
      </c>
      <c r="I40" s="13">
        <f>IFERROR(CFS!I32,0)</f>
        <v>-465</v>
      </c>
      <c r="K40" s="13">
        <f>FORECAST(K6,$C$40:$I$40,$C$6:$I$6)</f>
        <v>-594.57142857142856</v>
      </c>
      <c r="L40" s="13">
        <f>FORECAST(L6,$C$40:$I$40,$C$6:$I$6)</f>
        <v>-674.46428571428567</v>
      </c>
      <c r="M40" s="13">
        <f>FORECAST(M6,$C$40:$I$40,$C$6:$I$6)</f>
        <v>-754.35714285714278</v>
      </c>
      <c r="N40" s="13">
        <f>FORECAST(N6,$C$40:$I$40,$C$6:$I$6)</f>
        <v>-834.25</v>
      </c>
      <c r="O40" s="13">
        <f>FORECAST(O6,$C$40:$I$40,$C$6:$I$6)</f>
        <v>-914.14285714285711</v>
      </c>
    </row>
    <row r="41" spans="2:15" ht="15" thickBot="1">
      <c r="B41" t="s">
        <v>104</v>
      </c>
      <c r="C41" s="13">
        <f>IFERROR(CFS!C33,0)</f>
        <v>-261</v>
      </c>
      <c r="D41" s="13">
        <f>IFERROR(CFS!D33,0)</f>
        <v>-253</v>
      </c>
      <c r="E41" s="13">
        <f>IFERROR(CFS!E33,0)</f>
        <v>-270</v>
      </c>
      <c r="F41" s="13">
        <f>IFERROR(CFS!F33,0)</f>
        <v>-16</v>
      </c>
      <c r="G41" s="13">
        <f>IFERROR(CFS!G33,0)</f>
        <v>646</v>
      </c>
      <c r="H41" s="13">
        <f>IFERROR(CFS!H33,0)</f>
        <v>1452</v>
      </c>
      <c r="I41" s="13">
        <f>IFERROR(CFS!I33,0)</f>
        <v>1004</v>
      </c>
      <c r="K41" s="13">
        <f>FORECAST(K6,$C$41:$I$41,$C$6:$I$6)</f>
        <v>1489.0000000000002</v>
      </c>
      <c r="L41" s="13">
        <f>FORECAST(L6,$C$41:$I$41,$C$6:$I$6)</f>
        <v>1779.0357142857144</v>
      </c>
      <c r="M41" s="13">
        <f>FORECAST(M6,$C$41:$I$41,$C$6:$I$6)</f>
        <v>2069.0714285714284</v>
      </c>
      <c r="N41" s="13">
        <f>FORECAST(N6,$C$41:$I$41,$C$6:$I$6)</f>
        <v>2359.1071428571431</v>
      </c>
      <c r="O41" s="13">
        <f>FORECAST(O6,$C$41:$I$41,$C$6:$I$6)</f>
        <v>2649.1428571428578</v>
      </c>
    </row>
    <row r="42" spans="2:15">
      <c r="B42" s="38" t="s">
        <v>111</v>
      </c>
      <c r="C42" s="36">
        <f>IFERROR(SUM(C35:C41),0)</f>
        <v>-4726</v>
      </c>
      <c r="D42" s="36">
        <f t="shared" ref="D42:O42" si="18">IFERROR(SUM(D35:D41),0)</f>
        <v>-5183</v>
      </c>
      <c r="E42" s="36">
        <f t="shared" si="18"/>
        <v>-5110</v>
      </c>
      <c r="F42" s="36">
        <f t="shared" si="18"/>
        <v>-7603</v>
      </c>
      <c r="G42" s="36">
        <f t="shared" si="18"/>
        <v>-1184</v>
      </c>
      <c r="H42" s="36">
        <f t="shared" si="18"/>
        <v>1340</v>
      </c>
      <c r="I42" s="36">
        <f t="shared" si="18"/>
        <v>-4498</v>
      </c>
      <c r="K42" s="36">
        <f>IFERROR(SUM(K35:K41),0)</f>
        <v>-1329.7142857142837</v>
      </c>
      <c r="L42" s="36">
        <f t="shared" si="18"/>
        <v>-699.14285714286257</v>
      </c>
      <c r="M42" s="36">
        <f t="shared" si="18"/>
        <v>-68.571428571432534</v>
      </c>
      <c r="N42" s="36">
        <f>IFERROR(SUM(N35:N41),0)</f>
        <v>562.00000000000477</v>
      </c>
      <c r="O42" s="36">
        <f t="shared" si="18"/>
        <v>1192.5714285714278</v>
      </c>
    </row>
    <row r="43" spans="2:15" ht="15" thickBot="1"/>
    <row r="44" spans="2:15" ht="15" thickBot="1">
      <c r="B44" s="32" t="s">
        <v>50</v>
      </c>
      <c r="C44" s="33">
        <f t="shared" ref="C44:I44" si="19">IFERROR(SUM(C18,C32,C42),0)</f>
        <v>126</v>
      </c>
      <c r="D44" s="33">
        <f t="shared" si="19"/>
        <v>-881</v>
      </c>
      <c r="E44" s="33">
        <f t="shared" si="19"/>
        <v>1771</v>
      </c>
      <c r="F44" s="33">
        <f t="shared" si="19"/>
        <v>1736</v>
      </c>
      <c r="G44" s="33">
        <f t="shared" si="19"/>
        <v>-742</v>
      </c>
      <c r="H44" s="33">
        <f t="shared" si="19"/>
        <v>1242</v>
      </c>
      <c r="I44" s="33">
        <f t="shared" si="19"/>
        <v>-928</v>
      </c>
      <c r="K44" s="33">
        <f>IFERROR(SUM(K18,K32,K42),0)</f>
        <v>127.85714285715471</v>
      </c>
      <c r="L44" s="33">
        <f>IFERROR(SUM(L18,L32,L42),0)</f>
        <v>76.821428571432762</v>
      </c>
      <c r="M44" s="33">
        <f>IFERROR(SUM(M18,M32,M42),0)</f>
        <v>25.785714285723316</v>
      </c>
      <c r="N44" s="33">
        <f>IFERROR(SUM(N18,N32,N42),0)</f>
        <v>-25.249999999993406</v>
      </c>
      <c r="O44" s="33">
        <f>IFERROR(SUM(O18,O32,O42),0)</f>
        <v>-76.285714285706263</v>
      </c>
    </row>
  </sheetData>
  <mergeCells count="2">
    <mergeCell ref="B2:I2"/>
    <mergeCell ref="K2:O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F34E-2F4E-4702-A02C-753FDB95D0F1}">
  <sheetPr>
    <tabColor rgb="FF002060"/>
  </sheetPr>
  <dimension ref="A2:L40"/>
  <sheetViews>
    <sheetView showGridLines="0" workbookViewId="0">
      <pane ySplit="3" topLeftCell="A4" activePane="bottomLeft" state="frozen"/>
      <selection activeCell="N12" sqref="N12"/>
      <selection pane="bottomLeft" activeCell="N12" sqref="N12"/>
    </sheetView>
  </sheetViews>
  <sheetFormatPr defaultRowHeight="14.5"/>
  <cols>
    <col min="1" max="1" width="1.90625" customWidth="1"/>
    <col min="2" max="2" width="27.1796875" customWidth="1"/>
    <col min="3" max="3" width="10.7265625" bestFit="1" customWidth="1"/>
    <col min="4" max="4" width="11.6328125" bestFit="1" customWidth="1"/>
    <col min="5" max="5" width="11.36328125" bestFit="1" customWidth="1"/>
    <col min="6" max="6" width="11.6328125" bestFit="1" customWidth="1"/>
    <col min="7" max="8" width="11" bestFit="1" customWidth="1"/>
    <col min="9" max="9" width="10.36328125" bestFit="1" customWidth="1"/>
    <col min="11" max="11" width="10.453125" bestFit="1" customWidth="1"/>
    <col min="12" max="12" width="11.08984375" customWidth="1"/>
  </cols>
  <sheetData>
    <row r="2" spans="1:12">
      <c r="B2" s="289" t="str">
        <f>"Historical Statement - "&amp;'Data Sheet'!B1</f>
        <v>Historical Statement - TATA POWER COMPANY LTD</v>
      </c>
      <c r="C2" s="289"/>
      <c r="D2" s="289"/>
      <c r="E2" s="289"/>
      <c r="F2" s="289"/>
      <c r="G2" s="289"/>
      <c r="H2" s="289"/>
      <c r="I2" s="289"/>
      <c r="J2" s="289"/>
      <c r="K2" s="289"/>
      <c r="L2" s="289"/>
    </row>
    <row r="3" spans="1:12">
      <c r="B3" s="203" t="s">
        <v>54</v>
      </c>
      <c r="C3" s="204">
        <f>'Data Sheet'!E16</f>
        <v>43190</v>
      </c>
      <c r="D3" s="204">
        <f>'Data Sheet'!F16</f>
        <v>43555</v>
      </c>
      <c r="E3" s="204">
        <f>'Data Sheet'!G16</f>
        <v>43921</v>
      </c>
      <c r="F3" s="204">
        <f>'Data Sheet'!H16</f>
        <v>44286</v>
      </c>
      <c r="G3" s="204">
        <f>'Data Sheet'!I16</f>
        <v>44651</v>
      </c>
      <c r="H3" s="204">
        <f>'Data Sheet'!J16</f>
        <v>45016</v>
      </c>
      <c r="I3" s="204">
        <f>'Data Sheet'!K16</f>
        <v>45382</v>
      </c>
      <c r="J3" s="204"/>
      <c r="K3" s="204" t="s">
        <v>147</v>
      </c>
      <c r="L3" s="204" t="s">
        <v>148</v>
      </c>
    </row>
    <row r="4" spans="1:12">
      <c r="A4" s="11" t="s">
        <v>55</v>
      </c>
      <c r="B4" s="290" t="s">
        <v>114</v>
      </c>
      <c r="C4" s="290"/>
      <c r="D4" s="290"/>
      <c r="E4" s="290"/>
      <c r="F4" s="290"/>
      <c r="G4" s="290"/>
      <c r="H4" s="290"/>
      <c r="I4" s="290"/>
      <c r="J4" s="290"/>
      <c r="K4" s="290"/>
      <c r="L4" s="290"/>
    </row>
    <row r="6" spans="1:12">
      <c r="B6" s="11" t="s">
        <v>57</v>
      </c>
      <c r="C6" s="28">
        <f>IFERROR('HFS-Income Statement'!C8,0)</f>
        <v>-2.7088991825672371E-2</v>
      </c>
      <c r="D6" s="26">
        <f>IFERROR('HFS-Income Statement'!D8,0)</f>
        <v>0.1132920794015857</v>
      </c>
      <c r="E6" s="26">
        <f>IFERROR('HFS-Income Statement'!E8,0)</f>
        <v>-2.4921806656122758E-2</v>
      </c>
      <c r="F6" s="26">
        <f>IFERROR('HFS-Income Statement'!F8,0)</f>
        <v>0.12242225095301862</v>
      </c>
      <c r="G6" s="26">
        <f>IFERROR('HFS-Income Statement'!G8,0)</f>
        <v>0.30921518341721366</v>
      </c>
      <c r="H6" s="26">
        <f>IFERROR('HFS-Income Statement'!H8,0)</f>
        <v>0.28712408330875139</v>
      </c>
      <c r="I6" s="26">
        <f>IFERROR('HFS-Income Statement'!I8,0)</f>
        <v>0.11504129628003223</v>
      </c>
      <c r="K6" s="26">
        <f>IFERROR(AVERAGE(D6:I6),0)</f>
        <v>0.15369551445074647</v>
      </c>
      <c r="L6" s="26">
        <f>IFERROR(MEDIAN(C6:I6),0)</f>
        <v>0.11504129628003223</v>
      </c>
    </row>
    <row r="7" spans="1:12">
      <c r="B7" s="11" t="s">
        <v>115</v>
      </c>
      <c r="C7" s="28" t="s">
        <v>58</v>
      </c>
      <c r="D7" s="26">
        <f>IFERROR('HFS-Income Statement'!D25/'HFS-Income Statement'!C25-1,0)</f>
        <v>0.15493661934559788</v>
      </c>
      <c r="E7" s="26">
        <f>IFERROR('HFS-Income Statement'!E25/'HFS-Income Statement'!D25-1,0)</f>
        <v>-0.11418843685588909</v>
      </c>
      <c r="F7" s="26">
        <f>IFERROR('HFS-Income Statement'!F25/'HFS-Income Statement'!E25-1,0)</f>
        <v>-4.2856419547352642E-2</v>
      </c>
      <c r="G7" s="26">
        <f>IFERROR('HFS-Income Statement'!G25/'HFS-Income Statement'!F25-1,0)</f>
        <v>9.4358694827193501E-2</v>
      </c>
      <c r="H7" s="26">
        <f>IFERROR('HFS-Income Statement'!H25/'HFS-Income Statement'!G25-1,0)</f>
        <v>0.39421040961961484</v>
      </c>
      <c r="I7" s="26">
        <f>IFERROR('HFS-Income Statement'!I25/'HFS-Income Statement'!H25-1,0)</f>
        <v>6.6609134109896884E-2</v>
      </c>
      <c r="K7" s="26">
        <f>IFERROR(AVERAGE(D7:I7),0)</f>
        <v>9.2178333583176897E-2</v>
      </c>
      <c r="L7" s="26">
        <f t="shared" ref="L7:L40" si="0">IFERROR(MEDIAN(C7:I7),0)</f>
        <v>8.0483914468545192E-2</v>
      </c>
    </row>
    <row r="8" spans="1:12">
      <c r="B8" s="11" t="s">
        <v>116</v>
      </c>
      <c r="C8" s="28" t="str">
        <f>IFERROR('HFS-Income Statement'!C32,0)</f>
        <v>-</v>
      </c>
      <c r="D8" s="26">
        <f>IFERROR('HFS-Income Statement'!D32,0)</f>
        <v>0.20338062225487064</v>
      </c>
      <c r="E8" s="26">
        <f>IFERROR('HFS-Income Statement'!E32,0)</f>
        <v>-0.1795173751311484</v>
      </c>
      <c r="F8" s="26">
        <f>IFERROR('HFS-Income Statement'!F32,0)</f>
        <v>-7.7614133416825992E-2</v>
      </c>
      <c r="G8" s="26">
        <f>IFERROR('HFS-Income Statement'!G32,0)</f>
        <v>7.4487642246912955E-2</v>
      </c>
      <c r="H8" s="26">
        <f>IFERROR('HFS-Income Statement'!H32,0)</f>
        <v>0.53712198104842135</v>
      </c>
      <c r="I8" s="26">
        <f>IFERROR('HFS-Income Statement'!I32,0)</f>
        <v>5.4594476352296306E-2</v>
      </c>
      <c r="K8" s="26">
        <f>IFERROR(AVERAGE(D8:I8),0)</f>
        <v>0.10207553555908781</v>
      </c>
      <c r="L8" s="26">
        <f t="shared" si="0"/>
        <v>6.4541059299604631E-2</v>
      </c>
    </row>
    <row r="9" spans="1:12" ht="15" thickBot="1">
      <c r="B9" s="11" t="s">
        <v>117</v>
      </c>
      <c r="C9" s="28" t="s">
        <v>58</v>
      </c>
      <c r="D9" s="26">
        <f>IFERROR('HFS-Income Statement'!D43/'HFS-Income Statement'!C43-1,0)</f>
        <v>-1.9878583603035738E-3</v>
      </c>
      <c r="E9" s="26">
        <f>IFERROR('HFS-Income Statement'!E43/'HFS-Income Statement'!D43-1,0)</f>
        <v>-0.49477675521748843</v>
      </c>
      <c r="F9" s="26">
        <f>IFERROR('HFS-Income Statement'!F43/'HFS-Income Statement'!E43-1,0)</f>
        <v>9.2833703017228153E-2</v>
      </c>
      <c r="G9" s="26">
        <f>IFERROR('HFS-Income Statement'!G43/'HFS-Income Statement'!F43-1,0)</f>
        <v>0.49835609773051082</v>
      </c>
      <c r="H9" s="26">
        <f>IFERROR('HFS-Income Statement'!H43/'HFS-Income Statement'!G43-1,0)</f>
        <v>0.76732804171441304</v>
      </c>
      <c r="I9" s="26">
        <f>IFERROR('HFS-Income Statement'!I43/'HFS-Income Statement'!H43-1,0)</f>
        <v>0.12348313633464181</v>
      </c>
      <c r="K9" s="26">
        <f>IFERROR(AVERAGE(D9:I9),0)</f>
        <v>0.16420606086983364</v>
      </c>
      <c r="L9" s="26">
        <f t="shared" si="0"/>
        <v>0.10815841967593498</v>
      </c>
    </row>
    <row r="10" spans="1:12" ht="15" thickBot="1">
      <c r="B10" s="31"/>
      <c r="C10" s="31"/>
      <c r="D10" s="31"/>
      <c r="E10" s="31"/>
      <c r="F10" s="31"/>
      <c r="G10" s="31"/>
      <c r="H10" s="31"/>
      <c r="I10" s="31"/>
      <c r="J10" s="31"/>
      <c r="K10" s="39"/>
      <c r="L10" s="39"/>
    </row>
    <row r="11" spans="1:12">
      <c r="B11" s="11" t="s">
        <v>118</v>
      </c>
      <c r="C11" s="26">
        <f>IFERROR('HFS-Income Statement'!C14,0)</f>
        <v>0.31486084156381439</v>
      </c>
      <c r="D11" s="26">
        <f>IFERROR('HFS-Income Statement'!D14,0)</f>
        <v>0.29723477011859695</v>
      </c>
      <c r="E11" s="26">
        <f>IFERROR('HFS-Income Statement'!E14,0)</f>
        <v>0.34452816188152469</v>
      </c>
      <c r="F11" s="26">
        <f>IFERROR('HFS-Income Statement'!F14,0)</f>
        <v>0.30981298223329684</v>
      </c>
      <c r="G11" s="26">
        <f>IFERROR('HFS-Income Statement'!G14,0)</f>
        <v>0.28745527046522923</v>
      </c>
      <c r="H11" s="26">
        <f>IFERROR('HFS-Income Statement'!H14,0)</f>
        <v>0.24224283911108671</v>
      </c>
      <c r="I11" s="26">
        <f>IFERROR('HFS-Income Statement'!I14,0)</f>
        <v>0.27084488086849401</v>
      </c>
      <c r="K11" s="26">
        <f>IFERROR(AVERAGE(C11:I11),0)</f>
        <v>0.29528282089172048</v>
      </c>
      <c r="L11" s="26">
        <f t="shared" si="0"/>
        <v>0.29723477011859695</v>
      </c>
    </row>
    <row r="12" spans="1:12">
      <c r="B12" s="11" t="s">
        <v>119</v>
      </c>
      <c r="C12" s="26">
        <f>IFERROR('HFS-Income Statement'!C20,0)</f>
        <v>8.5499512486275311E-2</v>
      </c>
      <c r="D12" s="26">
        <f>IFERROR('HFS-Income Statement'!D20,0)</f>
        <v>0.10273765388510323</v>
      </c>
      <c r="E12" s="26">
        <f>IFERROR('HFS-Income Statement'!E20,0)</f>
        <v>0.23355929376240073</v>
      </c>
      <c r="F12" s="26">
        <f>IFERROR('HFS-Income Statement'!F20,0)</f>
        <v>0.21162689648234381</v>
      </c>
      <c r="G12" s="26">
        <f>IFERROR('HFS-Income Statement'!G20,0)</f>
        <v>0.16421300892874036</v>
      </c>
      <c r="H12" s="26">
        <f>IFERROR('HFS-Income Statement'!H20,0)</f>
        <v>0.14022661964235306</v>
      </c>
      <c r="I12" s="26">
        <f>IFERROR('HFS-Income Statement'!I20,0)</f>
        <v>0.17470255773496357</v>
      </c>
      <c r="K12" s="26">
        <f t="shared" ref="K12:K40" si="1">IFERROR(AVERAGE(C12:I12),0)</f>
        <v>0.15893793470316858</v>
      </c>
      <c r="L12" s="26">
        <f t="shared" si="0"/>
        <v>0.16421300892874036</v>
      </c>
    </row>
    <row r="13" spans="1:12">
      <c r="B13" s="11" t="s">
        <v>120</v>
      </c>
      <c r="C13" s="26">
        <f>IFERROR('HFS-Income Statement'!C31/'HFS-Income Statement'!C7,0)</f>
        <v>0.2434513512718017</v>
      </c>
      <c r="D13" s="26">
        <f>IFERROR('HFS-Income Statement'!D31/'HFS-Income Statement'!D7,0)</f>
        <v>0.26315164187615842</v>
      </c>
      <c r="E13" s="26">
        <f>IFERROR('HFS-Income Statement'!E31/'HFS-Income Statement'!E7,0)</f>
        <v>0.22142978003093727</v>
      </c>
      <c r="F13" s="26">
        <f>IFERROR('HFS-Income Statement'!F31/'HFS-Income Statement'!F7,0)</f>
        <v>0.18196690182125294</v>
      </c>
      <c r="G13" s="26">
        <f>IFERROR('HFS-Income Statement'!G31/'HFS-Income Statement'!G7,0)</f>
        <v>0.14934228519605089</v>
      </c>
      <c r="H13" s="26">
        <f>IFERROR('HFS-Income Statement'!H31/'HFS-Income Statement'!H7,0)</f>
        <v>0.17834901254022031</v>
      </c>
      <c r="I13" s="26">
        <f>IFERROR('HFS-Income Statement'!I31/'HFS-Income Statement'!I7,0)</f>
        <v>0.16868064359166723</v>
      </c>
      <c r="K13" s="26">
        <f t="shared" si="1"/>
        <v>0.20091023090401269</v>
      </c>
      <c r="L13" s="26">
        <f t="shared" si="0"/>
        <v>0.18196690182125294</v>
      </c>
    </row>
    <row r="14" spans="1:12">
      <c r="B14" s="11" t="s">
        <v>121</v>
      </c>
      <c r="C14" s="26">
        <f>IFERROR('HFS-Income Statement'!C37/'HFS-Income Statement'!C7,0)</f>
        <v>0.10330820069991849</v>
      </c>
      <c r="D14" s="26">
        <f>IFERROR('HFS-Income Statement'!D37/'HFS-Income Statement'!D7,0)</f>
        <v>0.12359835962981242</v>
      </c>
      <c r="E14" s="26">
        <f>IFERROR('HFS-Income Statement'!E37/'HFS-Income Statement'!E7,0)</f>
        <v>6.7198830877010424E-2</v>
      </c>
      <c r="F14" s="26">
        <f>IFERROR('HFS-Income Statement'!F37/'HFS-Income Statement'!F7,0)</f>
        <v>5.9337418750579074E-2</v>
      </c>
      <c r="G14" s="26">
        <f>IFERROR('HFS-Income Statement'!G37/'HFS-Income Statement'!G7,0)</f>
        <v>5.9211265408202179E-2</v>
      </c>
      <c r="H14" s="26">
        <f>IFERROR('HFS-Income Statement'!H37/'HFS-Income Statement'!H7,0)</f>
        <v>9.9021794593558907E-2</v>
      </c>
      <c r="I14" s="26">
        <f>IFERROR('HFS-Income Statement'!I37/'HFS-Income Statement'!I7,0)</f>
        <v>9.3281083957564764E-2</v>
      </c>
      <c r="K14" s="26">
        <f t="shared" si="1"/>
        <v>8.6422421988092316E-2</v>
      </c>
      <c r="L14" s="26">
        <f t="shared" si="0"/>
        <v>9.3281083957564764E-2</v>
      </c>
    </row>
    <row r="15" spans="1:12" ht="15" thickBot="1">
      <c r="B15" s="11" t="s">
        <v>122</v>
      </c>
      <c r="C15" s="26">
        <f>IFERROR('HFS-Income Statement'!C43/'HFS-Income Statement'!C7,0)</f>
        <v>9.727361162909319E-2</v>
      </c>
      <c r="D15" s="26">
        <f>IFERROR('HFS-Income Statement'!D43/'HFS-Income Statement'!D7,0)</f>
        <v>8.7201056455159298E-2</v>
      </c>
      <c r="E15" s="26">
        <f>IFERROR('HFS-Income Statement'!E43/'HFS-Income Statement'!E7,0)</f>
        <v>4.5182018212975752E-2</v>
      </c>
      <c r="F15" s="26">
        <f>IFERROR('HFS-Income Statement'!F43/'HFS-Income Statement'!F7,0)</f>
        <v>4.3990959936471265E-2</v>
      </c>
      <c r="G15" s="26">
        <f>IFERROR('HFS-Income Statement'!G43/'HFS-Income Statement'!G7,0)</f>
        <v>5.0346286768372418E-2</v>
      </c>
      <c r="H15" s="26">
        <f>IFERROR('HFS-Income Statement'!H43/'HFS-Income Statement'!H7,0)</f>
        <v>6.9129624374059687E-2</v>
      </c>
      <c r="I15" s="26">
        <f>IFERROR('HFS-Income Statement'!I43/'HFS-Income Statement'!I7,0)</f>
        <v>6.9652996229387365E-2</v>
      </c>
      <c r="K15" s="26">
        <f t="shared" si="1"/>
        <v>6.611093622935986E-2</v>
      </c>
      <c r="L15" s="26">
        <f t="shared" si="0"/>
        <v>6.9129624374059687E-2</v>
      </c>
    </row>
    <row r="16" spans="1:12" ht="15" thickBot="1">
      <c r="B16" s="31"/>
      <c r="C16" s="31"/>
      <c r="D16" s="31"/>
      <c r="E16" s="31"/>
      <c r="F16" s="31"/>
      <c r="G16" s="31"/>
      <c r="H16" s="31"/>
      <c r="I16" s="31"/>
      <c r="J16" s="31"/>
      <c r="K16" s="39"/>
      <c r="L16" s="39"/>
    </row>
    <row r="17" spans="2:12">
      <c r="B17" s="11" t="s">
        <v>123</v>
      </c>
      <c r="C17" s="26">
        <f>IFERROR('HFS-Income Statement'!C17,0)</f>
        <v>0.22936132907753909</v>
      </c>
      <c r="D17" s="26">
        <f>IFERROR('HFS-Income Statement'!D17,0)</f>
        <v>0.19449711623349369</v>
      </c>
      <c r="E17" s="26">
        <f>IFERROR('HFS-Income Statement'!E17,0)</f>
        <v>0.11096886811912397</v>
      </c>
      <c r="F17" s="26">
        <f>IFERROR('HFS-Income Statement'!F17,0)</f>
        <v>9.8186085750953028E-2</v>
      </c>
      <c r="G17" s="26">
        <f>IFERROR('HFS-Income Statement'!G17,0)</f>
        <v>0.12324226153648886</v>
      </c>
      <c r="H17" s="26">
        <f>IFERROR('HFS-Income Statement'!H17,0)</f>
        <v>0.10201621946873365</v>
      </c>
      <c r="I17" s="26">
        <f>IFERROR('HFS-Income Statement'!I17,0)</f>
        <v>9.6142323133530452E-2</v>
      </c>
      <c r="K17" s="26">
        <f t="shared" si="1"/>
        <v>0.13634488618855181</v>
      </c>
      <c r="L17" s="26">
        <f t="shared" si="0"/>
        <v>0.11096886811912397</v>
      </c>
    </row>
    <row r="18" spans="2:12">
      <c r="B18" s="11" t="s">
        <v>124</v>
      </c>
      <c r="C18" s="26">
        <f>IFERROR('HFS-Income Statement'!C29,0)</f>
        <v>8.7412309935779337E-2</v>
      </c>
      <c r="D18" s="26">
        <f>IFERROR('HFS-Income Statement'!D29,0)</f>
        <v>8.0088524302685385E-2</v>
      </c>
      <c r="E18" s="26">
        <f>IFERROR('HFS-Income Statement'!E29,0)</f>
        <v>9.0387374954395486E-2</v>
      </c>
      <c r="F18" s="26">
        <f>IFERROR('HFS-Income Statement'!F29,0)</f>
        <v>8.3934623131420028E-2</v>
      </c>
      <c r="G18" s="26">
        <f>IFERROR('HFS-Income Statement'!G29,0)</f>
        <v>7.2921899855823813E-2</v>
      </c>
      <c r="H18" s="26">
        <f>IFERROR('HFS-Income Statement'!H29,0)</f>
        <v>6.2407138714709078E-2</v>
      </c>
      <c r="I18" s="26">
        <f>IFERROR('HFS-Income Statement'!I29,0)</f>
        <v>6.1618190073378036E-2</v>
      </c>
      <c r="K18" s="26">
        <f t="shared" si="1"/>
        <v>7.6967151566884454E-2</v>
      </c>
      <c r="L18" s="26">
        <f t="shared" si="0"/>
        <v>8.0088524302685385E-2</v>
      </c>
    </row>
    <row r="19" spans="2:12" ht="15" thickBot="1">
      <c r="B19" s="11" t="s">
        <v>125</v>
      </c>
      <c r="C19" s="28" t="str">
        <f>IFERROR('HFS-Income Statement'!C32,0)</f>
        <v>-</v>
      </c>
      <c r="D19" s="26">
        <f>IFERROR('HFS-Income Statement'!D32,0)</f>
        <v>0.20338062225487064</v>
      </c>
      <c r="E19" s="26">
        <f>IFERROR('HFS-Income Statement'!E32,0)</f>
        <v>-0.1795173751311484</v>
      </c>
      <c r="F19" s="26">
        <f>IFERROR('HFS-Income Statement'!F32,0)</f>
        <v>-7.7614133416825992E-2</v>
      </c>
      <c r="G19" s="26">
        <f>IFERROR('HFS-Income Statement'!G32,0)</f>
        <v>7.4487642246912955E-2</v>
      </c>
      <c r="H19" s="26">
        <f>IFERROR('HFS-Income Statement'!H32,0)</f>
        <v>0.53712198104842135</v>
      </c>
      <c r="I19" s="26">
        <f>IFERROR('HFS-Income Statement'!I32,0)</f>
        <v>5.4594476352296306E-2</v>
      </c>
      <c r="K19" s="26">
        <f>IFERROR(AVERAGE(C19:I19),0)</f>
        <v>0.10207553555908781</v>
      </c>
      <c r="L19" s="26">
        <f t="shared" si="0"/>
        <v>6.4541059299604631E-2</v>
      </c>
    </row>
    <row r="20" spans="2:12" ht="15" thickBot="1">
      <c r="B20" s="31"/>
      <c r="C20" s="31"/>
      <c r="D20" s="31"/>
      <c r="E20" s="31"/>
      <c r="F20" s="31"/>
      <c r="G20" s="31"/>
      <c r="H20" s="31"/>
      <c r="I20" s="31"/>
      <c r="J20" s="31"/>
      <c r="K20" s="39"/>
      <c r="L20" s="39"/>
    </row>
    <row r="21" spans="2:12">
      <c r="B21" s="11" t="s">
        <v>126</v>
      </c>
      <c r="C21" s="26">
        <f>IFERROR('HFS-Income Statement'!C31/SUM('HFS-Balance Sheet '!C8:C10),0)</f>
        <v>0.1005445219138219</v>
      </c>
      <c r="D21" s="26">
        <f>IFERROR('HFS-Income Statement'!D31/SUM('HFS-Balance Sheet '!D8:D10),0)</f>
        <v>0.11769297374480912</v>
      </c>
      <c r="E21" s="26">
        <f>IFERROR('HFS-Income Statement'!E31/SUM('HFS-Balance Sheet '!E8:E10),0)</f>
        <v>9.0230268535905975E-2</v>
      </c>
      <c r="F21" s="26">
        <f>IFERROR('HFS-Income Statement'!F31/SUM('HFS-Balance Sheet '!F8:F10),0)</f>
        <v>8.6207473510510849E-2</v>
      </c>
      <c r="G21" s="26">
        <f>IFERROR('HFS-Income Statement'!G31/SUM('HFS-Balance Sheet '!G8:G10),0)</f>
        <v>8.6834305946438636E-2</v>
      </c>
      <c r="H21" s="26">
        <f>IFERROR('HFS-Income Statement'!H31/SUM('HFS-Balance Sheet '!H8:H10),0)</f>
        <v>0.12028635756781608</v>
      </c>
      <c r="I21" s="26">
        <f>IFERROR('HFS-Income Statement'!I31/SUM('HFS-Balance Sheet '!I8:I10),0)</f>
        <v>0.12046337754056788</v>
      </c>
      <c r="K21" s="26">
        <f t="shared" si="1"/>
        <v>0.10317989696569578</v>
      </c>
      <c r="L21" s="26">
        <f t="shared" si="0"/>
        <v>0.1005445219138219</v>
      </c>
    </row>
    <row r="22" spans="2:12">
      <c r="B22" s="11" t="s">
        <v>146</v>
      </c>
      <c r="C22" s="26">
        <f>IFERROR('HFS-Income Statement'!C54,0)</f>
        <v>0</v>
      </c>
      <c r="D22" s="26">
        <f>IFERROR('HFS-Income Statement'!D54,0)</f>
        <v>0</v>
      </c>
      <c r="E22" s="26">
        <f>IFERROR('HFS-Income Statement'!E54,0)</f>
        <v>0</v>
      </c>
      <c r="F22" s="26">
        <f>IFERROR('HFS-Income Statement'!F54,0)</f>
        <v>0</v>
      </c>
      <c r="G22" s="26">
        <f>IFERROR('HFS-Income Statement'!G54,0)</f>
        <v>0</v>
      </c>
      <c r="H22" s="26">
        <f>IFERROR('HFS-Income Statement'!H54,0)</f>
        <v>0</v>
      </c>
      <c r="I22" s="26">
        <f>IFERROR('HFS-Income Statement'!I54,0)</f>
        <v>0</v>
      </c>
      <c r="K22" s="26">
        <f t="shared" si="1"/>
        <v>0</v>
      </c>
      <c r="L22" s="26">
        <f t="shared" si="0"/>
        <v>0</v>
      </c>
    </row>
    <row r="23" spans="2:12">
      <c r="B23" s="11" t="s">
        <v>127</v>
      </c>
      <c r="C23" s="26">
        <f>IFERROR('HFS-Income Statement'!C43/SUM('HFS-Balance Sheet '!C8:C9),0)</f>
        <v>0.15919933560489477</v>
      </c>
      <c r="D23" s="26">
        <f>IFERROR('HFS-Income Statement'!D43/SUM('HFS-Balance Sheet '!D8:D9),0)</f>
        <v>0.14234293390350788</v>
      </c>
      <c r="E23" s="26">
        <f>IFERROR('HFS-Income Statement'!E43/SUM('HFS-Balance Sheet '!E8:E9),0)</f>
        <v>6.7281951055963365E-2</v>
      </c>
      <c r="F23" s="26">
        <f>IFERROR('HFS-Income Statement'!F43/SUM('HFS-Balance Sheet '!F8:F9),0)</f>
        <v>6.4449119399200616E-2</v>
      </c>
      <c r="G23" s="26">
        <f>IFERROR('HFS-Income Statement'!G43/SUM('HFS-Balance Sheet '!G8:G9),0)</f>
        <v>9.6054374116594371E-2</v>
      </c>
      <c r="H23" s="26">
        <f>IFERROR('HFS-Income Statement'!H43/SUM('HFS-Balance Sheet '!H8:H9),0)</f>
        <v>0.13233796834243297</v>
      </c>
      <c r="I23" s="26">
        <f>IFERROR('HFS-Income Statement'!I43/SUM('HFS-Balance Sheet '!I8:I9),0)</f>
        <v>0.13228439615283935</v>
      </c>
      <c r="K23" s="26">
        <f t="shared" si="1"/>
        <v>0.11342143979649047</v>
      </c>
      <c r="L23" s="26">
        <f t="shared" si="0"/>
        <v>0.13228439615283935</v>
      </c>
    </row>
    <row r="24" spans="2:12">
      <c r="B24" s="11" t="s">
        <v>128</v>
      </c>
      <c r="C24" s="26">
        <f>IFERROR(C22*C23,0)</f>
        <v>0</v>
      </c>
      <c r="D24" s="26">
        <f t="shared" ref="D24:I24" si="2">IFERROR(D22*D23,0)</f>
        <v>0</v>
      </c>
      <c r="E24" s="26">
        <f t="shared" si="2"/>
        <v>0</v>
      </c>
      <c r="F24" s="26">
        <f t="shared" si="2"/>
        <v>0</v>
      </c>
      <c r="G24" s="26">
        <f t="shared" si="2"/>
        <v>0</v>
      </c>
      <c r="H24" s="26">
        <f t="shared" si="2"/>
        <v>0</v>
      </c>
      <c r="I24" s="26">
        <f t="shared" si="2"/>
        <v>0</v>
      </c>
      <c r="K24" s="26">
        <f>IFERROR(AVERAGE(C24:I24),0)</f>
        <v>0</v>
      </c>
      <c r="L24" s="26">
        <f t="shared" si="0"/>
        <v>0</v>
      </c>
    </row>
    <row r="25" spans="2:12" ht="15" thickBot="1">
      <c r="B25" s="11" t="s">
        <v>129</v>
      </c>
      <c r="C25" s="29">
        <f>IFERROR('HFS-Income Statement'!C31/'HFS-Income Statement'!C34,0)</f>
        <v>1.7371619681614687</v>
      </c>
      <c r="D25" s="29">
        <f>IFERROR('HFS-Income Statement'!D31/'HFS-Income Statement'!D34,0)</f>
        <v>1.8856714628297369</v>
      </c>
      <c r="E25" s="29">
        <f>IFERROR('HFS-Income Statement'!E31/'HFS-Income Statement'!E34,0)</f>
        <v>1.4357026345597088</v>
      </c>
      <c r="F25" s="29">
        <f>IFERROR('HFS-Income Statement'!F31/'HFS-Income Statement'!F34,0)</f>
        <v>1.4838756330431704</v>
      </c>
      <c r="G25" s="29">
        <f>IFERROR('HFS-Income Statement'!G31/'HFS-Income Statement'!G34,0)</f>
        <v>1.6569465822929137</v>
      </c>
      <c r="H25" s="29">
        <f>IFERROR('HFS-Income Statement'!H31/'HFS-Income Statement'!H34,0)</f>
        <v>2.2482701039653232</v>
      </c>
      <c r="I25" s="29">
        <f>IFERROR('HFS-Income Statement'!I31/'HFS-Income Statement'!I34,0)</f>
        <v>2.2371568800963479</v>
      </c>
      <c r="K25" s="29">
        <f t="shared" si="1"/>
        <v>1.8121121807069527</v>
      </c>
      <c r="L25" s="29">
        <f t="shared" si="0"/>
        <v>1.7371619681614687</v>
      </c>
    </row>
    <row r="26" spans="2:12" ht="15" thickBot="1">
      <c r="B26" s="31"/>
      <c r="C26" s="31"/>
      <c r="D26" s="31"/>
      <c r="E26" s="31"/>
      <c r="F26" s="31"/>
      <c r="G26" s="31"/>
      <c r="H26" s="31"/>
      <c r="I26" s="31"/>
      <c r="J26" s="31"/>
      <c r="K26" s="39"/>
      <c r="L26" s="39"/>
    </row>
    <row r="27" spans="2:12">
      <c r="B27" s="11" t="s">
        <v>130</v>
      </c>
      <c r="C27" s="29">
        <f>IFERROR('HFS-Income Statement'!C7/'HFS-Balance Sheet '!C19,0)</f>
        <v>9.6238593295636683</v>
      </c>
      <c r="D27" s="29">
        <f>IFERROR('HFS-Income Statement'!D7/'HFS-Balance Sheet '!D19,0)</f>
        <v>6.7220050120802837</v>
      </c>
      <c r="E27" s="29">
        <f>IFERROR('HFS-Income Statement'!E7/'HFS-Balance Sheet '!E19,0)</f>
        <v>6.5831514494227168</v>
      </c>
      <c r="F27" s="29">
        <f>IFERROR('HFS-Income Statement'!F7/'HFS-Balance Sheet '!F19,0)</f>
        <v>6.2890013230565689</v>
      </c>
      <c r="G27" s="29">
        <f>IFERROR('HFS-Income Statement'!G7/'HFS-Balance Sheet '!G19,0)</f>
        <v>7.1601223464565349</v>
      </c>
      <c r="H27" s="29">
        <f>IFERROR('HFS-Income Statement'!H7/'HFS-Balance Sheet '!H19,0)</f>
        <v>7.9269118186460314</v>
      </c>
      <c r="I27" s="29">
        <f>IFERROR('HFS-Income Statement'!I7/'HFS-Balance Sheet '!I19,0)</f>
        <v>8.3020094059599909</v>
      </c>
      <c r="K27" s="29">
        <f t="shared" si="1"/>
        <v>7.5152943835979702</v>
      </c>
      <c r="L27" s="29">
        <f t="shared" si="0"/>
        <v>7.1601223464565349</v>
      </c>
    </row>
    <row r="28" spans="2:12">
      <c r="B28" s="11" t="s">
        <v>131</v>
      </c>
      <c r="C28" s="29">
        <f>IFERROR('HFS-Income Statement'!C7/'HFS-Balance Sheet '!C11,0)</f>
        <v>1.587929843078139</v>
      </c>
      <c r="D28" s="29">
        <f>IFERROR('HFS-Income Statement'!D7/'HFS-Balance Sheet '!D11,0)</f>
        <v>1.7310421975809138</v>
      </c>
      <c r="E28" s="29">
        <f>IFERROR('HFS-Income Statement'!E7/'HFS-Balance Sheet '!E11,0)</f>
        <v>1.6033891085828873</v>
      </c>
      <c r="F28" s="29">
        <f>IFERROR('HFS-Income Statement'!F7/'HFS-Balance Sheet '!F11,0)</f>
        <v>1.1039229857048003</v>
      </c>
      <c r="G28" s="29">
        <f>IFERROR('HFS-Income Statement'!G7/'HFS-Balance Sheet '!G11,0)</f>
        <v>1.1002834248744195</v>
      </c>
      <c r="H28" s="29">
        <f>IFERROR('HFS-Income Statement'!H7/'HFS-Balance Sheet '!H11,0)</f>
        <v>1.188061581896666</v>
      </c>
      <c r="I28" s="29">
        <f>IFERROR('HFS-Income Statement'!I7/'HFS-Balance Sheet '!I11,0)</f>
        <v>1.1592019265922475</v>
      </c>
      <c r="K28" s="29">
        <f t="shared" si="1"/>
        <v>1.3534044383300103</v>
      </c>
      <c r="L28" s="29">
        <f t="shared" si="0"/>
        <v>1.188061581896666</v>
      </c>
    </row>
    <row r="29" spans="2:12">
      <c r="B29" s="11" t="s">
        <v>132</v>
      </c>
      <c r="C29" s="29">
        <f>IFERROR('HFS-Income Statement'!C7/'HFS-Balance Sheet '!C20,0)</f>
        <v>16.536627892648546</v>
      </c>
      <c r="D29" s="29">
        <f>IFERROR('HFS-Income Statement'!D7/'HFS-Balance Sheet '!D20,0)</f>
        <v>17.510964475334326</v>
      </c>
      <c r="E29" s="29">
        <f>IFERROR('HFS-Income Statement'!E7/'HFS-Balance Sheet '!E20,0)</f>
        <v>16.627026564327902</v>
      </c>
      <c r="F29" s="29">
        <f>IFERROR('HFS-Income Statement'!F7/'HFS-Balance Sheet '!F20,0)</f>
        <v>17.343531570517921</v>
      </c>
      <c r="G29" s="29">
        <f>IFERROR('HFS-Income Statement'!G7/'HFS-Balance Sheet '!G20,0)</f>
        <v>10.118271921200892</v>
      </c>
      <c r="H29" s="29">
        <f>IFERROR('HFS-Income Statement'!H7/'HFS-Balance Sheet '!H20,0)</f>
        <v>13.976859554437366</v>
      </c>
      <c r="I29" s="29">
        <f>IFERROR('HFS-Income Statement'!I7/'HFS-Balance Sheet '!I20,0)</f>
        <v>13.903629941872962</v>
      </c>
      <c r="K29" s="29">
        <f t="shared" si="1"/>
        <v>15.145273131477131</v>
      </c>
      <c r="L29" s="29">
        <f t="shared" si="0"/>
        <v>16.536627892648546</v>
      </c>
    </row>
    <row r="30" spans="2:12">
      <c r="B30" s="11" t="s">
        <v>133</v>
      </c>
      <c r="C30" s="29">
        <f>IFERROR('HFS-Income Statement'!C7/'HFS-Balance Sheet '!C14,0)</f>
        <v>0.60104160088641545</v>
      </c>
      <c r="D30" s="29">
        <f>IFERROR('HFS-Income Statement'!D7/'HFS-Balance Sheet '!D14,0)</f>
        <v>0.67444157969921603</v>
      </c>
      <c r="E30" s="29">
        <f>IFERROR('HFS-Income Statement'!E7/'HFS-Balance Sheet '!E14,0)</f>
        <v>0.61125645004149676</v>
      </c>
      <c r="F30" s="29">
        <f>IFERROR('HFS-Income Statement'!F7/'HFS-Balance Sheet '!F14,0)</f>
        <v>0.62675053158205918</v>
      </c>
      <c r="G30" s="29">
        <f>IFERROR('HFS-Income Statement'!G7/'HFS-Balance Sheet '!G14,0)</f>
        <v>0.74605484911509845</v>
      </c>
      <c r="H30" s="29">
        <f>IFERROR('HFS-Income Statement'!H7/'HFS-Balance Sheet '!H14,0)</f>
        <v>0.89250301149892153</v>
      </c>
      <c r="I30" s="29">
        <f>IFERROR('HFS-Income Statement'!I7/'HFS-Balance Sheet '!I14,0)</f>
        <v>0.9142880863972328</v>
      </c>
      <c r="K30" s="29">
        <f t="shared" si="1"/>
        <v>0.72376230131720565</v>
      </c>
      <c r="L30" s="29">
        <f t="shared" si="0"/>
        <v>0.67444157969921603</v>
      </c>
    </row>
    <row r="31" spans="2:12" ht="15" thickBot="1">
      <c r="B31" s="11" t="s">
        <v>134</v>
      </c>
      <c r="C31" s="29">
        <f>IFERROR('HFS-Income Statement'!C7/SUM('HFS-Balance Sheet '!C8,'HFS-Balance Sheet '!C9),0)</f>
        <v>1.6366138044912526</v>
      </c>
      <c r="D31" s="29">
        <f>IFERROR('HFS-Income Statement'!D7/SUM('HFS-Balance Sheet '!D8,'HFS-Balance Sheet '!D9),0)</f>
        <v>1.6323533187548451</v>
      </c>
      <c r="E31" s="29">
        <f>IFERROR('HFS-Income Statement'!E7/SUM('HFS-Balance Sheet '!E8,'HFS-Balance Sheet '!E9),0)</f>
        <v>1.4891311569752048</v>
      </c>
      <c r="F31" s="29">
        <f>IFERROR('HFS-Income Statement'!F7/SUM('HFS-Balance Sheet '!F8,'HFS-Balance Sheet '!F9),0)</f>
        <v>1.4650537176791238</v>
      </c>
      <c r="G31" s="29">
        <f>IFERROR('HFS-Income Statement'!G7/SUM('HFS-Balance Sheet '!G8,'HFS-Balance Sheet '!G9),0)</f>
        <v>1.907874051536524</v>
      </c>
      <c r="H31" s="29">
        <f>IFERROR('HFS-Income Statement'!H7/SUM('HFS-Balance Sheet '!H8,'HFS-Balance Sheet '!H9),0)</f>
        <v>1.914345254161278</v>
      </c>
      <c r="I31" s="29">
        <f>IFERROR('HFS-Income Statement'!I7/SUM('HFS-Balance Sheet '!I8,'HFS-Balance Sheet '!I9),0)</f>
        <v>1.8991917550422204</v>
      </c>
      <c r="K31" s="29">
        <f t="shared" si="1"/>
        <v>1.70636615123435</v>
      </c>
      <c r="L31" s="29">
        <f t="shared" si="0"/>
        <v>1.6366138044912526</v>
      </c>
    </row>
    <row r="32" spans="2:12" ht="15" thickBot="1">
      <c r="B32" s="31"/>
      <c r="C32" s="31"/>
      <c r="D32" s="31"/>
      <c r="E32" s="31"/>
      <c r="F32" s="31"/>
      <c r="G32" s="31"/>
      <c r="H32" s="31"/>
      <c r="I32" s="31"/>
      <c r="J32" s="31"/>
      <c r="K32" s="39"/>
      <c r="L32" s="39"/>
    </row>
    <row r="33" spans="2:12">
      <c r="B33" s="11" t="s">
        <v>135</v>
      </c>
      <c r="C33" s="30">
        <f>IFERROR(365/C27,0)</f>
        <v>37.926572646251323</v>
      </c>
      <c r="D33" s="30">
        <f t="shared" ref="D33:I33" si="3">IFERROR(365/D27,0)</f>
        <v>54.2992751930487</v>
      </c>
      <c r="E33" s="30">
        <f t="shared" si="3"/>
        <v>55.444569793697703</v>
      </c>
      <c r="F33" s="30">
        <f t="shared" si="3"/>
        <v>58.037831644564413</v>
      </c>
      <c r="G33" s="30">
        <f t="shared" si="3"/>
        <v>50.976782565822276</v>
      </c>
      <c r="H33" s="30">
        <f t="shared" si="3"/>
        <v>46.045674324448889</v>
      </c>
      <c r="I33" s="30">
        <f t="shared" si="3"/>
        <v>43.965259752412166</v>
      </c>
      <c r="K33" s="30">
        <f t="shared" si="1"/>
        <v>49.527995131463641</v>
      </c>
      <c r="L33" s="30">
        <f t="shared" si="0"/>
        <v>50.976782565822276</v>
      </c>
    </row>
    <row r="34" spans="2:12">
      <c r="B34" s="11" t="s">
        <v>136</v>
      </c>
      <c r="C34" s="30">
        <f>IFERROR(365/C28,0)</f>
        <v>229.85902153741375</v>
      </c>
      <c r="D34" s="30">
        <f t="shared" ref="D34:I34" si="4">IFERROR(365/D28,0)</f>
        <v>210.85563397014698</v>
      </c>
      <c r="E34" s="30">
        <f t="shared" si="4"/>
        <v>227.64280862715572</v>
      </c>
      <c r="F34" s="30">
        <f t="shared" si="4"/>
        <v>330.63900718306496</v>
      </c>
      <c r="G34" s="30">
        <f t="shared" si="4"/>
        <v>331.73270790810938</v>
      </c>
      <c r="H34" s="30">
        <f t="shared" si="4"/>
        <v>307.22313183235866</v>
      </c>
      <c r="I34" s="30">
        <f t="shared" si="4"/>
        <v>314.87180242445351</v>
      </c>
      <c r="K34" s="30">
        <f t="shared" si="1"/>
        <v>278.97487335467184</v>
      </c>
      <c r="L34" s="30">
        <f t="shared" si="0"/>
        <v>307.22313183235866</v>
      </c>
    </row>
    <row r="35" spans="2:12">
      <c r="B35" s="11" t="s">
        <v>137</v>
      </c>
      <c r="C35" s="30">
        <f>IFERROR(365/C29,0)</f>
        <v>22.07221462377241</v>
      </c>
      <c r="D35" s="30">
        <f t="shared" ref="D35:I35" si="5">IFERROR(365/D29,0)</f>
        <v>20.844083175094859</v>
      </c>
      <c r="E35" s="30">
        <f t="shared" si="5"/>
        <v>21.952211274088022</v>
      </c>
      <c r="F35" s="30">
        <f t="shared" si="5"/>
        <v>21.045310092464646</v>
      </c>
      <c r="G35" s="30">
        <f t="shared" si="5"/>
        <v>36.073353517532254</v>
      </c>
      <c r="H35" s="30">
        <f t="shared" si="5"/>
        <v>26.114593094277748</v>
      </c>
      <c r="I35" s="30">
        <f t="shared" si="5"/>
        <v>26.252137141592446</v>
      </c>
      <c r="K35" s="30">
        <f t="shared" si="1"/>
        <v>24.907700416974624</v>
      </c>
      <c r="L35" s="30">
        <f t="shared" si="0"/>
        <v>22.07221462377241</v>
      </c>
    </row>
    <row r="36" spans="2:12" ht="15" thickBot="1">
      <c r="B36" s="11" t="s">
        <v>138</v>
      </c>
      <c r="C36" s="30">
        <f>IFERROR(SUM(C33,C35)-C34,0)</f>
        <v>-169.86023426739001</v>
      </c>
      <c r="D36" s="30">
        <f t="shared" ref="D36:I36" si="6">IFERROR(SUM(D33,D35)-D34,0)</f>
        <v>-135.71227560200342</v>
      </c>
      <c r="E36" s="30">
        <f t="shared" si="6"/>
        <v>-150.24602755936999</v>
      </c>
      <c r="F36" s="30">
        <f t="shared" si="6"/>
        <v>-251.55586544603591</v>
      </c>
      <c r="G36" s="30">
        <f t="shared" si="6"/>
        <v>-244.68257182475486</v>
      </c>
      <c r="H36" s="30">
        <f t="shared" si="6"/>
        <v>-235.06286441363204</v>
      </c>
      <c r="I36" s="30">
        <f t="shared" si="6"/>
        <v>-244.65440553044891</v>
      </c>
      <c r="K36" s="30">
        <f t="shared" si="1"/>
        <v>-204.53917780623357</v>
      </c>
      <c r="L36" s="30">
        <f>IFERROR(MEDIAN(C36:I36),0)</f>
        <v>-235.06286441363204</v>
      </c>
    </row>
    <row r="37" spans="2:12" ht="15" thickBot="1">
      <c r="B37" s="31"/>
      <c r="C37" s="31"/>
      <c r="D37" s="31"/>
      <c r="E37" s="31"/>
      <c r="F37" s="31"/>
      <c r="G37" s="31"/>
      <c r="H37" s="31"/>
      <c r="I37" s="31"/>
      <c r="J37" s="31"/>
      <c r="K37" s="39"/>
      <c r="L37" s="39"/>
    </row>
    <row r="38" spans="2:12">
      <c r="B38" s="11" t="s">
        <v>139</v>
      </c>
      <c r="C38" s="26">
        <f>IFERROR('HFS-Cash Flow Statement'!C18/'HFS-Income Statement'!C7,0)</f>
        <v>0.23706915019856356</v>
      </c>
      <c r="D38" s="26">
        <f>IFERROR('HFS-Cash Flow Statement'!D18/'HFS-Income Statement'!D7,0)</f>
        <v>0.15307355227692726</v>
      </c>
      <c r="E38" s="26">
        <f>IFERROR('HFS-Cash Flow Statement'!E18/'HFS-Income Statement'!E7,0)</f>
        <v>0.25308574815599882</v>
      </c>
      <c r="F38" s="26">
        <f>IFERROR('HFS-Cash Flow Statement'!F18/'HFS-Income Statement'!F7,0)</f>
        <v>0.25520352527007206</v>
      </c>
      <c r="G38" s="26">
        <f>IFERROR('HFS-Cash Flow Statement'!G18/'HFS-Income Statement'!G7,0)</f>
        <v>0.15629791616013483</v>
      </c>
      <c r="H38" s="26">
        <f>IFERROR('HFS-Cash Flow Statement'!H18/'HFS-Income Statement'!H7,0)</f>
        <v>0.13003301815236254</v>
      </c>
      <c r="I38" s="26">
        <f>IFERROR('HFS-Cash Flow Statement'!I18/'HFS-Income Statement'!I7,0)</f>
        <v>0.20498332761042101</v>
      </c>
      <c r="K38" s="26">
        <f>IFERROR(AVERAGE(C38:I38),0)</f>
        <v>0.19853517683206859</v>
      </c>
      <c r="L38" s="26">
        <f t="shared" si="0"/>
        <v>0.20498332761042101</v>
      </c>
    </row>
    <row r="39" spans="2:12">
      <c r="B39" s="11" t="s">
        <v>140</v>
      </c>
      <c r="C39" s="26">
        <f>IFERROR('HFS-Cash Flow Statement'!C18/'HFS-Balance Sheet '!C24,0)</f>
        <v>7.7700087188216652E-2</v>
      </c>
      <c r="D39" s="26">
        <f>IFERROR('HFS-Cash Flow Statement'!D18/'HFS-Balance Sheet '!D24,0)</f>
        <v>5.4404815599314121E-2</v>
      </c>
      <c r="E39" s="26">
        <f>IFERROR('HFS-Cash Flow Statement'!E18/'HFS-Balance Sheet '!E24,0)</f>
        <v>8.2231275518152375E-2</v>
      </c>
      <c r="F39" s="26">
        <f>IFERROR('HFS-Cash Flow Statement'!F18/'HFS-Balance Sheet '!F24,0)</f>
        <v>8.4597978163058196E-2</v>
      </c>
      <c r="G39" s="26">
        <f>IFERROR('HFS-Cash Flow Statement'!G18/'HFS-Balance Sheet '!G24,0)</f>
        <v>5.9458023941183831E-2</v>
      </c>
      <c r="H39" s="26">
        <f>IFERROR('HFS-Cash Flow Statement'!H18/'HFS-Balance Sheet '!H24,0)</f>
        <v>5.5942357045263028E-2</v>
      </c>
      <c r="I39" s="26">
        <f>IFERROR('HFS-Cash Flow Statement'!I18/'HFS-Balance Sheet '!I24,0)</f>
        <v>9.0583253748173387E-2</v>
      </c>
      <c r="K39" s="26">
        <f t="shared" si="1"/>
        <v>7.2131113029051647E-2</v>
      </c>
      <c r="L39" s="26">
        <f t="shared" si="0"/>
        <v>7.7700087188216652E-2</v>
      </c>
    </row>
    <row r="40" spans="2:12">
      <c r="B40" s="11" t="s">
        <v>141</v>
      </c>
      <c r="C40" s="26">
        <f>IFERROR('HFS-Cash Flow Statement'!C18/'HFS-Balance Sheet '!C10,0)</f>
        <v>0.13095491923726324</v>
      </c>
      <c r="D40" s="26">
        <f>IFERROR('HFS-Cash Flow Statement'!D18/'HFS-Balance Sheet '!D10,0)</f>
        <v>9.4297534904931424E-2</v>
      </c>
      <c r="E40" s="26">
        <f>IFERROR('HFS-Cash Flow Statement'!E18/'HFS-Balance Sheet '!E10,0)</f>
        <v>0.1419820298578158</v>
      </c>
      <c r="F40" s="26">
        <f>IFERROR('HFS-Cash Flow Statement'!F18/'HFS-Balance Sheet '!F10,0)</f>
        <v>0.17868478492419385</v>
      </c>
      <c r="G40" s="26">
        <f>IFERROR('HFS-Cash Flow Statement'!G18/'HFS-Balance Sheet '!G10,0)</f>
        <v>0.13071558382908371</v>
      </c>
      <c r="H40" s="26">
        <f>IFERROR('HFS-Cash Flow Statement'!H18/'HFS-Balance Sheet '!H10,0)</f>
        <v>0.13540426657596885</v>
      </c>
      <c r="I40" s="26">
        <f>IFERROR('HFS-Cash Flow Statement'!I18/'HFS-Balance Sheet '!I10,0)</f>
        <v>0.23460847522185457</v>
      </c>
      <c r="K40" s="26">
        <f t="shared" si="1"/>
        <v>0.14952108493587304</v>
      </c>
      <c r="L40" s="26">
        <f t="shared" si="0"/>
        <v>0.13540426657596885</v>
      </c>
    </row>
  </sheetData>
  <mergeCells count="2">
    <mergeCell ref="B2:L2"/>
    <mergeCell ref="B4:L4"/>
  </mergeCells>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03FA0BAA-B825-40DE-B536-08EFACF9600A}">
          <x14:colorSeries rgb="FF376092"/>
          <x14:colorNegative rgb="FFD00000"/>
          <x14:colorAxis rgb="FF000000"/>
          <x14:colorMarkers rgb="FFD00000"/>
          <x14:colorFirst rgb="FFD00000"/>
          <x14:colorLast rgb="FFD00000"/>
          <x14:colorHigh rgb="FFD00000"/>
          <x14:colorLow rgb="FFD00000"/>
          <x14:sparklines>
            <x14:sparkline>
              <xm:f>'Ratio Analysis'!C6:I6</xm:f>
              <xm:sqref>J6</xm:sqref>
            </x14:sparkline>
            <x14:sparkline>
              <xm:f>'Ratio Analysis'!C7:I7</xm:f>
              <xm:sqref>J7</xm:sqref>
            </x14:sparkline>
            <x14:sparkline>
              <xm:f>'Ratio Analysis'!C8:I8</xm:f>
              <xm:sqref>J8</xm:sqref>
            </x14:sparkline>
            <x14:sparkline>
              <xm:f>'Ratio Analysis'!C9:I9</xm:f>
              <xm:sqref>J9</xm:sqref>
            </x14:sparkline>
            <x14:sparkline>
              <xm:f>'Ratio Analysis'!C10:I10</xm:f>
              <xm:sqref>J10</xm:sqref>
            </x14:sparkline>
            <x14:sparkline>
              <xm:f>'Ratio Analysis'!C11:I11</xm:f>
              <xm:sqref>J11</xm:sqref>
            </x14:sparkline>
            <x14:sparkline>
              <xm:f>'Ratio Analysis'!C12:I12</xm:f>
              <xm:sqref>J12</xm:sqref>
            </x14:sparkline>
            <x14:sparkline>
              <xm:f>'Ratio Analysis'!C13:I13</xm:f>
              <xm:sqref>J13</xm:sqref>
            </x14:sparkline>
            <x14:sparkline>
              <xm:f>'Ratio Analysis'!C14:I14</xm:f>
              <xm:sqref>J14</xm:sqref>
            </x14:sparkline>
            <x14:sparkline>
              <xm:f>'Ratio Analysis'!C15:I15</xm:f>
              <xm:sqref>J15</xm:sqref>
            </x14:sparkline>
            <x14:sparkline>
              <xm:f>'Ratio Analysis'!C16:I16</xm:f>
              <xm:sqref>J16</xm:sqref>
            </x14:sparkline>
            <x14:sparkline>
              <xm:f>'Ratio Analysis'!C17:I17</xm:f>
              <xm:sqref>J17</xm:sqref>
            </x14:sparkline>
            <x14:sparkline>
              <xm:f>'Ratio Analysis'!C18:I18</xm:f>
              <xm:sqref>J18</xm:sqref>
            </x14:sparkline>
            <x14:sparkline>
              <xm:f>'Ratio Analysis'!C19:I19</xm:f>
              <xm:sqref>J19</xm:sqref>
            </x14:sparkline>
            <x14:sparkline>
              <xm:f>'Ratio Analysis'!C20:I20</xm:f>
              <xm:sqref>J20</xm:sqref>
            </x14:sparkline>
            <x14:sparkline>
              <xm:f>'Ratio Analysis'!C21:I21</xm:f>
              <xm:sqref>J21</xm:sqref>
            </x14:sparkline>
            <x14:sparkline>
              <xm:f>'Ratio Analysis'!C22:I22</xm:f>
              <xm:sqref>J22</xm:sqref>
            </x14:sparkline>
            <x14:sparkline>
              <xm:f>'Ratio Analysis'!C23:I23</xm:f>
              <xm:sqref>J23</xm:sqref>
            </x14:sparkline>
            <x14:sparkline>
              <xm:f>'Ratio Analysis'!C24:I24</xm:f>
              <xm:sqref>J24</xm:sqref>
            </x14:sparkline>
            <x14:sparkline>
              <xm:f>'Ratio Analysis'!C25:I25</xm:f>
              <xm:sqref>J25</xm:sqref>
            </x14:sparkline>
            <x14:sparkline>
              <xm:f>'Ratio Analysis'!C26:I26</xm:f>
              <xm:sqref>J26</xm:sqref>
            </x14:sparkline>
            <x14:sparkline>
              <xm:f>'Ratio Analysis'!C27:I27</xm:f>
              <xm:sqref>J27</xm:sqref>
            </x14:sparkline>
            <x14:sparkline>
              <xm:f>'Ratio Analysis'!C28:I28</xm:f>
              <xm:sqref>J28</xm:sqref>
            </x14:sparkline>
            <x14:sparkline>
              <xm:f>'Ratio Analysis'!C29:I29</xm:f>
              <xm:sqref>J29</xm:sqref>
            </x14:sparkline>
            <x14:sparkline>
              <xm:f>'Ratio Analysis'!C30:I30</xm:f>
              <xm:sqref>J30</xm:sqref>
            </x14:sparkline>
            <x14:sparkline>
              <xm:f>'Ratio Analysis'!C31:I31</xm:f>
              <xm:sqref>J31</xm:sqref>
            </x14:sparkline>
            <x14:sparkline>
              <xm:f>'Ratio Analysis'!C32:I32</xm:f>
              <xm:sqref>J32</xm:sqref>
            </x14:sparkline>
            <x14:sparkline>
              <xm:f>'Ratio Analysis'!C33:I33</xm:f>
              <xm:sqref>J33</xm:sqref>
            </x14:sparkline>
            <x14:sparkline>
              <xm:f>'Ratio Analysis'!C34:I34</xm:f>
              <xm:sqref>J34</xm:sqref>
            </x14:sparkline>
            <x14:sparkline>
              <xm:f>'Ratio Analysis'!C35:I35</xm:f>
              <xm:sqref>J35</xm:sqref>
            </x14:sparkline>
            <x14:sparkline>
              <xm:f>'Ratio Analysis'!C36:I36</xm:f>
              <xm:sqref>J36</xm:sqref>
            </x14:sparkline>
            <x14:sparkline>
              <xm:f>'Ratio Analysis'!C37:I37</xm:f>
              <xm:sqref>J37</xm:sqref>
            </x14:sparkline>
            <x14:sparkline>
              <xm:f>'Ratio Analysis'!C38:I38</xm:f>
              <xm:sqref>J38</xm:sqref>
            </x14:sparkline>
            <x14:sparkline>
              <xm:f>'Ratio Analysis'!C39:I39</xm:f>
              <xm:sqref>J39</xm:sqref>
            </x14:sparkline>
            <x14:sparkline>
              <xm:f>'Ratio Analysis'!C40:I40</xm:f>
              <xm:sqref>J40</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F98F-1BDC-4D3E-8213-CB9CBB4D637A}">
  <sheetPr>
    <tabColor rgb="FF002060"/>
  </sheetPr>
  <dimension ref="C2:P73"/>
  <sheetViews>
    <sheetView workbookViewId="0">
      <selection activeCell="N12" sqref="N12"/>
    </sheetView>
  </sheetViews>
  <sheetFormatPr defaultRowHeight="14.5"/>
  <cols>
    <col min="3" max="3" width="12.08984375" customWidth="1"/>
    <col min="4" max="4" width="15.7265625" bestFit="1" customWidth="1"/>
    <col min="5" max="5" width="6.36328125" bestFit="1" customWidth="1"/>
    <col min="6" max="6" width="12.90625" bestFit="1" customWidth="1"/>
    <col min="7" max="8" width="9.36328125" bestFit="1" customWidth="1"/>
    <col min="9" max="9" width="10.90625" customWidth="1"/>
    <col min="10" max="10" width="10" customWidth="1"/>
    <col min="12" max="12" width="9.7265625" customWidth="1"/>
    <col min="13" max="13" width="10.26953125" customWidth="1"/>
    <col min="15" max="15" width="11.26953125" customWidth="1"/>
    <col min="16" max="16" width="9.90625" customWidth="1"/>
  </cols>
  <sheetData>
    <row r="2" spans="3:16">
      <c r="C2" s="164" t="s">
        <v>8634</v>
      </c>
      <c r="D2" s="164"/>
      <c r="E2" s="164"/>
      <c r="F2" s="164"/>
      <c r="G2" s="164"/>
      <c r="H2" s="164"/>
    </row>
    <row r="3" spans="3:16">
      <c r="C3" s="61" t="s">
        <v>325</v>
      </c>
      <c r="D3" s="49" t="s">
        <v>150</v>
      </c>
      <c r="E3" s="49" t="s">
        <v>355</v>
      </c>
      <c r="F3" s="49" t="s">
        <v>8630</v>
      </c>
      <c r="G3" s="49" t="s">
        <v>8632</v>
      </c>
      <c r="H3" s="49" t="s">
        <v>8633</v>
      </c>
    </row>
    <row r="4" spans="3:16">
      <c r="C4" s="48"/>
      <c r="D4" s="10"/>
      <c r="E4" s="10"/>
      <c r="F4" s="148" t="s">
        <v>8631</v>
      </c>
      <c r="G4" s="148" t="s">
        <v>8631</v>
      </c>
      <c r="H4" s="148" t="s">
        <v>8631</v>
      </c>
    </row>
    <row r="5" spans="3:16">
      <c r="C5" s="48">
        <v>1</v>
      </c>
      <c r="D5" s="10" t="s">
        <v>8629</v>
      </c>
      <c r="E5" s="111">
        <v>357.2</v>
      </c>
      <c r="F5" s="111">
        <v>319.52999999999997</v>
      </c>
      <c r="G5" s="111">
        <v>58313.94</v>
      </c>
      <c r="H5" s="19">
        <f>IFERROR(E5*F5,0)</f>
        <v>114136.11599999998</v>
      </c>
    </row>
    <row r="6" spans="3:16">
      <c r="C6" s="48">
        <v>2</v>
      </c>
      <c r="D6" s="10" t="s">
        <v>4620</v>
      </c>
      <c r="E6" s="111">
        <v>326.25</v>
      </c>
      <c r="F6" s="111">
        <v>969.67</v>
      </c>
      <c r="G6" s="111">
        <v>242009.49</v>
      </c>
      <c r="H6" s="19">
        <f>IFERROR(E6*F6,0)</f>
        <v>316354.83749999997</v>
      </c>
    </row>
    <row r="7" spans="3:16">
      <c r="C7" s="48">
        <v>3</v>
      </c>
      <c r="D7" s="10" t="s">
        <v>8626</v>
      </c>
      <c r="E7" s="111">
        <v>261.89999999999998</v>
      </c>
      <c r="F7" s="111">
        <v>930.06</v>
      </c>
      <c r="G7" s="111">
        <v>122567.5</v>
      </c>
      <c r="H7" s="19">
        <f>IFERROR(E7*F7,0)</f>
        <v>243582.71399999998</v>
      </c>
    </row>
    <row r="8" spans="3:16">
      <c r="C8" s="48">
        <v>4</v>
      </c>
      <c r="D8" s="10" t="s">
        <v>8627</v>
      </c>
      <c r="E8" s="111">
        <v>478.65</v>
      </c>
      <c r="F8" s="111">
        <v>385.69</v>
      </c>
      <c r="G8" s="111">
        <v>37704.97</v>
      </c>
      <c r="H8" s="19">
        <f>IFERROR(E8*F8,0)</f>
        <v>184610.51849999998</v>
      </c>
    </row>
    <row r="9" spans="3:16">
      <c r="C9" s="48">
        <v>5</v>
      </c>
      <c r="D9" s="10" t="s">
        <v>8628</v>
      </c>
      <c r="E9" s="111">
        <v>849.35</v>
      </c>
      <c r="F9" s="111">
        <v>158.4</v>
      </c>
      <c r="G9" s="111">
        <v>67430</v>
      </c>
      <c r="H9" s="19">
        <f>IFERROR(E9*F9,0)</f>
        <v>134537.04</v>
      </c>
    </row>
    <row r="10" spans="3:16">
      <c r="C10" s="48"/>
      <c r="D10" s="10"/>
      <c r="E10" s="111"/>
      <c r="F10" s="111"/>
      <c r="G10" s="111"/>
      <c r="H10" s="19"/>
    </row>
    <row r="11" spans="3:16">
      <c r="C11" s="48"/>
      <c r="D11" s="10"/>
      <c r="E11" s="111"/>
      <c r="F11" s="111"/>
      <c r="G11" s="111"/>
      <c r="H11" s="19"/>
    </row>
    <row r="12" spans="3:16">
      <c r="C12" s="150" t="s">
        <v>184</v>
      </c>
      <c r="D12" s="151" t="s">
        <v>185</v>
      </c>
      <c r="F12" s="150" t="s">
        <v>184</v>
      </c>
      <c r="G12" s="151" t="s">
        <v>185</v>
      </c>
      <c r="I12" s="150" t="s">
        <v>184</v>
      </c>
      <c r="J12" s="151" t="s">
        <v>185</v>
      </c>
      <c r="L12" s="150" t="s">
        <v>184</v>
      </c>
      <c r="M12" s="151" t="s">
        <v>185</v>
      </c>
      <c r="O12" s="150" t="s">
        <v>184</v>
      </c>
      <c r="P12" s="151" t="s">
        <v>185</v>
      </c>
    </row>
    <row r="13" spans="3:16">
      <c r="C13" s="152">
        <v>45709</v>
      </c>
      <c r="D13" s="158">
        <v>22795.9</v>
      </c>
      <c r="F13" s="152">
        <v>45709</v>
      </c>
      <c r="G13" s="153">
        <v>326.25</v>
      </c>
      <c r="I13" s="152">
        <v>45709</v>
      </c>
      <c r="J13" s="153">
        <v>261.89999999999998</v>
      </c>
      <c r="L13" s="152">
        <v>45709</v>
      </c>
      <c r="M13" s="153">
        <v>478.65</v>
      </c>
      <c r="O13" s="152">
        <v>45709</v>
      </c>
      <c r="P13" s="153">
        <v>849.35</v>
      </c>
    </row>
    <row r="14" spans="3:16">
      <c r="C14" s="152">
        <v>45689</v>
      </c>
      <c r="D14" s="158">
        <v>22795.9</v>
      </c>
      <c r="F14" s="152">
        <v>45689</v>
      </c>
      <c r="G14" s="153">
        <v>326.25</v>
      </c>
      <c r="I14" s="152">
        <v>45689</v>
      </c>
      <c r="J14" s="153">
        <v>258.87</v>
      </c>
      <c r="L14" s="152">
        <v>45689</v>
      </c>
      <c r="M14" s="153">
        <v>478.65</v>
      </c>
      <c r="O14" s="152">
        <v>45689</v>
      </c>
      <c r="P14" s="153">
        <v>849.35</v>
      </c>
    </row>
    <row r="15" spans="3:16">
      <c r="C15" s="152">
        <v>45658</v>
      </c>
      <c r="D15" s="158">
        <v>23508.400000000001</v>
      </c>
      <c r="F15" s="152">
        <v>45658</v>
      </c>
      <c r="G15" s="153">
        <v>321.49</v>
      </c>
      <c r="I15" s="152">
        <v>45658</v>
      </c>
      <c r="J15" s="153">
        <v>298.16000000000003</v>
      </c>
      <c r="L15" s="152">
        <v>45658</v>
      </c>
      <c r="M15" s="153">
        <v>513.20000000000005</v>
      </c>
      <c r="O15" s="152">
        <v>45658</v>
      </c>
      <c r="P15" s="153">
        <v>997.55</v>
      </c>
    </row>
    <row r="16" spans="3:16">
      <c r="C16" s="152">
        <v>45627</v>
      </c>
      <c r="D16" s="158">
        <v>23644.799999999999</v>
      </c>
      <c r="F16" s="152">
        <v>45627</v>
      </c>
      <c r="G16" s="153">
        <v>330.77</v>
      </c>
      <c r="I16" s="152">
        <v>45627</v>
      </c>
      <c r="J16" s="153">
        <v>305.13</v>
      </c>
      <c r="L16" s="152">
        <v>45627</v>
      </c>
      <c r="M16" s="153">
        <v>529.45000000000005</v>
      </c>
      <c r="O16" s="152">
        <v>45627</v>
      </c>
      <c r="P16" s="158">
        <v>1040.7</v>
      </c>
    </row>
    <row r="17" spans="3:16">
      <c r="C17" s="152">
        <v>45597</v>
      </c>
      <c r="D17" s="158">
        <v>24131.1</v>
      </c>
      <c r="F17" s="152">
        <v>45597</v>
      </c>
      <c r="G17" s="153">
        <v>360.84</v>
      </c>
      <c r="I17" s="152">
        <v>45597</v>
      </c>
      <c r="J17" s="153">
        <v>320.98</v>
      </c>
      <c r="L17" s="152">
        <v>45597</v>
      </c>
      <c r="M17" s="153">
        <v>554.79999999999995</v>
      </c>
      <c r="O17" s="152">
        <v>45597</v>
      </c>
      <c r="P17" s="158">
        <v>1323.9</v>
      </c>
    </row>
    <row r="18" spans="3:16">
      <c r="C18" s="152">
        <v>45566</v>
      </c>
      <c r="D18" s="158">
        <v>24205.35</v>
      </c>
      <c r="F18" s="152">
        <v>45566</v>
      </c>
      <c r="G18" s="153">
        <v>402.51</v>
      </c>
      <c r="I18" s="152">
        <v>45566</v>
      </c>
      <c r="J18" s="153">
        <v>312.60000000000002</v>
      </c>
      <c r="L18" s="152">
        <v>45566</v>
      </c>
      <c r="M18" s="153">
        <v>592.70000000000005</v>
      </c>
      <c r="O18" s="152">
        <v>45566</v>
      </c>
      <c r="P18" s="158">
        <v>1598.3</v>
      </c>
    </row>
    <row r="19" spans="3:16">
      <c r="C19" s="152">
        <v>45536</v>
      </c>
      <c r="D19" s="158">
        <v>25810.85</v>
      </c>
      <c r="F19" s="152">
        <v>45536</v>
      </c>
      <c r="G19" s="153">
        <v>437.08</v>
      </c>
      <c r="I19" s="152">
        <v>45536</v>
      </c>
      <c r="J19" s="153">
        <v>343.84</v>
      </c>
      <c r="L19" s="152">
        <v>45536</v>
      </c>
      <c r="M19" s="153">
        <v>656.15</v>
      </c>
      <c r="O19" s="152">
        <v>45536</v>
      </c>
      <c r="P19" s="158">
        <v>1902.7</v>
      </c>
    </row>
    <row r="20" spans="3:16">
      <c r="C20" s="152">
        <v>45505</v>
      </c>
      <c r="D20" s="158">
        <v>25235.9</v>
      </c>
      <c r="F20" s="152">
        <v>45505</v>
      </c>
      <c r="G20" s="153">
        <v>407.24</v>
      </c>
      <c r="I20" s="152">
        <v>45505</v>
      </c>
      <c r="J20" s="153">
        <v>326.07</v>
      </c>
      <c r="L20" s="152">
        <v>45505</v>
      </c>
      <c r="M20" s="153">
        <v>632.04999999999995</v>
      </c>
      <c r="O20" s="152">
        <v>45505</v>
      </c>
      <c r="P20" s="158">
        <v>1838.15</v>
      </c>
    </row>
    <row r="21" spans="3:16">
      <c r="C21" s="152">
        <v>45474</v>
      </c>
      <c r="D21" s="158">
        <v>24951.15</v>
      </c>
      <c r="F21" s="152">
        <v>45474</v>
      </c>
      <c r="G21" s="153">
        <v>407.04</v>
      </c>
      <c r="I21" s="152">
        <v>45474</v>
      </c>
      <c r="J21" s="153">
        <v>336.51</v>
      </c>
      <c r="L21" s="152">
        <v>45474</v>
      </c>
      <c r="M21" s="153">
        <v>734.45</v>
      </c>
      <c r="O21" s="152">
        <v>45474</v>
      </c>
      <c r="P21" s="158">
        <v>1847.2</v>
      </c>
    </row>
    <row r="22" spans="3:16">
      <c r="C22" s="152">
        <v>45444</v>
      </c>
      <c r="D22" s="158">
        <v>24010.6</v>
      </c>
      <c r="F22" s="152">
        <v>45444</v>
      </c>
      <c r="G22" s="153">
        <v>370.2</v>
      </c>
      <c r="I22" s="152">
        <v>45444</v>
      </c>
      <c r="J22" s="153">
        <v>319.83999999999997</v>
      </c>
      <c r="L22" s="152">
        <v>45444</v>
      </c>
      <c r="M22" s="153">
        <v>718.6</v>
      </c>
      <c r="O22" s="152">
        <v>45444</v>
      </c>
      <c r="P22" s="158">
        <v>1788.8</v>
      </c>
    </row>
    <row r="23" spans="3:16">
      <c r="C23" s="152">
        <v>45413</v>
      </c>
      <c r="D23" s="158">
        <v>22530.7</v>
      </c>
      <c r="F23" s="152">
        <v>45413</v>
      </c>
      <c r="G23" s="153">
        <v>351.27</v>
      </c>
      <c r="I23" s="152">
        <v>45413</v>
      </c>
      <c r="J23" s="153">
        <v>299.58999999999997</v>
      </c>
      <c r="L23" s="152">
        <v>45413</v>
      </c>
      <c r="M23" s="153">
        <v>755.8</v>
      </c>
      <c r="O23" s="152">
        <v>45413</v>
      </c>
      <c r="P23" s="158">
        <v>1908.35</v>
      </c>
    </row>
    <row r="24" spans="3:16">
      <c r="C24" s="152">
        <v>45383</v>
      </c>
      <c r="D24" s="158">
        <v>22604.85</v>
      </c>
      <c r="F24" s="152">
        <v>45383</v>
      </c>
      <c r="G24" s="153">
        <v>355.38</v>
      </c>
      <c r="I24" s="152">
        <v>45383</v>
      </c>
      <c r="J24" s="153">
        <v>291.70999999999998</v>
      </c>
      <c r="L24" s="152">
        <v>45383</v>
      </c>
      <c r="M24" s="153">
        <v>612.45000000000005</v>
      </c>
      <c r="O24" s="152">
        <v>45383</v>
      </c>
      <c r="P24" s="158">
        <v>1797.65</v>
      </c>
    </row>
    <row r="25" spans="3:16">
      <c r="C25" s="152">
        <v>45352</v>
      </c>
      <c r="D25" s="158">
        <v>22326.9</v>
      </c>
      <c r="F25" s="152">
        <v>45352</v>
      </c>
      <c r="G25" s="153">
        <v>328.57</v>
      </c>
      <c r="I25" s="152">
        <v>45352</v>
      </c>
      <c r="J25" s="153">
        <v>267.60000000000002</v>
      </c>
      <c r="L25" s="152">
        <v>45352</v>
      </c>
      <c r="M25" s="153">
        <v>533.79999999999995</v>
      </c>
      <c r="O25" s="152">
        <v>45352</v>
      </c>
      <c r="P25" s="158">
        <v>1835.15</v>
      </c>
    </row>
    <row r="26" spans="3:16">
      <c r="C26" s="152">
        <v>45323</v>
      </c>
      <c r="D26" s="158">
        <v>21982.799999999999</v>
      </c>
      <c r="F26" s="152">
        <v>45323</v>
      </c>
      <c r="G26" s="153">
        <v>325.2</v>
      </c>
      <c r="I26" s="152">
        <v>45323</v>
      </c>
      <c r="J26" s="153">
        <v>268.86</v>
      </c>
      <c r="L26" s="152">
        <v>45323</v>
      </c>
      <c r="M26" s="153">
        <v>549.95000000000005</v>
      </c>
      <c r="O26" s="152">
        <v>45323</v>
      </c>
      <c r="P26" s="158">
        <v>1895.05</v>
      </c>
    </row>
    <row r="27" spans="3:16">
      <c r="C27" s="152">
        <v>45292</v>
      </c>
      <c r="D27" s="158">
        <v>21725.7</v>
      </c>
      <c r="F27" s="152">
        <v>45292</v>
      </c>
      <c r="G27" s="153">
        <v>307.66000000000003</v>
      </c>
      <c r="I27" s="152">
        <v>45292</v>
      </c>
      <c r="J27" s="153">
        <v>246.47</v>
      </c>
      <c r="L27" s="152">
        <v>45292</v>
      </c>
      <c r="M27" s="153">
        <v>562.70000000000005</v>
      </c>
      <c r="O27" s="152">
        <v>45292</v>
      </c>
      <c r="P27" s="158">
        <v>1669.45</v>
      </c>
    </row>
    <row r="28" spans="3:16">
      <c r="C28" s="152">
        <v>45261</v>
      </c>
      <c r="D28" s="158">
        <v>21731.4</v>
      </c>
      <c r="F28" s="152">
        <v>45261</v>
      </c>
      <c r="G28" s="153">
        <v>301.51</v>
      </c>
      <c r="I28" s="152">
        <v>45261</v>
      </c>
      <c r="J28" s="153">
        <v>225.46</v>
      </c>
      <c r="L28" s="152">
        <v>45261</v>
      </c>
      <c r="M28" s="153">
        <v>525.15</v>
      </c>
      <c r="O28" s="152">
        <v>45261</v>
      </c>
      <c r="P28" s="158">
        <v>1597</v>
      </c>
    </row>
    <row r="29" spans="3:16">
      <c r="C29" s="152">
        <v>45231</v>
      </c>
      <c r="D29" s="158">
        <v>20133.150000000001</v>
      </c>
      <c r="F29" s="152">
        <v>45231</v>
      </c>
      <c r="G29" s="153">
        <v>250.78</v>
      </c>
      <c r="I29" s="152">
        <v>45231</v>
      </c>
      <c r="J29" s="153">
        <v>194.83</v>
      </c>
      <c r="L29" s="152">
        <v>45231</v>
      </c>
      <c r="M29" s="153">
        <v>431.5</v>
      </c>
      <c r="O29" s="152">
        <v>45231</v>
      </c>
      <c r="P29" s="158">
        <v>1028.8</v>
      </c>
    </row>
    <row r="30" spans="3:16">
      <c r="C30" s="152">
        <v>45200</v>
      </c>
      <c r="D30" s="158">
        <v>19079.599999999999</v>
      </c>
      <c r="F30" s="152">
        <v>45200</v>
      </c>
      <c r="G30" s="153">
        <v>226.31</v>
      </c>
      <c r="I30" s="152">
        <v>45200</v>
      </c>
      <c r="J30" s="153">
        <v>188.49</v>
      </c>
      <c r="L30" s="152">
        <v>45200</v>
      </c>
      <c r="M30" s="153">
        <v>363.05</v>
      </c>
      <c r="O30" s="152">
        <v>45200</v>
      </c>
      <c r="P30" s="153">
        <v>911.65</v>
      </c>
    </row>
    <row r="31" spans="3:16">
      <c r="C31" s="152">
        <v>45170</v>
      </c>
      <c r="D31" s="158">
        <v>19638.3</v>
      </c>
      <c r="F31" s="152">
        <v>45170</v>
      </c>
      <c r="G31" s="153">
        <v>235.66</v>
      </c>
      <c r="I31" s="152">
        <v>45170</v>
      </c>
      <c r="J31" s="153">
        <v>186.25</v>
      </c>
      <c r="L31" s="152">
        <v>45170</v>
      </c>
      <c r="M31" s="153">
        <v>377.45</v>
      </c>
      <c r="O31" s="152">
        <v>45170</v>
      </c>
      <c r="P31" s="153">
        <v>987.15</v>
      </c>
    </row>
    <row r="32" spans="3:16">
      <c r="C32" s="152">
        <v>45139</v>
      </c>
      <c r="D32" s="158">
        <v>19253.8</v>
      </c>
      <c r="F32" s="152">
        <v>45139</v>
      </c>
      <c r="G32" s="153">
        <v>208.51</v>
      </c>
      <c r="I32" s="152">
        <v>45139</v>
      </c>
      <c r="J32" s="153">
        <v>167.74</v>
      </c>
      <c r="L32" s="152">
        <v>45139</v>
      </c>
      <c r="M32" s="153">
        <v>321.3</v>
      </c>
      <c r="O32" s="152">
        <v>45139</v>
      </c>
      <c r="P32" s="153">
        <v>928.65</v>
      </c>
    </row>
    <row r="33" spans="3:16">
      <c r="C33" s="152">
        <v>45108</v>
      </c>
      <c r="D33" s="158">
        <v>19753.8</v>
      </c>
      <c r="F33" s="152">
        <v>45108</v>
      </c>
      <c r="G33" s="153">
        <v>206.67</v>
      </c>
      <c r="I33" s="152">
        <v>45108</v>
      </c>
      <c r="J33" s="153">
        <v>182.49</v>
      </c>
      <c r="L33" s="152">
        <v>45108</v>
      </c>
      <c r="M33" s="153">
        <v>273.3</v>
      </c>
      <c r="O33" s="152">
        <v>45108</v>
      </c>
      <c r="P33" s="158">
        <v>1093.3</v>
      </c>
    </row>
    <row r="34" spans="3:16">
      <c r="C34" s="152">
        <v>45078</v>
      </c>
      <c r="D34" s="158">
        <v>19189.05</v>
      </c>
      <c r="F34" s="152">
        <v>45078</v>
      </c>
      <c r="G34" s="153">
        <v>179.03</v>
      </c>
      <c r="I34" s="152">
        <v>45078</v>
      </c>
      <c r="J34" s="153">
        <v>175.01</v>
      </c>
      <c r="L34" s="152">
        <v>45078</v>
      </c>
      <c r="M34" s="153">
        <v>249.85</v>
      </c>
      <c r="O34" s="152">
        <v>45078</v>
      </c>
      <c r="P34" s="153">
        <v>945.9</v>
      </c>
    </row>
    <row r="35" spans="3:16">
      <c r="C35" s="152">
        <v>45047</v>
      </c>
      <c r="D35" s="158">
        <v>18534.400000000001</v>
      </c>
      <c r="F35" s="152">
        <v>45047</v>
      </c>
      <c r="G35" s="153">
        <v>164.55</v>
      </c>
      <c r="I35" s="152">
        <v>45047</v>
      </c>
      <c r="J35" s="153">
        <v>160.4</v>
      </c>
      <c r="L35" s="152">
        <v>45047</v>
      </c>
      <c r="M35" s="153">
        <v>249.65</v>
      </c>
      <c r="O35" s="152">
        <v>45047</v>
      </c>
      <c r="P35" s="153">
        <v>977.7</v>
      </c>
    </row>
    <row r="36" spans="3:16">
      <c r="C36" s="152">
        <v>45017</v>
      </c>
      <c r="D36" s="158">
        <v>18065</v>
      </c>
      <c r="F36" s="152">
        <v>45017</v>
      </c>
      <c r="G36" s="153">
        <v>162.80000000000001</v>
      </c>
      <c r="I36" s="152">
        <v>45017</v>
      </c>
      <c r="J36" s="153">
        <v>162.74</v>
      </c>
      <c r="L36" s="152">
        <v>45017</v>
      </c>
      <c r="M36" s="153">
        <v>224.85</v>
      </c>
      <c r="O36" s="152">
        <v>45017</v>
      </c>
      <c r="P36" s="153">
        <v>951</v>
      </c>
    </row>
    <row r="37" spans="3:16">
      <c r="C37" s="152">
        <v>44986</v>
      </c>
      <c r="D37" s="158">
        <v>17359.75</v>
      </c>
      <c r="F37" s="152">
        <v>44986</v>
      </c>
      <c r="G37" s="153">
        <v>165.73</v>
      </c>
      <c r="I37" s="152">
        <v>44986</v>
      </c>
      <c r="J37" s="153">
        <v>154.81</v>
      </c>
      <c r="L37" s="152">
        <v>44986</v>
      </c>
      <c r="M37" s="153">
        <v>191.6</v>
      </c>
      <c r="O37" s="152">
        <v>44986</v>
      </c>
      <c r="P37" s="153">
        <v>881.15</v>
      </c>
    </row>
    <row r="38" spans="3:16">
      <c r="C38" s="152">
        <v>44958</v>
      </c>
      <c r="D38" s="158">
        <v>17303.95</v>
      </c>
      <c r="F38" s="152">
        <v>44958</v>
      </c>
      <c r="G38" s="153">
        <v>157.27000000000001</v>
      </c>
      <c r="I38" s="152">
        <v>44958</v>
      </c>
      <c r="J38" s="153">
        <v>148.93</v>
      </c>
      <c r="L38" s="152">
        <v>44958</v>
      </c>
      <c r="M38" s="153">
        <v>146.30000000000001</v>
      </c>
      <c r="O38" s="152">
        <v>44958</v>
      </c>
      <c r="P38" s="153">
        <v>485.3</v>
      </c>
    </row>
    <row r="39" spans="3:16">
      <c r="C39" s="152">
        <v>44927</v>
      </c>
      <c r="D39" s="158">
        <v>17662.150000000001</v>
      </c>
      <c r="F39" s="152">
        <v>44927</v>
      </c>
      <c r="G39" s="153">
        <v>157.87</v>
      </c>
      <c r="I39" s="152">
        <v>44927</v>
      </c>
      <c r="J39" s="153">
        <v>145.18</v>
      </c>
      <c r="L39" s="152">
        <v>44927</v>
      </c>
      <c r="M39" s="153">
        <v>223.8</v>
      </c>
      <c r="O39" s="152">
        <v>44927</v>
      </c>
      <c r="P39" s="158">
        <v>1223.9000000000001</v>
      </c>
    </row>
    <row r="40" spans="3:16">
      <c r="C40" s="152">
        <v>44896</v>
      </c>
      <c r="D40" s="158">
        <v>18105.3</v>
      </c>
      <c r="F40" s="152">
        <v>44896</v>
      </c>
      <c r="G40" s="153">
        <v>153.53</v>
      </c>
      <c r="I40" s="152">
        <v>44896</v>
      </c>
      <c r="J40" s="153">
        <v>143.19999999999999</v>
      </c>
      <c r="L40" s="152">
        <v>44896</v>
      </c>
      <c r="M40" s="153">
        <v>299.55</v>
      </c>
      <c r="O40" s="152">
        <v>44896</v>
      </c>
      <c r="P40" s="158">
        <v>1931.8</v>
      </c>
    </row>
    <row r="41" spans="3:16">
      <c r="C41" s="152">
        <v>44866</v>
      </c>
      <c r="D41" s="158">
        <v>18758.349999999999</v>
      </c>
      <c r="F41" s="152">
        <v>44866</v>
      </c>
      <c r="G41" s="153">
        <v>158.84</v>
      </c>
      <c r="I41" s="152">
        <v>44866</v>
      </c>
      <c r="J41" s="153">
        <v>146.6</v>
      </c>
      <c r="L41" s="152">
        <v>44866</v>
      </c>
      <c r="M41" s="153">
        <v>332.75</v>
      </c>
      <c r="O41" s="152">
        <v>44866</v>
      </c>
      <c r="P41" s="158">
        <v>2116.5</v>
      </c>
    </row>
    <row r="42" spans="3:16">
      <c r="C42" s="152">
        <v>44835</v>
      </c>
      <c r="D42" s="158">
        <v>18012.2</v>
      </c>
      <c r="F42" s="152">
        <v>44835</v>
      </c>
      <c r="G42" s="153">
        <v>159.66999999999999</v>
      </c>
      <c r="I42" s="152">
        <v>44835</v>
      </c>
      <c r="J42" s="153">
        <v>149.31</v>
      </c>
      <c r="L42" s="152">
        <v>44835</v>
      </c>
      <c r="M42" s="153">
        <v>334.9</v>
      </c>
      <c r="O42" s="152">
        <v>44835</v>
      </c>
      <c r="P42" s="158">
        <v>2102.9</v>
      </c>
    </row>
    <row r="43" spans="3:16">
      <c r="C43" s="152">
        <v>44805</v>
      </c>
      <c r="D43" s="158">
        <v>17094.349999999999</v>
      </c>
      <c r="F43" s="152">
        <v>44805</v>
      </c>
      <c r="G43" s="153">
        <v>147.26</v>
      </c>
      <c r="I43" s="152">
        <v>44805</v>
      </c>
      <c r="J43" s="153">
        <v>138.88</v>
      </c>
      <c r="L43" s="152">
        <v>44805</v>
      </c>
      <c r="M43" s="153">
        <v>373.5</v>
      </c>
      <c r="O43" s="152">
        <v>44805</v>
      </c>
      <c r="P43" s="158">
        <v>2260.8000000000002</v>
      </c>
    </row>
    <row r="44" spans="3:16">
      <c r="C44" s="152">
        <v>44774</v>
      </c>
      <c r="D44" s="158">
        <v>17759.3</v>
      </c>
      <c r="F44" s="152">
        <v>44774</v>
      </c>
      <c r="G44" s="153">
        <v>148.41999999999999</v>
      </c>
      <c r="I44" s="152">
        <v>44774</v>
      </c>
      <c r="J44" s="153">
        <v>148.80000000000001</v>
      </c>
      <c r="L44" s="152">
        <v>44774</v>
      </c>
      <c r="M44" s="153">
        <v>413.95</v>
      </c>
      <c r="O44" s="152">
        <v>44774</v>
      </c>
      <c r="P44" s="158">
        <v>2436.1999999999998</v>
      </c>
    </row>
    <row r="45" spans="3:16">
      <c r="C45" s="152">
        <v>44743</v>
      </c>
      <c r="D45" s="158">
        <v>17158.25</v>
      </c>
      <c r="F45" s="152">
        <v>44743</v>
      </c>
      <c r="G45" s="153">
        <v>138.41999999999999</v>
      </c>
      <c r="I45" s="152">
        <v>44743</v>
      </c>
      <c r="J45" s="153">
        <v>138.66</v>
      </c>
      <c r="L45" s="152">
        <v>44743</v>
      </c>
      <c r="M45" s="153">
        <v>313.95</v>
      </c>
      <c r="O45" s="152">
        <v>44743</v>
      </c>
      <c r="P45" s="158">
        <v>2174.6999999999998</v>
      </c>
    </row>
    <row r="46" spans="3:16">
      <c r="C46" s="152">
        <v>44713</v>
      </c>
      <c r="D46" s="158">
        <v>15780.25</v>
      </c>
      <c r="F46" s="152">
        <v>44713</v>
      </c>
      <c r="G46" s="153">
        <v>129.33000000000001</v>
      </c>
      <c r="I46" s="152">
        <v>44713</v>
      </c>
      <c r="J46" s="153">
        <v>137.33000000000001</v>
      </c>
      <c r="L46" s="152">
        <v>44713</v>
      </c>
      <c r="M46" s="153">
        <v>262.85000000000002</v>
      </c>
      <c r="O46" s="152">
        <v>44713</v>
      </c>
      <c r="P46" s="158">
        <v>1929.6</v>
      </c>
    </row>
    <row r="47" spans="3:16">
      <c r="C47" s="152">
        <v>44682</v>
      </c>
      <c r="D47" s="158">
        <v>16584.55</v>
      </c>
      <c r="F47" s="152">
        <v>44682</v>
      </c>
      <c r="G47" s="153">
        <v>141.18</v>
      </c>
      <c r="I47" s="152">
        <v>44682</v>
      </c>
      <c r="J47" s="153">
        <v>150.94</v>
      </c>
      <c r="L47" s="152">
        <v>44682</v>
      </c>
      <c r="M47" s="153">
        <v>323.25</v>
      </c>
      <c r="O47" s="152">
        <v>44682</v>
      </c>
      <c r="P47" s="158">
        <v>1888.95</v>
      </c>
    </row>
    <row r="48" spans="3:16">
      <c r="C48" s="152">
        <v>44652</v>
      </c>
      <c r="D48" s="158">
        <v>17102.55</v>
      </c>
      <c r="F48" s="152">
        <v>44652</v>
      </c>
      <c r="G48" s="153">
        <v>141.37</v>
      </c>
      <c r="I48" s="152">
        <v>44652</v>
      </c>
      <c r="J48" s="153">
        <v>147.6</v>
      </c>
      <c r="L48" s="152">
        <v>44652</v>
      </c>
      <c r="M48" s="153">
        <v>280.35000000000002</v>
      </c>
      <c r="O48" s="152">
        <v>44652</v>
      </c>
      <c r="P48" s="158">
        <v>2882.8</v>
      </c>
    </row>
    <row r="49" spans="3:16">
      <c r="C49" s="152">
        <v>44621</v>
      </c>
      <c r="D49" s="158">
        <v>17464.75</v>
      </c>
      <c r="F49" s="152">
        <v>44621</v>
      </c>
      <c r="G49" s="153">
        <v>122.18</v>
      </c>
      <c r="I49" s="152">
        <v>44621</v>
      </c>
      <c r="J49" s="153">
        <v>140.51</v>
      </c>
      <c r="L49" s="152">
        <v>44621</v>
      </c>
      <c r="M49" s="153">
        <v>185.1</v>
      </c>
      <c r="O49" s="152">
        <v>44621</v>
      </c>
      <c r="P49" s="158">
        <v>1914.7</v>
      </c>
    </row>
    <row r="50" spans="3:16">
      <c r="C50" s="152">
        <v>44593</v>
      </c>
      <c r="D50" s="158">
        <v>16793.900000000001</v>
      </c>
      <c r="F50" s="152">
        <v>44593</v>
      </c>
      <c r="G50" s="153">
        <v>117.4</v>
      </c>
      <c r="I50" s="152">
        <v>44593</v>
      </c>
      <c r="J50" s="153">
        <v>131.88</v>
      </c>
      <c r="L50" s="152">
        <v>44593</v>
      </c>
      <c r="M50" s="153">
        <v>123.75</v>
      </c>
      <c r="O50" s="152">
        <v>44593</v>
      </c>
      <c r="P50" s="158">
        <v>1843.4</v>
      </c>
    </row>
    <row r="51" spans="3:16">
      <c r="C51" s="152">
        <v>44562</v>
      </c>
      <c r="D51" s="158">
        <v>17339.849999999999</v>
      </c>
      <c r="F51" s="152">
        <v>44562</v>
      </c>
      <c r="G51" s="153">
        <v>124.92</v>
      </c>
      <c r="I51" s="152">
        <v>44562</v>
      </c>
      <c r="J51" s="153">
        <v>135.83000000000001</v>
      </c>
      <c r="L51" s="152">
        <v>44562</v>
      </c>
      <c r="M51" s="153">
        <v>106.25</v>
      </c>
      <c r="O51" s="152">
        <v>44562</v>
      </c>
      <c r="P51" s="158">
        <v>1877.85</v>
      </c>
    </row>
    <row r="52" spans="3:16">
      <c r="C52" s="152">
        <v>44531</v>
      </c>
      <c r="D52" s="158">
        <v>17354.05</v>
      </c>
      <c r="F52" s="152">
        <v>44531</v>
      </c>
      <c r="G52" s="153">
        <v>109.4</v>
      </c>
      <c r="I52" s="152">
        <v>44531</v>
      </c>
      <c r="J52" s="153">
        <v>126.39</v>
      </c>
      <c r="L52" s="152">
        <v>44531</v>
      </c>
      <c r="M52" s="153">
        <v>99.7</v>
      </c>
      <c r="O52" s="152">
        <v>44531</v>
      </c>
      <c r="P52" s="158">
        <v>1330.25</v>
      </c>
    </row>
    <row r="53" spans="3:16">
      <c r="C53" s="152">
        <v>44501</v>
      </c>
      <c r="D53" s="158">
        <v>16983.2</v>
      </c>
      <c r="F53" s="152">
        <v>44501</v>
      </c>
      <c r="G53" s="153">
        <v>111.9</v>
      </c>
      <c r="I53" s="152">
        <v>44501</v>
      </c>
      <c r="J53" s="153">
        <v>127.85</v>
      </c>
      <c r="L53" s="152">
        <v>44501</v>
      </c>
      <c r="M53" s="153">
        <v>99.35</v>
      </c>
      <c r="O53" s="152">
        <v>44501</v>
      </c>
      <c r="P53" s="158">
        <v>1295.4000000000001</v>
      </c>
    </row>
    <row r="54" spans="3:16">
      <c r="C54" s="152">
        <v>44470</v>
      </c>
      <c r="D54" s="158">
        <v>17671.650000000001</v>
      </c>
      <c r="F54" s="152">
        <v>44470</v>
      </c>
      <c r="G54" s="153">
        <v>116.65</v>
      </c>
      <c r="I54" s="152">
        <v>44470</v>
      </c>
      <c r="J54" s="153">
        <v>114.43</v>
      </c>
      <c r="L54" s="152">
        <v>44470</v>
      </c>
      <c r="M54" s="153">
        <v>100.5</v>
      </c>
      <c r="O54" s="152">
        <v>44470</v>
      </c>
      <c r="P54" s="158">
        <v>1152.8499999999999</v>
      </c>
    </row>
    <row r="55" spans="3:16">
      <c r="C55" s="152">
        <v>44440</v>
      </c>
      <c r="D55" s="158">
        <v>17618.150000000001</v>
      </c>
      <c r="F55" s="152">
        <v>44440</v>
      </c>
      <c r="G55" s="153">
        <v>118.26</v>
      </c>
      <c r="I55" s="152">
        <v>44440</v>
      </c>
      <c r="J55" s="153">
        <v>115.39</v>
      </c>
      <c r="L55" s="152">
        <v>44440</v>
      </c>
      <c r="M55" s="153">
        <v>97.1</v>
      </c>
      <c r="O55" s="152">
        <v>44440</v>
      </c>
      <c r="P55" s="158">
        <v>1146.5999999999999</v>
      </c>
    </row>
    <row r="56" spans="3:16">
      <c r="C56" s="152">
        <v>44409</v>
      </c>
      <c r="D56" s="158">
        <v>17132.2</v>
      </c>
      <c r="F56" s="152">
        <v>44409</v>
      </c>
      <c r="G56" s="153">
        <v>96.67</v>
      </c>
      <c r="I56" s="152">
        <v>44409</v>
      </c>
      <c r="J56" s="153">
        <v>106.55</v>
      </c>
      <c r="L56" s="152">
        <v>44409</v>
      </c>
      <c r="M56" s="153">
        <v>98.5</v>
      </c>
      <c r="O56" s="152">
        <v>44409</v>
      </c>
      <c r="P56" s="158">
        <v>1068.3499999999999</v>
      </c>
    </row>
    <row r="57" spans="3:16">
      <c r="C57" s="152">
        <v>44378</v>
      </c>
      <c r="D57" s="158">
        <v>15763.05</v>
      </c>
      <c r="F57" s="152">
        <v>44378</v>
      </c>
      <c r="G57" s="153">
        <v>98.54</v>
      </c>
      <c r="I57" s="152">
        <v>44378</v>
      </c>
      <c r="J57" s="153">
        <v>104</v>
      </c>
      <c r="L57" s="152">
        <v>44378</v>
      </c>
      <c r="M57" s="153">
        <v>95.85</v>
      </c>
      <c r="O57" s="152">
        <v>44378</v>
      </c>
      <c r="P57" s="153">
        <v>882.3</v>
      </c>
    </row>
    <row r="58" spans="3:16">
      <c r="C58" s="152">
        <v>44348</v>
      </c>
      <c r="D58" s="158">
        <v>15721.5</v>
      </c>
      <c r="F58" s="152">
        <v>44348</v>
      </c>
      <c r="G58" s="153">
        <v>97.04</v>
      </c>
      <c r="I58" s="152">
        <v>44348</v>
      </c>
      <c r="J58" s="153">
        <v>105.91</v>
      </c>
      <c r="L58" s="152">
        <v>44348</v>
      </c>
      <c r="M58" s="153">
        <v>113.45</v>
      </c>
      <c r="O58" s="152">
        <v>44348</v>
      </c>
      <c r="P58" s="158">
        <v>1124.9000000000001</v>
      </c>
    </row>
    <row r="59" spans="3:16">
      <c r="C59" s="152">
        <v>44317</v>
      </c>
      <c r="D59" s="158">
        <v>15582.8</v>
      </c>
      <c r="F59" s="152">
        <v>44317</v>
      </c>
      <c r="G59" s="153">
        <v>92.12</v>
      </c>
      <c r="I59" s="152">
        <v>44317</v>
      </c>
      <c r="J59" s="153">
        <v>102.84</v>
      </c>
      <c r="L59" s="152">
        <v>44317</v>
      </c>
      <c r="M59" s="153">
        <v>92.5</v>
      </c>
      <c r="O59" s="152">
        <v>44317</v>
      </c>
      <c r="P59" s="158">
        <v>1268.2</v>
      </c>
    </row>
    <row r="60" spans="3:16">
      <c r="C60" s="152">
        <v>44287</v>
      </c>
      <c r="D60" s="158">
        <v>14631.1</v>
      </c>
      <c r="F60" s="152">
        <v>44287</v>
      </c>
      <c r="G60" s="153">
        <v>85.41</v>
      </c>
      <c r="I60" s="152">
        <v>44287</v>
      </c>
      <c r="J60" s="153">
        <v>100.28</v>
      </c>
      <c r="L60" s="152">
        <v>44287</v>
      </c>
      <c r="M60" s="153">
        <v>94.75</v>
      </c>
      <c r="O60" s="152">
        <v>44287</v>
      </c>
      <c r="P60" s="158">
        <v>1018.95</v>
      </c>
    </row>
    <row r="61" spans="3:16">
      <c r="C61" s="152">
        <v>44256</v>
      </c>
      <c r="D61" s="158">
        <v>14690.7</v>
      </c>
      <c r="F61" s="152">
        <v>44256</v>
      </c>
      <c r="G61" s="153">
        <v>88.83</v>
      </c>
      <c r="I61" s="152">
        <v>44256</v>
      </c>
      <c r="J61" s="153">
        <v>96.49</v>
      </c>
      <c r="L61" s="152">
        <v>44256</v>
      </c>
      <c r="M61" s="153">
        <v>85.05</v>
      </c>
      <c r="O61" s="152">
        <v>44256</v>
      </c>
      <c r="P61" s="158">
        <v>1104.8499999999999</v>
      </c>
    </row>
    <row r="62" spans="3:16">
      <c r="C62" s="152">
        <v>44228</v>
      </c>
      <c r="D62" s="158">
        <v>14529.15</v>
      </c>
      <c r="F62" s="152">
        <v>44228</v>
      </c>
      <c r="G62" s="153">
        <v>86.77</v>
      </c>
      <c r="I62" s="152">
        <v>44228</v>
      </c>
      <c r="J62" s="153">
        <v>95.89</v>
      </c>
      <c r="L62" s="152">
        <v>44228</v>
      </c>
      <c r="M62" s="153">
        <v>55.2</v>
      </c>
      <c r="O62" s="152">
        <v>44228</v>
      </c>
      <c r="P62" s="158">
        <v>1159.8499999999999</v>
      </c>
    </row>
    <row r="63" spans="3:16">
      <c r="C63" s="152">
        <v>44197</v>
      </c>
      <c r="D63" s="158">
        <v>13634.6</v>
      </c>
      <c r="F63" s="152">
        <v>44197</v>
      </c>
      <c r="G63" s="153">
        <v>71.930000000000007</v>
      </c>
      <c r="I63" s="152">
        <v>44197</v>
      </c>
      <c r="J63" s="153">
        <v>82.53</v>
      </c>
      <c r="L63" s="152">
        <v>44197</v>
      </c>
      <c r="M63" s="153">
        <v>51.3</v>
      </c>
      <c r="O63" s="152">
        <v>44197</v>
      </c>
      <c r="P63" s="158">
        <v>1004.9</v>
      </c>
    </row>
    <row r="64" spans="3:16">
      <c r="C64" s="152">
        <v>44166</v>
      </c>
      <c r="D64" s="158">
        <v>13981.75</v>
      </c>
      <c r="F64" s="152">
        <v>44166</v>
      </c>
      <c r="G64" s="153">
        <v>80.34</v>
      </c>
      <c r="I64" s="152">
        <v>44166</v>
      </c>
      <c r="J64" s="153">
        <v>82.78</v>
      </c>
      <c r="L64" s="152">
        <v>44166</v>
      </c>
      <c r="M64" s="153">
        <v>49.8</v>
      </c>
      <c r="O64" s="152">
        <v>44166</v>
      </c>
      <c r="P64" s="158">
        <v>1052.5999999999999</v>
      </c>
    </row>
    <row r="65" spans="3:16">
      <c r="C65" s="152">
        <v>44136</v>
      </c>
      <c r="D65" s="158">
        <v>12968.95</v>
      </c>
      <c r="F65" s="152">
        <v>44136</v>
      </c>
      <c r="G65" s="153">
        <v>76.58</v>
      </c>
      <c r="I65" s="152">
        <v>44136</v>
      </c>
      <c r="J65" s="153">
        <v>83.9</v>
      </c>
      <c r="L65" s="152">
        <v>44136</v>
      </c>
      <c r="M65" s="153">
        <v>38.5</v>
      </c>
      <c r="O65" s="152">
        <v>44136</v>
      </c>
      <c r="P65" s="158">
        <v>1136.4000000000001</v>
      </c>
    </row>
    <row r="66" spans="3:16">
      <c r="C66" s="152">
        <v>44105</v>
      </c>
      <c r="D66" s="158">
        <v>11642.4</v>
      </c>
      <c r="F66" s="152">
        <v>44105</v>
      </c>
      <c r="G66" s="153">
        <v>70.84</v>
      </c>
      <c r="I66" s="152">
        <v>44105</v>
      </c>
      <c r="J66" s="153">
        <v>74.56</v>
      </c>
      <c r="L66" s="152">
        <v>44105</v>
      </c>
      <c r="M66" s="153">
        <v>35.75</v>
      </c>
      <c r="O66" s="152">
        <v>44105</v>
      </c>
      <c r="P66" s="153">
        <v>856.4</v>
      </c>
    </row>
    <row r="67" spans="3:16">
      <c r="C67" s="152">
        <v>44075</v>
      </c>
      <c r="D67" s="158">
        <v>11247.55</v>
      </c>
      <c r="F67" s="152">
        <v>44075</v>
      </c>
      <c r="G67" s="153">
        <v>66.81</v>
      </c>
      <c r="I67" s="152">
        <v>44075</v>
      </c>
      <c r="J67" s="153">
        <v>69.25</v>
      </c>
      <c r="L67" s="152">
        <v>44075</v>
      </c>
      <c r="M67" s="153">
        <v>36.9</v>
      </c>
      <c r="O67" s="152">
        <v>44075</v>
      </c>
      <c r="P67" s="153">
        <v>737.6</v>
      </c>
    </row>
    <row r="68" spans="3:16">
      <c r="C68" s="152">
        <v>44044</v>
      </c>
      <c r="D68" s="158">
        <v>11387.5</v>
      </c>
      <c r="F68" s="152">
        <v>44044</v>
      </c>
      <c r="G68" s="153">
        <v>73.42</v>
      </c>
      <c r="I68" s="152">
        <v>44044</v>
      </c>
      <c r="J68" s="153">
        <v>76.28</v>
      </c>
      <c r="L68" s="152">
        <v>44044</v>
      </c>
      <c r="M68" s="153">
        <v>37.25</v>
      </c>
      <c r="O68" s="152">
        <v>44044</v>
      </c>
      <c r="P68" s="153">
        <v>452.75</v>
      </c>
    </row>
    <row r="69" spans="3:16">
      <c r="C69" s="152">
        <v>44013</v>
      </c>
      <c r="D69" s="158">
        <v>11073.45</v>
      </c>
      <c r="F69" s="152">
        <v>44013</v>
      </c>
      <c r="G69" s="153">
        <v>66.27</v>
      </c>
      <c r="I69" s="152">
        <v>44013</v>
      </c>
      <c r="J69" s="153">
        <v>76.010000000000005</v>
      </c>
      <c r="L69" s="152">
        <v>44013</v>
      </c>
      <c r="M69" s="153">
        <v>35.4</v>
      </c>
      <c r="O69" s="152">
        <v>44013</v>
      </c>
      <c r="P69" s="153">
        <v>340.65</v>
      </c>
    </row>
    <row r="70" spans="3:16">
      <c r="C70" s="152">
        <v>43983</v>
      </c>
      <c r="D70" s="158">
        <v>10302.1</v>
      </c>
      <c r="F70" s="152">
        <v>43983</v>
      </c>
      <c r="G70" s="153">
        <v>72.97</v>
      </c>
      <c r="I70" s="152">
        <v>43983</v>
      </c>
      <c r="J70" s="153">
        <v>74.540000000000006</v>
      </c>
      <c r="L70" s="152">
        <v>43983</v>
      </c>
      <c r="M70" s="153">
        <v>36</v>
      </c>
      <c r="O70" s="152">
        <v>43983</v>
      </c>
      <c r="P70" s="153">
        <v>358.85</v>
      </c>
    </row>
    <row r="71" spans="3:16">
      <c r="C71" s="152">
        <v>43952</v>
      </c>
      <c r="D71" s="158">
        <v>9580.2999999999993</v>
      </c>
      <c r="F71" s="152">
        <v>43952</v>
      </c>
      <c r="G71" s="153">
        <v>74.53</v>
      </c>
      <c r="I71" s="152">
        <v>43952</v>
      </c>
      <c r="J71" s="153">
        <v>67.16</v>
      </c>
      <c r="L71" s="152">
        <v>43952</v>
      </c>
      <c r="M71" s="153">
        <v>36.4</v>
      </c>
      <c r="O71" s="152">
        <v>43952</v>
      </c>
      <c r="P71" s="153">
        <v>248.6</v>
      </c>
    </row>
    <row r="72" spans="3:16">
      <c r="C72" s="152">
        <v>43922</v>
      </c>
      <c r="D72" s="158">
        <v>9859.9</v>
      </c>
      <c r="F72" s="152">
        <v>43922</v>
      </c>
      <c r="G72" s="153">
        <v>72.400000000000006</v>
      </c>
      <c r="I72" s="152">
        <v>43922</v>
      </c>
      <c r="J72" s="153">
        <v>69.08</v>
      </c>
      <c r="L72" s="152">
        <v>43922</v>
      </c>
      <c r="M72" s="153">
        <v>31.65</v>
      </c>
      <c r="O72" s="152">
        <v>43922</v>
      </c>
      <c r="P72" s="153">
        <v>210.45</v>
      </c>
    </row>
    <row r="73" spans="3:16">
      <c r="C73" s="152">
        <v>43891</v>
      </c>
      <c r="D73" s="158">
        <v>8597.75</v>
      </c>
      <c r="F73" s="152">
        <v>43891</v>
      </c>
      <c r="G73" s="153">
        <v>63.73</v>
      </c>
      <c r="I73" s="152">
        <v>43891</v>
      </c>
      <c r="J73" s="153">
        <v>65.41</v>
      </c>
      <c r="L73" s="152">
        <v>43891</v>
      </c>
      <c r="M73" s="153">
        <v>27.75</v>
      </c>
      <c r="O73" s="152">
        <v>43891</v>
      </c>
      <c r="P73" s="153">
        <v>153.25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A04F5-DACA-4652-8E44-BA3EED8EE6E7}">
  <sheetPr>
    <tabColor rgb="FF002060"/>
  </sheetPr>
  <dimension ref="B2:R258"/>
  <sheetViews>
    <sheetView showGridLines="0" workbookViewId="0">
      <selection activeCell="N12" sqref="N12"/>
    </sheetView>
  </sheetViews>
  <sheetFormatPr defaultRowHeight="14.5"/>
  <cols>
    <col min="1" max="1" width="1.90625" customWidth="1"/>
    <col min="2" max="2" width="9.81640625" bestFit="1" customWidth="1"/>
    <col min="3" max="3" width="10.26953125" bestFit="1" customWidth="1"/>
    <col min="7" max="7" width="21.08984375" customWidth="1"/>
    <col min="8" max="8" width="12.36328125" customWidth="1"/>
    <col min="10" max="10" width="17.26953125" bestFit="1" customWidth="1"/>
    <col min="11" max="11" width="11.81640625" bestFit="1" customWidth="1"/>
    <col min="12" max="12" width="13.54296875" bestFit="1" customWidth="1"/>
    <col min="13" max="14" width="11.81640625" bestFit="1" customWidth="1"/>
    <col min="15" max="15" width="12.453125" bestFit="1" customWidth="1"/>
    <col min="16" max="16" width="11.81640625" bestFit="1" customWidth="1"/>
    <col min="17" max="17" width="12.453125" bestFit="1" customWidth="1"/>
    <col min="18" max="18" width="12" bestFit="1" customWidth="1"/>
  </cols>
  <sheetData>
    <row r="2" spans="2:17">
      <c r="B2" s="292" t="s">
        <v>4620</v>
      </c>
      <c r="C2" s="292"/>
      <c r="D2" s="292"/>
      <c r="E2" s="44" t="s">
        <v>8638</v>
      </c>
      <c r="F2" s="44"/>
      <c r="G2" s="44"/>
      <c r="H2" s="44"/>
      <c r="I2" s="44"/>
      <c r="J2" s="44"/>
      <c r="K2" s="44"/>
      <c r="L2" s="44"/>
      <c r="M2" s="44"/>
      <c r="N2" s="44"/>
      <c r="O2" s="44"/>
      <c r="P2" s="44"/>
      <c r="Q2" s="44"/>
    </row>
    <row r="3" spans="2:17">
      <c r="B3" s="154" t="s">
        <v>184</v>
      </c>
      <c r="C3" s="155" t="s">
        <v>185</v>
      </c>
      <c r="D3" s="49" t="s">
        <v>218</v>
      </c>
      <c r="E3" s="161" t="s">
        <v>218</v>
      </c>
      <c r="F3" s="161"/>
      <c r="G3" s="291" t="s">
        <v>212</v>
      </c>
      <c r="H3" s="291"/>
      <c r="I3" s="44"/>
      <c r="J3" s="44" t="s">
        <v>188</v>
      </c>
      <c r="K3" s="44"/>
      <c r="L3" s="44"/>
      <c r="M3" s="44"/>
      <c r="N3" s="44"/>
      <c r="O3" s="44"/>
      <c r="P3" s="44"/>
      <c r="Q3" s="44"/>
    </row>
    <row r="4" spans="2:17" ht="15" thickBot="1">
      <c r="B4" s="156">
        <v>43891</v>
      </c>
      <c r="C4" s="157">
        <v>63.73</v>
      </c>
      <c r="D4" s="161" t="s">
        <v>58</v>
      </c>
      <c r="E4" s="44"/>
      <c r="F4" s="44"/>
      <c r="I4" s="44"/>
      <c r="J4" s="44"/>
      <c r="K4" s="44"/>
      <c r="L4" s="44"/>
      <c r="M4" s="44"/>
      <c r="N4" s="44"/>
      <c r="O4" s="44"/>
      <c r="P4" s="44"/>
      <c r="Q4" s="44"/>
    </row>
    <row r="5" spans="2:17">
      <c r="B5" s="156">
        <v>43922</v>
      </c>
      <c r="C5" s="157">
        <v>72.400000000000006</v>
      </c>
      <c r="D5" s="26">
        <f>IFERROR(C5/C4-1,0)</f>
        <v>0.13604268005648845</v>
      </c>
      <c r="E5" s="26">
        <v>0.14680003489284976</v>
      </c>
      <c r="F5" s="26"/>
      <c r="G5" t="s">
        <v>213</v>
      </c>
      <c r="H5" s="19">
        <f>K20</f>
        <v>0.87965259554339492</v>
      </c>
      <c r="I5" s="44"/>
      <c r="J5" s="53" t="s">
        <v>189</v>
      </c>
      <c r="K5" s="53"/>
      <c r="L5" s="44"/>
      <c r="M5" s="44"/>
      <c r="N5" s="44"/>
      <c r="O5" s="44"/>
      <c r="P5" s="44"/>
      <c r="Q5" s="44"/>
    </row>
    <row r="6" spans="2:17">
      <c r="B6" s="156">
        <v>43952</v>
      </c>
      <c r="C6" s="157">
        <v>74.53</v>
      </c>
      <c r="D6" s="26">
        <f t="shared" ref="D6:D64" si="0">IFERROR(C6/C5-1,0)</f>
        <v>2.941988950276242E-2</v>
      </c>
      <c r="E6" s="26">
        <v>-2.8357285570847601E-2</v>
      </c>
      <c r="F6" s="26"/>
      <c r="G6" t="s">
        <v>214</v>
      </c>
      <c r="H6" s="60">
        <v>0.75</v>
      </c>
      <c r="I6" s="44"/>
      <c r="J6" s="162" t="s">
        <v>190</v>
      </c>
      <c r="K6" s="162">
        <v>0.48291045818947936</v>
      </c>
      <c r="L6" s="44"/>
      <c r="M6" s="44"/>
      <c r="N6" s="44"/>
      <c r="O6" s="44"/>
      <c r="P6" s="44"/>
      <c r="Q6" s="44"/>
    </row>
    <row r="7" spans="2:17">
      <c r="B7" s="156">
        <v>43983</v>
      </c>
      <c r="C7" s="157">
        <v>72.97</v>
      </c>
      <c r="D7" s="26">
        <f t="shared" si="0"/>
        <v>-2.0931168656916688E-2</v>
      </c>
      <c r="E7" s="26">
        <v>7.5342108284709441E-2</v>
      </c>
      <c r="F7" s="26"/>
      <c r="I7" s="44"/>
      <c r="J7" s="162" t="s">
        <v>191</v>
      </c>
      <c r="K7" s="162">
        <v>0.2332025106287729</v>
      </c>
      <c r="L7" s="44"/>
      <c r="M7" s="44"/>
      <c r="N7" s="44"/>
      <c r="O7" s="44"/>
      <c r="P7" s="44"/>
      <c r="Q7" s="44"/>
    </row>
    <row r="8" spans="2:17">
      <c r="B8" s="156">
        <v>44013</v>
      </c>
      <c r="C8" s="157">
        <v>66.27</v>
      </c>
      <c r="D8" s="26">
        <f t="shared" si="0"/>
        <v>-9.1818555570782556E-2</v>
      </c>
      <c r="E8" s="26">
        <v>7.4873084128478595E-2</v>
      </c>
      <c r="F8" s="26"/>
      <c r="G8" t="s">
        <v>215</v>
      </c>
      <c r="H8">
        <f>1</f>
        <v>1</v>
      </c>
      <c r="I8" s="44"/>
      <c r="J8" s="162" t="s">
        <v>192</v>
      </c>
      <c r="K8" s="162">
        <v>0.21998186426030344</v>
      </c>
      <c r="L8" s="44"/>
      <c r="M8" s="44"/>
      <c r="N8" s="44"/>
      <c r="O8" s="44"/>
      <c r="P8" s="44"/>
      <c r="Q8" s="44"/>
    </row>
    <row r="9" spans="2:17">
      <c r="B9" s="156">
        <v>44044</v>
      </c>
      <c r="C9" s="157">
        <v>73.42</v>
      </c>
      <c r="D9" s="26">
        <f t="shared" si="0"/>
        <v>0.10789195714501298</v>
      </c>
      <c r="E9" s="26">
        <v>2.8360628349791472E-2</v>
      </c>
      <c r="F9" s="26"/>
      <c r="G9" t="s">
        <v>216</v>
      </c>
      <c r="H9" s="60">
        <v>0.25</v>
      </c>
      <c r="I9" s="44"/>
      <c r="J9" s="162" t="s">
        <v>193</v>
      </c>
      <c r="K9" s="162">
        <v>6.8852698278565189E-2</v>
      </c>
      <c r="L9" s="44"/>
      <c r="M9" s="44"/>
      <c r="N9" s="44"/>
      <c r="O9" s="44"/>
      <c r="P9" s="44"/>
      <c r="Q9" s="44"/>
    </row>
    <row r="10" spans="2:17" ht="15" thickBot="1">
      <c r="B10" s="156">
        <v>44075</v>
      </c>
      <c r="C10" s="157">
        <v>66.81</v>
      </c>
      <c r="D10" s="26">
        <f t="shared" si="0"/>
        <v>-9.0029964587305944E-2</v>
      </c>
      <c r="E10" s="26">
        <v>-1.2289791437980258E-2</v>
      </c>
      <c r="F10" s="26"/>
      <c r="I10" s="44"/>
      <c r="J10" s="163" t="s">
        <v>194</v>
      </c>
      <c r="K10" s="163">
        <v>60</v>
      </c>
      <c r="L10" s="44"/>
      <c r="M10" s="44"/>
      <c r="N10" s="44"/>
      <c r="O10" s="44"/>
      <c r="P10" s="44"/>
      <c r="Q10" s="44"/>
    </row>
    <row r="11" spans="2:17">
      <c r="B11" s="156">
        <v>44105</v>
      </c>
      <c r="C11" s="157">
        <v>70.84</v>
      </c>
      <c r="D11" s="26">
        <f t="shared" si="0"/>
        <v>6.0320311330639198E-2</v>
      </c>
      <c r="E11" s="26">
        <v>3.5105422958777721E-2</v>
      </c>
      <c r="F11" s="26"/>
      <c r="G11" t="s">
        <v>217</v>
      </c>
      <c r="H11" s="19">
        <f>IFERROR((H5*H6)+(H8*H9),0)</f>
        <v>0.90973944665754614</v>
      </c>
      <c r="I11" s="44"/>
      <c r="J11" s="44"/>
      <c r="K11" s="44"/>
      <c r="L11" s="44"/>
      <c r="M11" s="44"/>
      <c r="N11" s="44"/>
      <c r="O11" s="44"/>
      <c r="P11" s="44"/>
      <c r="Q11" s="44"/>
    </row>
    <row r="12" spans="2:17" ht="15" thickBot="1">
      <c r="B12" s="156">
        <v>44136</v>
      </c>
      <c r="C12" s="157">
        <v>76.58</v>
      </c>
      <c r="D12" s="26">
        <f t="shared" si="0"/>
        <v>8.10276679841897E-2</v>
      </c>
      <c r="E12" s="26">
        <v>0.11394128358414091</v>
      </c>
      <c r="F12" s="26"/>
      <c r="G12" s="26"/>
      <c r="H12" s="26"/>
      <c r="I12" s="44"/>
      <c r="J12" s="44" t="s">
        <v>195</v>
      </c>
      <c r="K12" s="44"/>
      <c r="L12" s="44"/>
      <c r="M12" s="44"/>
      <c r="N12" s="44"/>
      <c r="O12" s="44"/>
      <c r="P12" s="44"/>
      <c r="Q12" s="44"/>
    </row>
    <row r="13" spans="2:17">
      <c r="B13" s="156">
        <v>44166</v>
      </c>
      <c r="C13" s="157">
        <v>80.34</v>
      </c>
      <c r="D13" s="26">
        <f t="shared" si="0"/>
        <v>4.9098981457299518E-2</v>
      </c>
      <c r="E13" s="26">
        <v>7.8094217342190353E-2</v>
      </c>
      <c r="F13" s="26"/>
      <c r="G13" s="26"/>
      <c r="H13" s="26"/>
      <c r="I13" s="44"/>
      <c r="J13" s="52"/>
      <c r="K13" s="52" t="s">
        <v>199</v>
      </c>
      <c r="L13" s="52" t="s">
        <v>200</v>
      </c>
      <c r="M13" s="52" t="s">
        <v>201</v>
      </c>
      <c r="N13" s="52" t="s">
        <v>202</v>
      </c>
      <c r="O13" s="52" t="s">
        <v>203</v>
      </c>
      <c r="P13" s="44"/>
      <c r="Q13" s="44"/>
    </row>
    <row r="14" spans="2:17">
      <c r="B14" s="156">
        <v>44197</v>
      </c>
      <c r="C14" s="157">
        <v>71.930000000000007</v>
      </c>
      <c r="D14" s="26">
        <f t="shared" si="0"/>
        <v>-0.10468010953447837</v>
      </c>
      <c r="E14" s="26">
        <v>-2.4828794678777633E-2</v>
      </c>
      <c r="F14" s="26"/>
      <c r="G14" s="26"/>
      <c r="H14" s="26"/>
      <c r="I14" s="44"/>
      <c r="J14" s="162" t="s">
        <v>196</v>
      </c>
      <c r="K14" s="162">
        <v>1</v>
      </c>
      <c r="L14" s="162">
        <v>8.3622368086884002E-2</v>
      </c>
      <c r="M14" s="162">
        <v>8.3622368086884002E-2</v>
      </c>
      <c r="N14" s="162">
        <v>17.639266956338002</v>
      </c>
      <c r="O14" s="162">
        <v>9.3104247721689036E-5</v>
      </c>
      <c r="P14" s="44"/>
      <c r="Q14" s="44"/>
    </row>
    <row r="15" spans="2:17">
      <c r="B15" s="156">
        <v>44228</v>
      </c>
      <c r="C15" s="157">
        <v>86.77</v>
      </c>
      <c r="D15" s="26">
        <f t="shared" si="0"/>
        <v>0.20631169192270238</v>
      </c>
      <c r="E15" s="26">
        <v>6.5608818740557018E-2</v>
      </c>
      <c r="F15" s="26"/>
      <c r="G15" s="26"/>
      <c r="H15" s="26"/>
      <c r="I15" s="44"/>
      <c r="J15" s="162" t="s">
        <v>197</v>
      </c>
      <c r="K15" s="162">
        <v>58</v>
      </c>
      <c r="L15" s="162">
        <v>0.27496025549386977</v>
      </c>
      <c r="M15" s="162">
        <v>4.7406940602391342E-3</v>
      </c>
      <c r="N15" s="162"/>
      <c r="O15" s="162"/>
      <c r="P15" s="44"/>
      <c r="Q15" s="44"/>
    </row>
    <row r="16" spans="2:17" ht="15" thickBot="1">
      <c r="B16" s="156">
        <v>44256</v>
      </c>
      <c r="C16" s="157">
        <v>88.83</v>
      </c>
      <c r="D16" s="26">
        <f t="shared" si="0"/>
        <v>2.3740924282586118E-2</v>
      </c>
      <c r="E16" s="26">
        <v>1.111902623346861E-2</v>
      </c>
      <c r="F16" s="26"/>
      <c r="G16" s="26"/>
      <c r="H16" s="26"/>
      <c r="I16" s="44"/>
      <c r="J16" s="163" t="s">
        <v>35</v>
      </c>
      <c r="K16" s="163">
        <v>59</v>
      </c>
      <c r="L16" s="163">
        <v>0.35858262358075377</v>
      </c>
      <c r="M16" s="163"/>
      <c r="N16" s="163"/>
      <c r="O16" s="163"/>
      <c r="P16" s="44"/>
      <c r="Q16" s="44"/>
    </row>
    <row r="17" spans="2:18" ht="15" thickBot="1">
      <c r="B17" s="156">
        <v>44287</v>
      </c>
      <c r="C17" s="157">
        <v>85.41</v>
      </c>
      <c r="D17" s="26">
        <f t="shared" si="0"/>
        <v>-3.8500506585612992E-2</v>
      </c>
      <c r="E17" s="26">
        <v>-4.0569884348601315E-3</v>
      </c>
      <c r="F17" s="26"/>
      <c r="G17" s="26"/>
      <c r="H17" s="26"/>
      <c r="I17" s="44"/>
      <c r="J17" s="44"/>
      <c r="K17" s="44"/>
      <c r="L17" s="44"/>
      <c r="M17" s="44"/>
      <c r="N17" s="44"/>
      <c r="O17" s="44"/>
      <c r="P17" s="44"/>
      <c r="Q17" s="44"/>
    </row>
    <row r="18" spans="2:18">
      <c r="B18" s="156">
        <v>44317</v>
      </c>
      <c r="C18" s="157">
        <v>92.12</v>
      </c>
      <c r="D18" s="26">
        <f t="shared" si="0"/>
        <v>7.8562229247160831E-2</v>
      </c>
      <c r="E18" s="26">
        <v>6.5046373820150105E-2</v>
      </c>
      <c r="F18" s="26"/>
      <c r="G18" s="26"/>
      <c r="H18" s="26"/>
      <c r="I18" s="44"/>
      <c r="J18" s="52"/>
      <c r="K18" s="52" t="s">
        <v>204</v>
      </c>
      <c r="L18" s="52" t="s">
        <v>193</v>
      </c>
      <c r="M18" s="52" t="s">
        <v>205</v>
      </c>
      <c r="N18" s="52" t="s">
        <v>206</v>
      </c>
      <c r="O18" s="52" t="s">
        <v>207</v>
      </c>
      <c r="P18" s="52" t="s">
        <v>208</v>
      </c>
      <c r="Q18" s="52" t="s">
        <v>209</v>
      </c>
      <c r="R18" s="52" t="s">
        <v>210</v>
      </c>
    </row>
    <row r="19" spans="2:18">
      <c r="B19" s="156">
        <v>44348</v>
      </c>
      <c r="C19" s="157">
        <v>97.04</v>
      </c>
      <c r="D19" s="26">
        <f t="shared" si="0"/>
        <v>5.3408597481545916E-2</v>
      </c>
      <c r="E19" s="26">
        <v>8.9008393870164682E-3</v>
      </c>
      <c r="F19" s="26"/>
      <c r="G19" s="26"/>
      <c r="H19" s="26"/>
      <c r="I19" s="44"/>
      <c r="J19" s="162" t="s">
        <v>198</v>
      </c>
      <c r="K19" s="162">
        <v>1.526849722919957E-2</v>
      </c>
      <c r="L19" s="162">
        <v>9.5955173913190254E-3</v>
      </c>
      <c r="M19" s="162">
        <v>1.5912114591145274</v>
      </c>
      <c r="N19" s="162">
        <v>0.11699827885962626</v>
      </c>
      <c r="O19" s="162">
        <v>-3.9390177024233985E-3</v>
      </c>
      <c r="P19" s="162">
        <v>3.4476012160822536E-2</v>
      </c>
      <c r="Q19" s="162">
        <v>-3.9390177024233985E-3</v>
      </c>
      <c r="R19" s="50">
        <v>3.4476012160822536E-2</v>
      </c>
    </row>
    <row r="20" spans="2:18" ht="15" thickBot="1">
      <c r="B20" s="156">
        <v>44378</v>
      </c>
      <c r="C20" s="157">
        <v>98.54</v>
      </c>
      <c r="D20" s="26">
        <f t="shared" si="0"/>
        <v>1.5457543281121255E-2</v>
      </c>
      <c r="E20" s="26">
        <v>2.6428775880162902E-3</v>
      </c>
      <c r="F20" s="26"/>
      <c r="G20" s="26"/>
      <c r="H20" s="26"/>
      <c r="I20" s="44"/>
      <c r="J20" s="163" t="s">
        <v>211</v>
      </c>
      <c r="K20" s="163">
        <v>0.87965259554339492</v>
      </c>
      <c r="L20" s="163">
        <v>0.20944544605488524</v>
      </c>
      <c r="M20" s="163">
        <v>4.1999127319907528</v>
      </c>
      <c r="N20" s="163">
        <v>9.3104247721688318E-5</v>
      </c>
      <c r="O20" s="163">
        <v>0.46040198420073347</v>
      </c>
      <c r="P20" s="163">
        <v>1.2989032068860564</v>
      </c>
      <c r="Q20" s="163">
        <v>0.46040198420073347</v>
      </c>
      <c r="R20" s="51">
        <v>1.2989032068860564</v>
      </c>
    </row>
    <row r="21" spans="2:18">
      <c r="B21" s="156">
        <v>44409</v>
      </c>
      <c r="C21" s="157">
        <v>96.67</v>
      </c>
      <c r="D21" s="26">
        <f t="shared" si="0"/>
        <v>-1.8977065151207673E-2</v>
      </c>
      <c r="E21" s="26">
        <v>8.6858190515160638E-2</v>
      </c>
      <c r="F21" s="26"/>
      <c r="G21" s="26"/>
      <c r="H21" s="26"/>
      <c r="I21" s="44"/>
      <c r="J21" s="44"/>
      <c r="K21" s="44"/>
      <c r="L21" s="44"/>
      <c r="M21" s="44"/>
      <c r="N21" s="44"/>
      <c r="O21" s="44"/>
      <c r="P21" s="44"/>
      <c r="Q21" s="44"/>
    </row>
    <row r="22" spans="2:18">
      <c r="B22" s="156">
        <v>44440</v>
      </c>
      <c r="C22" s="157">
        <v>118.26</v>
      </c>
      <c r="D22" s="26">
        <f t="shared" si="0"/>
        <v>0.22333712630598956</v>
      </c>
      <c r="E22" s="26">
        <v>2.8364716732235173E-2</v>
      </c>
      <c r="F22" s="26"/>
      <c r="G22" s="26"/>
      <c r="H22" s="26"/>
      <c r="I22" s="44"/>
      <c r="J22" s="44"/>
      <c r="K22" s="44"/>
      <c r="L22" s="44"/>
      <c r="M22" s="44"/>
      <c r="N22" s="44"/>
      <c r="O22" s="44"/>
      <c r="P22" s="44"/>
      <c r="Q22" s="44"/>
    </row>
    <row r="23" spans="2:18">
      <c r="B23" s="156">
        <v>44470</v>
      </c>
      <c r="C23" s="157">
        <v>116.65</v>
      </c>
      <c r="D23" s="26">
        <f t="shared" si="0"/>
        <v>-1.3614070691696289E-2</v>
      </c>
      <c r="E23" s="26">
        <v>3.0366411910445201E-3</v>
      </c>
      <c r="F23" s="26"/>
      <c r="G23" s="26"/>
      <c r="H23" s="26"/>
      <c r="I23" s="44"/>
      <c r="J23" s="44"/>
      <c r="K23" s="44"/>
      <c r="L23" s="44"/>
      <c r="M23" s="44"/>
      <c r="N23" s="44"/>
      <c r="O23" s="44"/>
      <c r="P23" s="44"/>
      <c r="Q23" s="44"/>
    </row>
    <row r="24" spans="2:18">
      <c r="B24" s="156">
        <v>44501</v>
      </c>
      <c r="C24" s="157">
        <v>111.9</v>
      </c>
      <c r="D24" s="26">
        <f t="shared" si="0"/>
        <v>-4.0720102871838804E-2</v>
      </c>
      <c r="E24" s="26">
        <v>-3.8957878862471818E-2</v>
      </c>
      <c r="F24" s="26"/>
      <c r="G24" s="26"/>
      <c r="H24" s="26"/>
      <c r="I24" s="44"/>
      <c r="J24" s="44"/>
      <c r="K24" s="44"/>
      <c r="L24" s="44"/>
      <c r="M24" s="44"/>
      <c r="N24" s="44"/>
      <c r="O24" s="44"/>
      <c r="P24" s="44"/>
      <c r="Q24" s="44"/>
    </row>
    <row r="25" spans="2:18">
      <c r="B25" s="156">
        <v>44531</v>
      </c>
      <c r="C25" s="157">
        <v>109.4</v>
      </c>
      <c r="D25" s="26">
        <f t="shared" si="0"/>
        <v>-2.2341376228775744E-2</v>
      </c>
      <c r="E25" s="26">
        <v>2.1836285270149247E-2</v>
      </c>
      <c r="F25" s="26"/>
      <c r="G25" s="26"/>
      <c r="H25" s="26"/>
      <c r="I25" s="44"/>
      <c r="J25" s="44"/>
      <c r="K25" s="44"/>
      <c r="L25" s="44"/>
      <c r="M25" s="44"/>
      <c r="N25" s="44"/>
      <c r="O25" s="44"/>
      <c r="P25" s="44"/>
      <c r="Q25" s="44"/>
    </row>
    <row r="26" spans="2:18">
      <c r="B26" s="156">
        <v>44562</v>
      </c>
      <c r="C26" s="157">
        <v>124.92</v>
      </c>
      <c r="D26" s="26">
        <f t="shared" si="0"/>
        <v>0.14186471663619749</v>
      </c>
      <c r="E26" s="26">
        <v>-8.1825279977876253E-4</v>
      </c>
      <c r="F26" s="26"/>
      <c r="G26" s="26"/>
      <c r="H26" s="26"/>
      <c r="I26" s="44"/>
      <c r="J26" s="44"/>
      <c r="K26" s="44"/>
      <c r="L26" s="44"/>
      <c r="M26" s="44"/>
      <c r="N26" s="44"/>
      <c r="O26" s="44"/>
      <c r="P26" s="44"/>
      <c r="Q26" s="44"/>
    </row>
    <row r="27" spans="2:18">
      <c r="B27" s="156">
        <v>44593</v>
      </c>
      <c r="C27" s="157">
        <v>117.4</v>
      </c>
      <c r="D27" s="26">
        <f t="shared" si="0"/>
        <v>-6.0198527057316653E-2</v>
      </c>
      <c r="E27" s="26">
        <v>-3.1485278131010208E-2</v>
      </c>
      <c r="F27" s="26"/>
      <c r="G27" s="26"/>
      <c r="H27" s="26"/>
      <c r="I27" s="44"/>
      <c r="J27" s="44"/>
      <c r="K27" s="44"/>
      <c r="L27" s="44"/>
      <c r="M27" s="44"/>
      <c r="N27" s="44"/>
      <c r="O27" s="44"/>
      <c r="P27" s="44"/>
      <c r="Q27" s="44"/>
    </row>
    <row r="28" spans="2:18">
      <c r="B28" s="156">
        <v>44621</v>
      </c>
      <c r="C28" s="157">
        <v>122.18</v>
      </c>
      <c r="D28" s="26">
        <f t="shared" si="0"/>
        <v>4.0715502555366268E-2</v>
      </c>
      <c r="E28" s="26">
        <v>3.9946051840251462E-2</v>
      </c>
      <c r="F28" s="26"/>
      <c r="G28" s="26"/>
      <c r="H28" s="26"/>
      <c r="I28" s="44"/>
      <c r="J28" s="44"/>
      <c r="K28" s="44"/>
      <c r="L28" s="44"/>
      <c r="M28" s="44"/>
      <c r="N28" s="44"/>
      <c r="O28" s="44"/>
      <c r="P28" s="44"/>
      <c r="Q28" s="44"/>
    </row>
    <row r="29" spans="2:18">
      <c r="B29" s="156">
        <v>44652</v>
      </c>
      <c r="C29" s="157">
        <v>141.37</v>
      </c>
      <c r="D29" s="26">
        <f t="shared" si="0"/>
        <v>0.1570633491569815</v>
      </c>
      <c r="E29" s="26">
        <v>-2.0738916961307807E-2</v>
      </c>
      <c r="F29" s="26"/>
      <c r="G29" s="26"/>
      <c r="H29" s="26"/>
      <c r="I29" s="44"/>
      <c r="J29" s="44"/>
      <c r="K29" s="44"/>
      <c r="L29" s="44"/>
      <c r="M29" s="44"/>
      <c r="N29" s="44"/>
      <c r="O29" s="44"/>
      <c r="P29" s="44"/>
      <c r="Q29" s="44"/>
    </row>
    <row r="30" spans="2:18">
      <c r="B30" s="156">
        <v>44682</v>
      </c>
      <c r="C30" s="157">
        <v>141.18</v>
      </c>
      <c r="D30" s="26">
        <f t="shared" si="0"/>
        <v>-1.3439909457452215E-3</v>
      </c>
      <c r="E30" s="26">
        <v>-3.0287881046978327E-2</v>
      </c>
      <c r="F30" s="26"/>
      <c r="G30" s="26"/>
      <c r="H30" s="26"/>
      <c r="I30" s="44"/>
      <c r="J30" s="44"/>
      <c r="K30" s="44"/>
      <c r="L30" s="44"/>
      <c r="M30" s="44"/>
      <c r="N30" s="44"/>
      <c r="O30" s="44"/>
      <c r="P30" s="44"/>
      <c r="Q30" s="44"/>
    </row>
    <row r="31" spans="2:18">
      <c r="B31" s="156">
        <v>44713</v>
      </c>
      <c r="C31" s="157">
        <v>129.33000000000001</v>
      </c>
      <c r="D31" s="26">
        <f t="shared" si="0"/>
        <v>-8.3935401614959604E-2</v>
      </c>
      <c r="E31" s="26">
        <v>-4.8496944445281853E-2</v>
      </c>
      <c r="F31" s="26"/>
      <c r="G31" s="26"/>
      <c r="H31" s="26"/>
      <c r="I31" s="44"/>
      <c r="J31" s="44"/>
      <c r="K31" s="44"/>
      <c r="L31" s="44"/>
      <c r="M31" s="44"/>
      <c r="N31" s="44"/>
      <c r="O31" s="44"/>
      <c r="P31" s="44"/>
      <c r="Q31" s="44"/>
    </row>
    <row r="32" spans="2:18">
      <c r="B32" s="156">
        <v>44743</v>
      </c>
      <c r="C32" s="157">
        <v>138.41999999999999</v>
      </c>
      <c r="D32" s="26">
        <f t="shared" si="0"/>
        <v>7.0285316631871764E-2</v>
      </c>
      <c r="E32" s="26">
        <v>8.7324345305048956E-2</v>
      </c>
      <c r="F32" s="26"/>
      <c r="G32" s="26"/>
      <c r="H32" s="26"/>
      <c r="I32" s="44"/>
      <c r="J32" s="44"/>
      <c r="K32" s="44"/>
      <c r="L32" s="44"/>
      <c r="M32" s="44"/>
      <c r="N32" s="44"/>
      <c r="O32" s="44"/>
      <c r="P32" s="44"/>
      <c r="Q32" s="44"/>
    </row>
    <row r="33" spans="2:17">
      <c r="B33" s="156">
        <v>44774</v>
      </c>
      <c r="C33" s="157">
        <v>148.41999999999999</v>
      </c>
      <c r="D33" s="26">
        <f t="shared" si="0"/>
        <v>7.224389539083953E-2</v>
      </c>
      <c r="E33" s="26">
        <v>3.5029796162195925E-2</v>
      </c>
      <c r="F33" s="26"/>
      <c r="G33" s="26"/>
      <c r="H33" s="26"/>
      <c r="I33" s="44"/>
      <c r="J33" s="44"/>
      <c r="K33" s="44"/>
      <c r="L33" s="44"/>
      <c r="M33" s="44"/>
      <c r="N33" s="44"/>
      <c r="O33" s="44"/>
      <c r="P33" s="44"/>
      <c r="Q33" s="44"/>
    </row>
    <row r="34" spans="2:17">
      <c r="B34" s="156">
        <v>44805</v>
      </c>
      <c r="C34" s="157">
        <v>147.26</v>
      </c>
      <c r="D34" s="26">
        <f t="shared" si="0"/>
        <v>-7.8156582670798613E-3</v>
      </c>
      <c r="E34" s="26">
        <v>-3.7442354146841383E-2</v>
      </c>
      <c r="F34" s="26"/>
      <c r="G34" s="26"/>
      <c r="H34" s="26"/>
      <c r="I34" s="44"/>
      <c r="J34" s="44"/>
      <c r="K34" s="44"/>
      <c r="L34" s="44"/>
      <c r="M34" s="44"/>
      <c r="N34" s="44"/>
      <c r="O34" s="44"/>
      <c r="P34" s="44"/>
      <c r="Q34" s="44"/>
    </row>
    <row r="35" spans="2:17">
      <c r="B35" s="156">
        <v>44835</v>
      </c>
      <c r="C35" s="157">
        <v>159.66999999999999</v>
      </c>
      <c r="D35" s="26">
        <f t="shared" si="0"/>
        <v>8.4272714925981207E-2</v>
      </c>
      <c r="E35" s="26">
        <v>5.3693179325332796E-2</v>
      </c>
      <c r="F35" s="26"/>
      <c r="G35" s="26"/>
      <c r="H35" s="26"/>
      <c r="I35" s="44"/>
      <c r="J35" s="44"/>
      <c r="K35" s="44"/>
      <c r="L35" s="44"/>
      <c r="M35" s="44"/>
      <c r="N35" s="44"/>
      <c r="O35" s="44"/>
      <c r="P35" s="44"/>
      <c r="Q35" s="44"/>
    </row>
    <row r="36" spans="2:17">
      <c r="B36" s="156">
        <v>44866</v>
      </c>
      <c r="C36" s="157">
        <v>158.84</v>
      </c>
      <c r="D36" s="26">
        <f t="shared" si="0"/>
        <v>-5.1982213314961667E-3</v>
      </c>
      <c r="E36" s="26">
        <v>4.1424701035964295E-2</v>
      </c>
      <c r="F36" s="26"/>
      <c r="G36" s="26"/>
      <c r="H36" s="26"/>
      <c r="I36" s="44"/>
      <c r="J36" s="44"/>
      <c r="K36" s="44"/>
      <c r="L36" s="44"/>
      <c r="M36" s="44"/>
      <c r="N36" s="44"/>
      <c r="O36" s="44"/>
      <c r="P36" s="44"/>
      <c r="Q36" s="44"/>
    </row>
    <row r="37" spans="2:17">
      <c r="B37" s="156">
        <v>44896</v>
      </c>
      <c r="C37" s="157">
        <v>153.53</v>
      </c>
      <c r="D37" s="26">
        <f t="shared" si="0"/>
        <v>-3.3429866532359576E-2</v>
      </c>
      <c r="E37" s="26">
        <v>-3.4813829574562805E-2</v>
      </c>
      <c r="F37" s="26"/>
      <c r="G37" s="26"/>
      <c r="H37" s="26"/>
      <c r="I37" s="44"/>
      <c r="J37" s="44"/>
      <c r="K37" s="44"/>
      <c r="L37" s="44"/>
      <c r="M37" s="44"/>
      <c r="N37" s="44"/>
      <c r="O37" s="44"/>
      <c r="P37" s="44"/>
      <c r="Q37" s="44"/>
    </row>
    <row r="38" spans="2:17">
      <c r="B38" s="156">
        <v>44927</v>
      </c>
      <c r="C38" s="157">
        <v>157.87</v>
      </c>
      <c r="D38" s="26">
        <f t="shared" si="0"/>
        <v>2.8268090926854672E-2</v>
      </c>
      <c r="E38" s="26">
        <v>-2.4476258333195111E-2</v>
      </c>
      <c r="F38" s="26"/>
      <c r="G38" s="26"/>
      <c r="H38" s="26"/>
      <c r="I38" s="44"/>
      <c r="J38" s="44"/>
      <c r="K38" s="44"/>
      <c r="L38" s="44"/>
      <c r="M38" s="44"/>
      <c r="N38" s="44"/>
      <c r="O38" s="44"/>
      <c r="P38" s="44"/>
      <c r="Q38" s="44"/>
    </row>
    <row r="39" spans="2:17">
      <c r="B39" s="156">
        <v>44958</v>
      </c>
      <c r="C39" s="157">
        <v>157.27000000000001</v>
      </c>
      <c r="D39" s="26">
        <f t="shared" si="0"/>
        <v>-3.8005954266168152E-3</v>
      </c>
      <c r="E39" s="26">
        <v>-2.0280656658447582E-2</v>
      </c>
      <c r="F39" s="26"/>
      <c r="G39" s="26"/>
      <c r="H39" s="26"/>
      <c r="I39" s="44"/>
      <c r="J39" s="44"/>
      <c r="K39" s="44"/>
      <c r="L39" s="44"/>
      <c r="M39" s="44"/>
      <c r="N39" s="44"/>
      <c r="O39" s="44"/>
      <c r="P39" s="44"/>
      <c r="Q39" s="44"/>
    </row>
    <row r="40" spans="2:17">
      <c r="B40" s="156">
        <v>44986</v>
      </c>
      <c r="C40" s="157">
        <v>165.73</v>
      </c>
      <c r="D40" s="26">
        <f t="shared" si="0"/>
        <v>5.3792840338271697E-2</v>
      </c>
      <c r="E40" s="26">
        <v>3.2246972512055549E-3</v>
      </c>
      <c r="F40" s="26"/>
      <c r="G40" s="26"/>
      <c r="H40" s="26"/>
      <c r="I40" s="44"/>
      <c r="J40" s="44"/>
      <c r="K40" s="44"/>
      <c r="L40" s="44"/>
      <c r="M40" s="44"/>
      <c r="N40" s="44"/>
      <c r="O40" s="44"/>
      <c r="P40" s="44"/>
      <c r="Q40" s="44"/>
    </row>
    <row r="41" spans="2:17">
      <c r="B41" s="156">
        <v>45017</v>
      </c>
      <c r="C41" s="157">
        <v>162.80000000000001</v>
      </c>
      <c r="D41" s="26">
        <f t="shared" si="0"/>
        <v>-1.7679357991914446E-2</v>
      </c>
      <c r="E41" s="26">
        <v>4.0625585045867663E-2</v>
      </c>
      <c r="F41" s="26"/>
      <c r="G41" s="26"/>
      <c r="H41" s="26"/>
      <c r="I41" s="44"/>
      <c r="J41" s="44"/>
      <c r="K41" s="44"/>
      <c r="L41" s="44"/>
      <c r="M41" s="44"/>
      <c r="N41" s="44"/>
      <c r="O41" s="44"/>
      <c r="P41" s="44"/>
      <c r="Q41" s="44"/>
    </row>
    <row r="42" spans="2:17">
      <c r="B42" s="156">
        <v>45047</v>
      </c>
      <c r="C42" s="157">
        <v>164.55</v>
      </c>
      <c r="D42" s="26">
        <f t="shared" si="0"/>
        <v>1.0749385749385665E-2</v>
      </c>
      <c r="E42" s="26">
        <v>2.5983946858566309E-2</v>
      </c>
      <c r="F42" s="26"/>
      <c r="G42" s="26"/>
      <c r="H42" s="26"/>
      <c r="I42" s="44"/>
      <c r="J42" s="44"/>
      <c r="K42" s="44"/>
      <c r="L42" s="44"/>
      <c r="M42" s="44"/>
      <c r="N42" s="44"/>
      <c r="O42" s="44"/>
      <c r="P42" s="44"/>
      <c r="Q42" s="44"/>
    </row>
    <row r="43" spans="2:17">
      <c r="B43" s="156">
        <v>45078</v>
      </c>
      <c r="C43" s="157">
        <v>179.03</v>
      </c>
      <c r="D43" s="26">
        <f t="shared" si="0"/>
        <v>8.7997569127924669E-2</v>
      </c>
      <c r="E43" s="26">
        <v>3.5320808874309328E-2</v>
      </c>
      <c r="F43" s="26"/>
      <c r="G43" s="26"/>
      <c r="H43" s="26"/>
      <c r="I43" s="44"/>
      <c r="J43" s="44"/>
      <c r="K43" s="44"/>
      <c r="L43" s="44"/>
      <c r="M43" s="44"/>
      <c r="N43" s="44"/>
      <c r="O43" s="44"/>
      <c r="P43" s="44"/>
      <c r="Q43" s="44"/>
    </row>
    <row r="44" spans="2:17">
      <c r="B44" s="156">
        <v>45108</v>
      </c>
      <c r="C44" s="157">
        <v>206.67</v>
      </c>
      <c r="D44" s="26">
        <f t="shared" si="0"/>
        <v>0.15438753281572914</v>
      </c>
      <c r="E44" s="26">
        <v>2.9430847280089489E-2</v>
      </c>
      <c r="F44" s="26"/>
      <c r="G44" s="26"/>
      <c r="H44" s="26"/>
      <c r="I44" s="44"/>
      <c r="J44" s="44"/>
      <c r="K44" s="44"/>
      <c r="L44" s="44"/>
      <c r="M44" s="44"/>
      <c r="N44" s="44"/>
      <c r="O44" s="44"/>
      <c r="P44" s="44"/>
      <c r="Q44" s="44"/>
    </row>
    <row r="45" spans="2:17">
      <c r="B45" s="156">
        <v>45139</v>
      </c>
      <c r="C45" s="157">
        <v>208.51</v>
      </c>
      <c r="D45" s="26">
        <f t="shared" si="0"/>
        <v>8.9030822083515648E-3</v>
      </c>
      <c r="E45" s="26">
        <v>-2.5311585618969512E-2</v>
      </c>
      <c r="F45" s="26"/>
      <c r="G45" s="26"/>
      <c r="H45" s="26"/>
      <c r="I45" s="44"/>
      <c r="J45" s="44"/>
      <c r="K45" s="44"/>
      <c r="L45" s="44"/>
      <c r="M45" s="44"/>
      <c r="N45" s="44"/>
      <c r="O45" s="44"/>
      <c r="P45" s="44"/>
      <c r="Q45" s="44"/>
    </row>
    <row r="46" spans="2:17">
      <c r="B46" s="156">
        <v>45170</v>
      </c>
      <c r="C46" s="157">
        <v>235.66</v>
      </c>
      <c r="D46" s="26">
        <f t="shared" si="0"/>
        <v>0.13020958227423152</v>
      </c>
      <c r="E46" s="26">
        <v>1.9970083827608009E-2</v>
      </c>
      <c r="F46" s="26"/>
      <c r="G46" s="26"/>
      <c r="H46" s="26"/>
      <c r="I46" s="44"/>
      <c r="J46" s="44"/>
      <c r="K46" s="44"/>
      <c r="L46" s="44"/>
      <c r="M46" s="44"/>
      <c r="N46" s="44"/>
      <c r="O46" s="44"/>
      <c r="P46" s="44"/>
      <c r="Q46" s="44"/>
    </row>
    <row r="47" spans="2:17">
      <c r="B47" s="156">
        <v>45200</v>
      </c>
      <c r="C47" s="157">
        <v>226.31</v>
      </c>
      <c r="D47" s="26">
        <f t="shared" si="0"/>
        <v>-3.9675804124586267E-2</v>
      </c>
      <c r="E47" s="26">
        <v>-2.844950937708457E-2</v>
      </c>
      <c r="F47" s="26"/>
      <c r="G47" s="26"/>
      <c r="H47" s="26"/>
      <c r="I47" s="44"/>
      <c r="J47" s="44"/>
      <c r="K47" s="44"/>
      <c r="L47" s="44"/>
      <c r="M47" s="44"/>
      <c r="N47" s="44"/>
      <c r="O47" s="44"/>
      <c r="P47" s="44"/>
      <c r="Q47" s="44"/>
    </row>
    <row r="48" spans="2:17">
      <c r="B48" s="156">
        <v>45231</v>
      </c>
      <c r="C48" s="157">
        <v>250.78</v>
      </c>
      <c r="D48" s="26">
        <f t="shared" si="0"/>
        <v>0.10812602182846542</v>
      </c>
      <c r="E48" s="26">
        <v>5.5218662865049728E-2</v>
      </c>
      <c r="F48" s="26"/>
      <c r="G48" s="26"/>
      <c r="H48" s="26"/>
      <c r="I48" s="44"/>
      <c r="J48" s="44"/>
      <c r="K48" s="44"/>
      <c r="L48" s="44"/>
      <c r="M48" s="44"/>
      <c r="N48" s="44"/>
      <c r="O48" s="44"/>
      <c r="P48" s="44"/>
      <c r="Q48" s="44"/>
    </row>
    <row r="49" spans="2:17">
      <c r="B49" s="156">
        <v>45261</v>
      </c>
      <c r="C49" s="157">
        <v>301.51</v>
      </c>
      <c r="D49" s="26">
        <f t="shared" si="0"/>
        <v>0.2022888587606666</v>
      </c>
      <c r="E49" s="26">
        <v>7.9384001013254268E-2</v>
      </c>
      <c r="F49" s="26"/>
      <c r="G49" s="26"/>
      <c r="H49" s="26"/>
      <c r="I49" s="44"/>
      <c r="J49" s="44"/>
      <c r="K49" s="44"/>
      <c r="L49" s="44"/>
      <c r="M49" s="44"/>
      <c r="N49" s="44"/>
      <c r="O49" s="44"/>
      <c r="P49" s="44"/>
      <c r="Q49" s="44"/>
    </row>
    <row r="50" spans="2:17">
      <c r="B50" s="156">
        <v>45292</v>
      </c>
      <c r="C50" s="157">
        <v>307.66000000000003</v>
      </c>
      <c r="D50" s="26">
        <f t="shared" si="0"/>
        <v>2.0397333421777075E-2</v>
      </c>
      <c r="E50" s="26">
        <v>-2.6229327148741266E-4</v>
      </c>
      <c r="F50" s="26"/>
      <c r="G50" s="26"/>
      <c r="H50" s="26"/>
      <c r="I50" s="44"/>
      <c r="J50" s="44"/>
      <c r="K50" s="44"/>
      <c r="L50" s="44"/>
      <c r="M50" s="44"/>
      <c r="N50" s="44"/>
      <c r="O50" s="44"/>
      <c r="P50" s="44"/>
      <c r="Q50" s="44"/>
    </row>
    <row r="51" spans="2:17">
      <c r="B51" s="156">
        <v>45323</v>
      </c>
      <c r="C51" s="157">
        <v>325.2</v>
      </c>
      <c r="D51" s="26">
        <f t="shared" si="0"/>
        <v>5.7010986153545939E-2</v>
      </c>
      <c r="E51" s="26">
        <v>1.1833910990209695E-2</v>
      </c>
      <c r="F51" s="26"/>
      <c r="G51" s="26"/>
      <c r="H51" s="26"/>
      <c r="I51" s="44"/>
      <c r="J51" s="44"/>
      <c r="K51" s="44"/>
      <c r="L51" s="44"/>
      <c r="M51" s="44"/>
      <c r="N51" s="44"/>
      <c r="O51" s="44"/>
      <c r="P51" s="44"/>
      <c r="Q51" s="44"/>
    </row>
    <row r="52" spans="2:17">
      <c r="B52" s="156">
        <v>45352</v>
      </c>
      <c r="C52" s="157">
        <v>328.57</v>
      </c>
      <c r="D52" s="26">
        <f t="shared" si="0"/>
        <v>1.0362853628536284E-2</v>
      </c>
      <c r="E52" s="26">
        <v>1.5653147005840973E-2</v>
      </c>
      <c r="F52" s="26"/>
      <c r="G52" s="26"/>
      <c r="H52" s="26"/>
      <c r="I52" s="44"/>
      <c r="J52" s="44"/>
      <c r="K52" s="44"/>
      <c r="L52" s="44"/>
      <c r="M52" s="44"/>
      <c r="N52" s="44"/>
      <c r="O52" s="44"/>
      <c r="P52" s="44"/>
      <c r="Q52" s="44"/>
    </row>
    <row r="53" spans="2:17">
      <c r="B53" s="156">
        <v>45383</v>
      </c>
      <c r="C53" s="157">
        <v>355.38</v>
      </c>
      <c r="D53" s="26">
        <f t="shared" si="0"/>
        <v>8.1596006939160581E-2</v>
      </c>
      <c r="E53" s="26">
        <v>1.2449108474530624E-2</v>
      </c>
      <c r="F53" s="26"/>
      <c r="G53" s="26"/>
      <c r="H53" s="26"/>
      <c r="I53" s="44"/>
      <c r="J53" s="44"/>
      <c r="K53" s="44"/>
      <c r="L53" s="44"/>
      <c r="M53" s="44"/>
      <c r="N53" s="44"/>
      <c r="O53" s="44"/>
      <c r="P53" s="44"/>
      <c r="Q53" s="44"/>
    </row>
    <row r="54" spans="2:17">
      <c r="B54" s="156">
        <v>45413</v>
      </c>
      <c r="C54" s="157">
        <v>351.27</v>
      </c>
      <c r="D54" s="26">
        <f t="shared" si="0"/>
        <v>-1.1565085260847541E-2</v>
      </c>
      <c r="E54" s="26">
        <v>-3.2802694996869608E-3</v>
      </c>
      <c r="F54" s="26"/>
      <c r="G54" s="26"/>
      <c r="H54" s="26"/>
      <c r="I54" s="44"/>
      <c r="J54" s="44"/>
      <c r="K54" s="44"/>
      <c r="L54" s="44"/>
      <c r="M54" s="44"/>
      <c r="N54" s="44"/>
      <c r="O54" s="44"/>
      <c r="P54" s="44"/>
      <c r="Q54" s="44"/>
    </row>
    <row r="55" spans="2:17">
      <c r="B55" s="156">
        <v>45444</v>
      </c>
      <c r="C55" s="157">
        <v>370.2</v>
      </c>
      <c r="D55" s="26">
        <f t="shared" si="0"/>
        <v>5.3890169954735612E-2</v>
      </c>
      <c r="E55" s="26">
        <v>6.5683711558007341E-2</v>
      </c>
      <c r="F55" s="26"/>
      <c r="G55" s="26"/>
      <c r="H55" s="26"/>
      <c r="I55" s="44"/>
      <c r="J55" s="44"/>
      <c r="K55" s="44"/>
      <c r="L55" s="44"/>
      <c r="M55" s="44"/>
      <c r="N55" s="44"/>
      <c r="O55" s="44"/>
      <c r="P55" s="44"/>
      <c r="Q55" s="44"/>
    </row>
    <row r="56" spans="2:17">
      <c r="B56" s="156">
        <v>45474</v>
      </c>
      <c r="C56" s="157">
        <v>407.04</v>
      </c>
      <c r="D56" s="26">
        <f t="shared" si="0"/>
        <v>9.9513776337115223E-2</v>
      </c>
      <c r="E56" s="26">
        <v>3.917228224200997E-2</v>
      </c>
      <c r="F56" s="26"/>
      <c r="G56" s="26"/>
      <c r="H56" s="26"/>
      <c r="I56" s="44"/>
      <c r="J56" s="44"/>
      <c r="K56" s="44"/>
      <c r="L56" s="44"/>
      <c r="M56" s="44"/>
      <c r="N56" s="44"/>
      <c r="O56" s="44"/>
      <c r="P56" s="44"/>
      <c r="Q56" s="44"/>
    </row>
    <row r="57" spans="2:17">
      <c r="B57" s="156">
        <v>45505</v>
      </c>
      <c r="C57" s="157">
        <v>407.24</v>
      </c>
      <c r="D57" s="26">
        <f t="shared" si="0"/>
        <v>4.9135220125773316E-4</v>
      </c>
      <c r="E57" s="26">
        <v>1.141229963348378E-2</v>
      </c>
      <c r="F57" s="26"/>
      <c r="G57" s="26"/>
      <c r="H57" s="26"/>
      <c r="I57" s="44"/>
      <c r="J57" s="44"/>
      <c r="K57" s="44"/>
      <c r="L57" s="44"/>
      <c r="M57" s="44"/>
      <c r="N57" s="44"/>
      <c r="O57" s="44"/>
      <c r="P57" s="44"/>
      <c r="Q57" s="44"/>
    </row>
    <row r="58" spans="2:17">
      <c r="B58" s="156">
        <v>45536</v>
      </c>
      <c r="C58" s="157">
        <v>437.08</v>
      </c>
      <c r="D58" s="26">
        <f t="shared" si="0"/>
        <v>7.3273745211668739E-2</v>
      </c>
      <c r="E58" s="26">
        <v>2.2783019428670892E-2</v>
      </c>
      <c r="F58" s="26"/>
      <c r="G58" s="26"/>
      <c r="H58" s="26"/>
      <c r="I58" s="44"/>
      <c r="J58" s="44"/>
      <c r="K58" s="44"/>
      <c r="L58" s="44"/>
      <c r="M58" s="44"/>
      <c r="N58" s="44"/>
      <c r="O58" s="44"/>
      <c r="P58" s="44"/>
      <c r="Q58" s="44"/>
    </row>
    <row r="59" spans="2:17">
      <c r="B59" s="156">
        <v>45566</v>
      </c>
      <c r="C59" s="157">
        <v>402.51</v>
      </c>
      <c r="D59" s="26">
        <f t="shared" si="0"/>
        <v>-7.9093072206461001E-2</v>
      </c>
      <c r="E59" s="26">
        <v>-6.2202523357425266E-2</v>
      </c>
      <c r="F59" s="26"/>
      <c r="G59" s="26"/>
      <c r="H59" s="26"/>
      <c r="I59" s="44"/>
      <c r="J59" s="44"/>
      <c r="K59" s="44"/>
      <c r="L59" s="44"/>
      <c r="M59" s="44"/>
      <c r="N59" s="44"/>
      <c r="O59" s="44"/>
      <c r="P59" s="44"/>
      <c r="Q59" s="44"/>
    </row>
    <row r="60" spans="2:17">
      <c r="B60" s="156">
        <v>45597</v>
      </c>
      <c r="C60" s="157">
        <v>360.84</v>
      </c>
      <c r="D60" s="26">
        <f t="shared" si="0"/>
        <v>-0.10352537825147201</v>
      </c>
      <c r="E60" s="26">
        <v>-3.0675036717089377E-3</v>
      </c>
      <c r="F60" s="26"/>
      <c r="G60" s="26"/>
      <c r="H60" s="26"/>
      <c r="I60" s="44"/>
      <c r="J60" s="44"/>
      <c r="K60" s="44"/>
      <c r="L60" s="44"/>
      <c r="M60" s="44"/>
      <c r="N60" s="44"/>
      <c r="O60" s="44"/>
      <c r="P60" s="44"/>
      <c r="Q60" s="44"/>
    </row>
    <row r="61" spans="2:17">
      <c r="B61" s="156">
        <v>45627</v>
      </c>
      <c r="C61" s="157">
        <v>330.77</v>
      </c>
      <c r="D61" s="26">
        <f t="shared" si="0"/>
        <v>-8.333333333333337E-2</v>
      </c>
      <c r="E61" s="26">
        <v>-2.0152417419844082E-2</v>
      </c>
      <c r="F61" s="26"/>
      <c r="G61" s="26"/>
      <c r="H61" s="26"/>
      <c r="I61" s="44"/>
      <c r="J61" s="44"/>
      <c r="K61" s="44"/>
      <c r="L61" s="44"/>
      <c r="M61" s="44"/>
      <c r="N61" s="44"/>
      <c r="O61" s="44"/>
      <c r="P61" s="44"/>
      <c r="Q61" s="44"/>
    </row>
    <row r="62" spans="2:17">
      <c r="B62" s="156">
        <v>45658</v>
      </c>
      <c r="C62" s="157">
        <v>321.49</v>
      </c>
      <c r="D62" s="26">
        <f t="shared" si="0"/>
        <v>-2.8055748707561112E-2</v>
      </c>
      <c r="E62" s="26">
        <v>-5.7687102449586192E-3</v>
      </c>
      <c r="F62" s="26"/>
      <c r="G62" s="26"/>
      <c r="H62" s="26"/>
      <c r="I62" s="44"/>
      <c r="J62" s="44"/>
      <c r="K62" s="44"/>
      <c r="L62" s="44"/>
      <c r="M62" s="44"/>
      <c r="N62" s="44"/>
      <c r="O62" s="44"/>
      <c r="P62" s="44"/>
      <c r="Q62" s="44"/>
    </row>
    <row r="63" spans="2:17">
      <c r="B63" s="156">
        <v>45689</v>
      </c>
      <c r="C63" s="157">
        <v>326.25</v>
      </c>
      <c r="D63" s="26">
        <f t="shared" si="0"/>
        <v>1.4806059286447404E-2</v>
      </c>
      <c r="E63" s="26">
        <v>-3.0308315325585755E-2</v>
      </c>
      <c r="F63" s="26"/>
      <c r="G63" s="26"/>
      <c r="H63" s="26"/>
      <c r="I63" s="44"/>
      <c r="J63" s="44"/>
      <c r="K63" s="44"/>
      <c r="L63" s="44"/>
      <c r="M63" s="44"/>
      <c r="N63" s="44"/>
      <c r="O63" s="44"/>
      <c r="P63" s="44"/>
      <c r="Q63" s="44"/>
    </row>
    <row r="64" spans="2:17">
      <c r="B64" s="156">
        <v>45709</v>
      </c>
      <c r="C64" s="157">
        <v>326.25</v>
      </c>
      <c r="D64" s="26">
        <f t="shared" si="0"/>
        <v>0</v>
      </c>
      <c r="E64" s="26">
        <v>0</v>
      </c>
      <c r="F64" s="26"/>
      <c r="G64" s="26"/>
      <c r="H64" s="26"/>
      <c r="I64" s="44"/>
      <c r="J64" s="44"/>
      <c r="K64" s="44"/>
      <c r="L64" s="44"/>
      <c r="M64" s="44"/>
      <c r="N64" s="44"/>
      <c r="O64" s="44"/>
      <c r="P64" s="44"/>
      <c r="Q64" s="44"/>
    </row>
    <row r="65" spans="2:17">
      <c r="B65" s="44"/>
      <c r="C65" s="44"/>
      <c r="D65" s="44"/>
      <c r="E65" s="44"/>
      <c r="F65" s="44"/>
      <c r="G65" s="44"/>
      <c r="H65" s="44"/>
      <c r="I65" s="44"/>
      <c r="J65" s="44"/>
      <c r="K65" s="44"/>
      <c r="L65" s="44"/>
      <c r="M65" s="44"/>
      <c r="N65" s="44"/>
      <c r="O65" s="44"/>
      <c r="P65" s="44"/>
      <c r="Q65" s="44"/>
    </row>
    <row r="66" spans="2:17">
      <c r="B66" s="292" t="s">
        <v>8639</v>
      </c>
      <c r="C66" s="292"/>
      <c r="D66" s="292"/>
      <c r="E66" s="44"/>
      <c r="F66" s="44"/>
      <c r="G66" s="44"/>
      <c r="H66" s="44"/>
      <c r="I66" s="44"/>
      <c r="J66" s="44"/>
      <c r="K66" s="44"/>
      <c r="L66" s="44"/>
      <c r="M66" s="44"/>
      <c r="N66" s="44"/>
      <c r="O66" s="44"/>
      <c r="P66" s="44"/>
      <c r="Q66" s="44"/>
    </row>
    <row r="67" spans="2:17">
      <c r="B67" s="154" t="s">
        <v>184</v>
      </c>
      <c r="C67" s="155" t="s">
        <v>185</v>
      </c>
      <c r="D67" s="11" t="s">
        <v>218</v>
      </c>
      <c r="E67" s="44"/>
      <c r="F67" s="44"/>
      <c r="G67" s="291" t="s">
        <v>212</v>
      </c>
      <c r="H67" s="291"/>
      <c r="I67" s="44"/>
      <c r="J67" s="44" t="s">
        <v>188</v>
      </c>
      <c r="K67" s="44"/>
      <c r="L67" s="44"/>
      <c r="M67" s="44"/>
      <c r="N67" s="44"/>
      <c r="O67" s="44"/>
      <c r="P67" s="44"/>
      <c r="Q67" s="44"/>
    </row>
    <row r="68" spans="2:17" ht="15" thickBot="1">
      <c r="B68" s="156">
        <v>43891</v>
      </c>
      <c r="C68" s="157">
        <v>65.41</v>
      </c>
      <c r="D68" s="44" t="s">
        <v>58</v>
      </c>
      <c r="E68" s="44"/>
      <c r="F68" s="44"/>
      <c r="I68" s="44"/>
      <c r="J68" s="44"/>
      <c r="K68" s="44"/>
      <c r="L68" s="44"/>
      <c r="M68" s="44"/>
      <c r="N68" s="44"/>
      <c r="O68" s="44"/>
      <c r="P68" s="44"/>
      <c r="Q68" s="44"/>
    </row>
    <row r="69" spans="2:17">
      <c r="B69" s="156">
        <v>43922</v>
      </c>
      <c r="C69" s="157">
        <v>69.08</v>
      </c>
      <c r="D69" s="26">
        <f>IFERROR(C69/C68-1,0)</f>
        <v>5.6107628802935405E-2</v>
      </c>
      <c r="E69" s="44"/>
      <c r="F69" s="44"/>
      <c r="G69" t="s">
        <v>213</v>
      </c>
      <c r="H69" s="19">
        <f>K84</f>
        <v>0.7568945214626841</v>
      </c>
      <c r="I69" s="44"/>
      <c r="J69" s="53" t="s">
        <v>189</v>
      </c>
      <c r="K69" s="53"/>
      <c r="L69" s="44"/>
      <c r="M69" s="44"/>
      <c r="N69" s="44"/>
      <c r="O69" s="44"/>
      <c r="P69" s="44"/>
      <c r="Q69" s="44"/>
    </row>
    <row r="70" spans="2:17">
      <c r="B70" s="156">
        <v>43952</v>
      </c>
      <c r="C70" s="157">
        <v>67.16</v>
      </c>
      <c r="D70" s="26">
        <f t="shared" ref="D70:D128" si="1">IFERROR(C70/C69-1,0)</f>
        <v>-2.7793862188766671E-2</v>
      </c>
      <c r="E70" s="44"/>
      <c r="F70" s="44"/>
      <c r="G70" t="s">
        <v>214</v>
      </c>
      <c r="H70" s="60">
        <v>0.75</v>
      </c>
      <c r="I70" s="44"/>
      <c r="J70" s="162" t="s">
        <v>190</v>
      </c>
      <c r="K70" s="162">
        <v>0.52530982431776341</v>
      </c>
      <c r="L70" s="44"/>
      <c r="M70" s="44"/>
      <c r="N70" s="44"/>
      <c r="O70" s="44"/>
      <c r="P70" s="44"/>
      <c r="Q70" s="44"/>
    </row>
    <row r="71" spans="2:17">
      <c r="B71" s="156">
        <v>43983</v>
      </c>
      <c r="C71" s="157">
        <v>74.540000000000006</v>
      </c>
      <c r="D71" s="26">
        <f t="shared" si="1"/>
        <v>0.10988683740321625</v>
      </c>
      <c r="E71" s="44"/>
      <c r="F71" s="44"/>
      <c r="I71" s="44"/>
      <c r="J71" s="162" t="s">
        <v>191</v>
      </c>
      <c r="K71" s="162">
        <v>0.27595041152475941</v>
      </c>
      <c r="L71" s="44"/>
      <c r="M71" s="44"/>
      <c r="N71" s="44"/>
      <c r="O71" s="44"/>
      <c r="P71" s="44"/>
      <c r="Q71" s="44"/>
    </row>
    <row r="72" spans="2:17">
      <c r="B72" s="156">
        <v>44013</v>
      </c>
      <c r="C72" s="157">
        <v>76.010000000000005</v>
      </c>
      <c r="D72" s="26">
        <f t="shared" si="1"/>
        <v>1.9720955191843359E-2</v>
      </c>
      <c r="E72" s="44"/>
      <c r="F72" s="44"/>
      <c r="G72" t="s">
        <v>215</v>
      </c>
      <c r="H72">
        <f>1</f>
        <v>1</v>
      </c>
      <c r="I72" s="44"/>
      <c r="J72" s="162" t="s">
        <v>192</v>
      </c>
      <c r="K72" s="162">
        <v>0.26346679793035871</v>
      </c>
      <c r="L72" s="44"/>
      <c r="M72" s="44"/>
      <c r="N72" s="44"/>
      <c r="O72" s="44"/>
      <c r="P72" s="44"/>
      <c r="Q72" s="44"/>
    </row>
    <row r="73" spans="2:17">
      <c r="B73" s="156">
        <v>44044</v>
      </c>
      <c r="C73" s="157">
        <v>76.28</v>
      </c>
      <c r="D73" s="26">
        <f t="shared" si="1"/>
        <v>3.5521641889224576E-3</v>
      </c>
      <c r="E73" s="44"/>
      <c r="F73" s="44"/>
      <c r="G73" t="s">
        <v>216</v>
      </c>
      <c r="H73" s="60">
        <v>0.25</v>
      </c>
      <c r="I73" s="44"/>
      <c r="J73" s="162" t="s">
        <v>193</v>
      </c>
      <c r="K73" s="162">
        <v>5.2922462032508194E-2</v>
      </c>
      <c r="L73" s="44"/>
      <c r="M73" s="44"/>
      <c r="N73" s="44"/>
      <c r="O73" s="44"/>
      <c r="P73" s="44"/>
      <c r="Q73" s="44"/>
    </row>
    <row r="74" spans="2:17" ht="15" thickBot="1">
      <c r="B74" s="156">
        <v>44075</v>
      </c>
      <c r="C74" s="157">
        <v>69.25</v>
      </c>
      <c r="D74" s="26">
        <f t="shared" si="1"/>
        <v>-9.2160461457787113E-2</v>
      </c>
      <c r="E74" s="44"/>
      <c r="F74" s="44"/>
      <c r="I74" s="44"/>
      <c r="J74" s="163" t="s">
        <v>194</v>
      </c>
      <c r="K74" s="163">
        <v>60</v>
      </c>
      <c r="L74" s="44"/>
      <c r="M74" s="44"/>
      <c r="N74" s="44"/>
      <c r="O74" s="44"/>
      <c r="P74" s="44"/>
      <c r="Q74" s="44"/>
    </row>
    <row r="75" spans="2:17">
      <c r="B75" s="156">
        <v>44105</v>
      </c>
      <c r="C75" s="157">
        <v>74.56</v>
      </c>
      <c r="D75" s="26">
        <f t="shared" si="1"/>
        <v>7.6678700361010765E-2</v>
      </c>
      <c r="E75" s="44"/>
      <c r="F75" s="44"/>
      <c r="G75" t="s">
        <v>217</v>
      </c>
      <c r="H75" s="19">
        <f>IFERROR((H69*H70)+(H72*H73),0)</f>
        <v>0.81767089109701308</v>
      </c>
      <c r="I75" s="44"/>
      <c r="J75" s="44"/>
      <c r="K75" s="44"/>
      <c r="L75" s="44"/>
      <c r="M75" s="44"/>
      <c r="N75" s="44"/>
      <c r="O75" s="44"/>
      <c r="P75" s="44"/>
      <c r="Q75" s="44"/>
    </row>
    <row r="76" spans="2:17" ht="15" thickBot="1">
      <c r="B76" s="156">
        <v>44136</v>
      </c>
      <c r="C76" s="157">
        <v>83.9</v>
      </c>
      <c r="D76" s="26">
        <f t="shared" si="1"/>
        <v>0.1252682403433476</v>
      </c>
      <c r="E76" s="44"/>
      <c r="F76" s="44"/>
      <c r="G76" s="44"/>
      <c r="H76" s="44"/>
      <c r="I76" s="44"/>
      <c r="J76" s="44" t="s">
        <v>195</v>
      </c>
      <c r="K76" s="44"/>
      <c r="L76" s="44"/>
      <c r="M76" s="44"/>
      <c r="N76" s="44"/>
      <c r="O76" s="44"/>
      <c r="P76" s="44"/>
      <c r="Q76" s="44"/>
    </row>
    <row r="77" spans="2:17">
      <c r="B77" s="156">
        <v>44166</v>
      </c>
      <c r="C77" s="157">
        <v>82.78</v>
      </c>
      <c r="D77" s="26">
        <f t="shared" si="1"/>
        <v>-1.3349225268176501E-2</v>
      </c>
      <c r="E77" s="44"/>
      <c r="F77" s="44"/>
      <c r="G77" s="44"/>
      <c r="H77" s="44"/>
      <c r="I77" s="44"/>
      <c r="J77" s="52"/>
      <c r="K77" s="52" t="s">
        <v>199</v>
      </c>
      <c r="L77" s="52" t="s">
        <v>200</v>
      </c>
      <c r="M77" s="52" t="s">
        <v>201</v>
      </c>
      <c r="N77" s="52" t="s">
        <v>202</v>
      </c>
      <c r="O77" s="52" t="s">
        <v>203</v>
      </c>
      <c r="P77" s="44"/>
      <c r="Q77" s="44"/>
    </row>
    <row r="78" spans="2:17">
      <c r="B78" s="156">
        <v>44197</v>
      </c>
      <c r="C78" s="157">
        <v>82.53</v>
      </c>
      <c r="D78" s="26">
        <f t="shared" si="1"/>
        <v>-3.0200531529355201E-3</v>
      </c>
      <c r="E78" s="44"/>
      <c r="F78" s="44"/>
      <c r="G78" s="44"/>
      <c r="H78" s="44"/>
      <c r="I78" s="44"/>
      <c r="J78" s="162" t="s">
        <v>196</v>
      </c>
      <c r="K78" s="162">
        <v>1</v>
      </c>
      <c r="L78" s="162">
        <v>6.1911426204603104E-2</v>
      </c>
      <c r="M78" s="162">
        <v>6.1911426204603104E-2</v>
      </c>
      <c r="N78" s="162">
        <v>22.105010655611128</v>
      </c>
      <c r="O78" s="162">
        <v>1.6364677688724857E-5</v>
      </c>
      <c r="P78" s="44"/>
      <c r="Q78" s="44"/>
    </row>
    <row r="79" spans="2:17">
      <c r="B79" s="156">
        <v>44228</v>
      </c>
      <c r="C79" s="157">
        <v>95.89</v>
      </c>
      <c r="D79" s="26">
        <f t="shared" si="1"/>
        <v>0.16188052829274202</v>
      </c>
      <c r="E79" s="44"/>
      <c r="F79" s="44"/>
      <c r="G79" s="44"/>
      <c r="H79" s="44"/>
      <c r="I79" s="44"/>
      <c r="J79" s="162" t="s">
        <v>197</v>
      </c>
      <c r="K79" s="162">
        <v>58</v>
      </c>
      <c r="L79" s="162">
        <v>0.16244564527977176</v>
      </c>
      <c r="M79" s="162">
        <v>2.8007869875822716E-3</v>
      </c>
      <c r="N79" s="162"/>
      <c r="O79" s="162"/>
      <c r="P79" s="44"/>
      <c r="Q79" s="44"/>
    </row>
    <row r="80" spans="2:17" ht="15" thickBot="1">
      <c r="B80" s="156">
        <v>44256</v>
      </c>
      <c r="C80" s="157">
        <v>96.49</v>
      </c>
      <c r="D80" s="26">
        <f t="shared" si="1"/>
        <v>6.2571696735842508E-3</v>
      </c>
      <c r="E80" s="44"/>
      <c r="F80" s="44"/>
      <c r="G80" s="44"/>
      <c r="H80" s="44"/>
      <c r="I80" s="44"/>
      <c r="J80" s="163" t="s">
        <v>35</v>
      </c>
      <c r="K80" s="163">
        <v>59</v>
      </c>
      <c r="L80" s="163">
        <v>0.22435707148437486</v>
      </c>
      <c r="M80" s="163"/>
      <c r="N80" s="163"/>
      <c r="O80" s="163"/>
      <c r="P80" s="44"/>
      <c r="Q80" s="44"/>
    </row>
    <row r="81" spans="2:18" ht="15" thickBot="1">
      <c r="B81" s="156">
        <v>44287</v>
      </c>
      <c r="C81" s="157">
        <v>100.28</v>
      </c>
      <c r="D81" s="26">
        <f t="shared" si="1"/>
        <v>3.9278681728676546E-2</v>
      </c>
      <c r="E81" s="44"/>
      <c r="F81" s="44"/>
      <c r="G81" s="44"/>
      <c r="H81" s="44"/>
      <c r="I81" s="44"/>
      <c r="J81" s="44"/>
      <c r="K81" s="44"/>
      <c r="L81" s="44"/>
      <c r="M81" s="44"/>
      <c r="N81" s="44"/>
      <c r="O81" s="44"/>
      <c r="P81" s="44"/>
      <c r="Q81" s="44"/>
    </row>
    <row r="82" spans="2:18">
      <c r="B82" s="156">
        <v>44317</v>
      </c>
      <c r="C82" s="157">
        <v>102.84</v>
      </c>
      <c r="D82" s="26">
        <f t="shared" si="1"/>
        <v>2.5528520143597966E-2</v>
      </c>
      <c r="E82" s="44"/>
      <c r="F82" s="44"/>
      <c r="G82" s="44"/>
      <c r="H82" s="44"/>
      <c r="I82" s="44"/>
      <c r="J82" s="52"/>
      <c r="K82" s="52" t="s">
        <v>204</v>
      </c>
      <c r="L82" s="52" t="s">
        <v>193</v>
      </c>
      <c r="M82" s="52" t="s">
        <v>205</v>
      </c>
      <c r="N82" s="52" t="s">
        <v>206</v>
      </c>
      <c r="O82" s="52" t="s">
        <v>207</v>
      </c>
      <c r="P82" s="52" t="s">
        <v>208</v>
      </c>
      <c r="Q82" s="52" t="s">
        <v>209</v>
      </c>
      <c r="R82" s="52" t="s">
        <v>210</v>
      </c>
    </row>
    <row r="83" spans="2:18">
      <c r="B83" s="156">
        <v>44348</v>
      </c>
      <c r="C83" s="157">
        <v>105.91</v>
      </c>
      <c r="D83" s="26">
        <f t="shared" si="1"/>
        <v>2.9852197588486895E-2</v>
      </c>
      <c r="E83" s="44"/>
      <c r="F83" s="44"/>
      <c r="G83" s="44"/>
      <c r="H83" s="44"/>
      <c r="I83" s="44"/>
      <c r="J83" s="162" t="s">
        <v>198</v>
      </c>
      <c r="K83" s="162">
        <v>1.2173256582230186E-2</v>
      </c>
      <c r="L83" s="162">
        <v>7.3754321547401759E-3</v>
      </c>
      <c r="M83" s="162">
        <v>1.6505143463907344</v>
      </c>
      <c r="N83" s="162">
        <v>0.10424327081158391</v>
      </c>
      <c r="O83" s="162">
        <v>-2.5902749150401895E-3</v>
      </c>
      <c r="P83" s="162">
        <v>2.6936788079500562E-2</v>
      </c>
      <c r="Q83" s="162">
        <v>-2.5902749150401895E-3</v>
      </c>
      <c r="R83" s="50">
        <v>2.6936788079500562E-2</v>
      </c>
    </row>
    <row r="84" spans="2:18" ht="15" thickBot="1">
      <c r="B84" s="156">
        <v>44378</v>
      </c>
      <c r="C84" s="157">
        <v>104</v>
      </c>
      <c r="D84" s="26">
        <f t="shared" si="1"/>
        <v>-1.8034179964120489E-2</v>
      </c>
      <c r="E84" s="44"/>
      <c r="F84" s="44"/>
      <c r="G84" s="44"/>
      <c r="H84" s="44"/>
      <c r="I84" s="44"/>
      <c r="J84" s="163" t="s">
        <v>211</v>
      </c>
      <c r="K84" s="163">
        <v>0.7568945214626841</v>
      </c>
      <c r="L84" s="163">
        <v>0.1609866997786509</v>
      </c>
      <c r="M84" s="163">
        <v>4.7015966070698898</v>
      </c>
      <c r="N84" s="163">
        <v>1.6364677688725071E-5</v>
      </c>
      <c r="O84" s="163">
        <v>0.43464462980091872</v>
      </c>
      <c r="P84" s="163">
        <v>1.0791444131244494</v>
      </c>
      <c r="Q84" s="163">
        <v>0.43464462980091872</v>
      </c>
      <c r="R84" s="51">
        <v>1.0791444131244494</v>
      </c>
    </row>
    <row r="85" spans="2:18">
      <c r="B85" s="156">
        <v>44409</v>
      </c>
      <c r="C85" s="157">
        <v>106.55</v>
      </c>
      <c r="D85" s="26">
        <f t="shared" si="1"/>
        <v>2.4519230769230793E-2</v>
      </c>
      <c r="E85" s="44"/>
      <c r="F85" s="44"/>
      <c r="G85" s="44"/>
      <c r="H85" s="44"/>
      <c r="I85" s="44"/>
      <c r="J85" s="44"/>
      <c r="K85" s="44"/>
      <c r="L85" s="44"/>
      <c r="M85" s="44"/>
      <c r="N85" s="44"/>
      <c r="O85" s="44"/>
      <c r="P85" s="44"/>
      <c r="Q85" s="44"/>
    </row>
    <row r="86" spans="2:18">
      <c r="B86" s="156">
        <v>44440</v>
      </c>
      <c r="C86" s="157">
        <v>115.39</v>
      </c>
      <c r="D86" s="26">
        <f t="shared" si="1"/>
        <v>8.2965743782261958E-2</v>
      </c>
      <c r="E86" s="44"/>
      <c r="F86" s="44"/>
      <c r="G86" s="44"/>
      <c r="H86" s="44"/>
      <c r="I86" s="44"/>
      <c r="J86" s="44"/>
      <c r="K86" s="44"/>
      <c r="L86" s="44"/>
      <c r="M86" s="44"/>
      <c r="N86" s="44"/>
      <c r="O86" s="44"/>
      <c r="P86" s="44"/>
      <c r="Q86" s="44"/>
    </row>
    <row r="87" spans="2:18">
      <c r="B87" s="156">
        <v>44470</v>
      </c>
      <c r="C87" s="157">
        <v>114.43</v>
      </c>
      <c r="D87" s="26">
        <f t="shared" si="1"/>
        <v>-8.3196117514515722E-3</v>
      </c>
      <c r="E87" s="44"/>
      <c r="F87" s="44"/>
      <c r="G87" s="44"/>
      <c r="H87" s="44"/>
      <c r="I87" s="44"/>
      <c r="J87" s="44"/>
      <c r="K87" s="44"/>
      <c r="L87" s="44"/>
      <c r="M87" s="44"/>
      <c r="N87" s="44"/>
      <c r="O87" s="44"/>
      <c r="P87" s="44"/>
      <c r="Q87" s="44"/>
    </row>
    <row r="88" spans="2:18">
      <c r="B88" s="156">
        <v>44501</v>
      </c>
      <c r="C88" s="157">
        <v>127.85</v>
      </c>
      <c r="D88" s="26">
        <f t="shared" si="1"/>
        <v>0.11727693786594418</v>
      </c>
      <c r="E88" s="44"/>
      <c r="F88" s="44"/>
      <c r="G88" s="44"/>
      <c r="H88" s="44"/>
      <c r="I88" s="44"/>
      <c r="J88" s="44"/>
      <c r="K88" s="44"/>
      <c r="L88" s="44"/>
      <c r="M88" s="44"/>
      <c r="N88" s="44"/>
      <c r="O88" s="44"/>
      <c r="P88" s="44"/>
      <c r="Q88" s="44"/>
    </row>
    <row r="89" spans="2:18">
      <c r="B89" s="156">
        <v>44531</v>
      </c>
      <c r="C89" s="157">
        <v>126.39</v>
      </c>
      <c r="D89" s="26">
        <f t="shared" si="1"/>
        <v>-1.1419632381697298E-2</v>
      </c>
      <c r="E89" s="44"/>
      <c r="F89" s="44"/>
      <c r="G89" s="44"/>
      <c r="H89" s="44"/>
      <c r="I89" s="44"/>
      <c r="J89" s="44"/>
      <c r="K89" s="44"/>
      <c r="L89" s="44"/>
      <c r="M89" s="44"/>
      <c r="N89" s="44"/>
      <c r="O89" s="44"/>
      <c r="P89" s="44"/>
      <c r="Q89" s="44"/>
    </row>
    <row r="90" spans="2:18">
      <c r="B90" s="156">
        <v>44562</v>
      </c>
      <c r="C90" s="157">
        <v>135.83000000000001</v>
      </c>
      <c r="D90" s="26">
        <f t="shared" si="1"/>
        <v>7.4689453279531692E-2</v>
      </c>
      <c r="E90" s="44"/>
      <c r="F90" s="44"/>
      <c r="G90" s="44"/>
      <c r="H90" s="44"/>
      <c r="I90" s="44"/>
      <c r="J90" s="44"/>
      <c r="K90" s="44"/>
      <c r="L90" s="44"/>
      <c r="M90" s="44"/>
      <c r="N90" s="44"/>
      <c r="O90" s="44"/>
      <c r="P90" s="44"/>
      <c r="Q90" s="44"/>
    </row>
    <row r="91" spans="2:18">
      <c r="B91" s="156">
        <v>44593</v>
      </c>
      <c r="C91" s="157">
        <v>131.88</v>
      </c>
      <c r="D91" s="26">
        <f t="shared" si="1"/>
        <v>-2.9080468232349332E-2</v>
      </c>
      <c r="E91" s="44"/>
      <c r="F91" s="44"/>
      <c r="G91" s="44"/>
      <c r="H91" s="44"/>
      <c r="I91" s="44"/>
      <c r="J91" s="44"/>
      <c r="K91" s="44"/>
      <c r="L91" s="44"/>
      <c r="M91" s="44"/>
      <c r="N91" s="44"/>
      <c r="O91" s="44"/>
      <c r="P91" s="44"/>
      <c r="Q91" s="44"/>
    </row>
    <row r="92" spans="2:18">
      <c r="B92" s="156">
        <v>44621</v>
      </c>
      <c r="C92" s="157">
        <v>140.51</v>
      </c>
      <c r="D92" s="26">
        <f t="shared" si="1"/>
        <v>6.5438277221716579E-2</v>
      </c>
      <c r="E92" s="44"/>
      <c r="F92" s="44"/>
      <c r="G92" s="44"/>
      <c r="H92" s="44"/>
      <c r="I92" s="44"/>
      <c r="J92" s="44"/>
      <c r="K92" s="44"/>
      <c r="L92" s="44"/>
      <c r="M92" s="44"/>
      <c r="N92" s="44"/>
      <c r="O92" s="44"/>
      <c r="P92" s="44"/>
      <c r="Q92" s="44"/>
    </row>
    <row r="93" spans="2:18">
      <c r="B93" s="156">
        <v>44652</v>
      </c>
      <c r="C93" s="157">
        <v>147.6</v>
      </c>
      <c r="D93" s="26">
        <f t="shared" si="1"/>
        <v>5.0459042061063331E-2</v>
      </c>
      <c r="E93" s="44"/>
      <c r="F93" s="44"/>
      <c r="G93" s="44"/>
      <c r="H93" s="44"/>
      <c r="I93" s="44"/>
      <c r="J93" s="44"/>
      <c r="K93" s="44"/>
      <c r="L93" s="44"/>
      <c r="M93" s="44"/>
      <c r="N93" s="44"/>
      <c r="O93" s="44"/>
      <c r="P93" s="44"/>
      <c r="Q93" s="44"/>
    </row>
    <row r="94" spans="2:18">
      <c r="B94" s="156">
        <v>44682</v>
      </c>
      <c r="C94" s="157">
        <v>150.94</v>
      </c>
      <c r="D94" s="26">
        <f t="shared" si="1"/>
        <v>2.2628726287262868E-2</v>
      </c>
      <c r="E94" s="44"/>
      <c r="F94" s="44"/>
      <c r="G94" s="44"/>
      <c r="H94" s="44"/>
      <c r="I94" s="44"/>
      <c r="J94" s="44"/>
      <c r="K94" s="44"/>
      <c r="L94" s="44"/>
      <c r="M94" s="44"/>
      <c r="N94" s="44"/>
      <c r="O94" s="44"/>
      <c r="P94" s="44"/>
      <c r="Q94" s="44"/>
    </row>
    <row r="95" spans="2:18">
      <c r="B95" s="156">
        <v>44713</v>
      </c>
      <c r="C95" s="157">
        <v>137.33000000000001</v>
      </c>
      <c r="D95" s="26">
        <f t="shared" si="1"/>
        <v>-9.0168278786272649E-2</v>
      </c>
      <c r="E95" s="44"/>
      <c r="F95" s="44"/>
      <c r="G95" s="44"/>
      <c r="H95" s="44"/>
      <c r="I95" s="44"/>
      <c r="J95" s="44"/>
      <c r="K95" s="44"/>
      <c r="L95" s="44"/>
      <c r="M95" s="44"/>
      <c r="N95" s="44"/>
      <c r="O95" s="44"/>
      <c r="P95" s="44"/>
      <c r="Q95" s="44"/>
    </row>
    <row r="96" spans="2:18">
      <c r="B96" s="156">
        <v>44743</v>
      </c>
      <c r="C96" s="157">
        <v>138.66</v>
      </c>
      <c r="D96" s="26">
        <f t="shared" si="1"/>
        <v>9.6847010849776538E-3</v>
      </c>
      <c r="E96" s="44"/>
      <c r="F96" s="44"/>
      <c r="G96" s="44"/>
      <c r="H96" s="44"/>
      <c r="I96" s="44"/>
      <c r="J96" s="44"/>
      <c r="K96" s="44"/>
      <c r="L96" s="44"/>
      <c r="M96" s="44"/>
      <c r="N96" s="44"/>
      <c r="O96" s="44"/>
      <c r="P96" s="44"/>
      <c r="Q96" s="44"/>
    </row>
    <row r="97" spans="2:17">
      <c r="B97" s="156">
        <v>44774</v>
      </c>
      <c r="C97" s="157">
        <v>148.80000000000001</v>
      </c>
      <c r="D97" s="26">
        <f t="shared" si="1"/>
        <v>7.3128515794028681E-2</v>
      </c>
      <c r="E97" s="44"/>
      <c r="F97" s="44"/>
      <c r="G97" s="44"/>
      <c r="H97" s="44"/>
      <c r="I97" s="44"/>
      <c r="J97" s="44"/>
      <c r="K97" s="44"/>
      <c r="L97" s="44"/>
      <c r="M97" s="44"/>
      <c r="N97" s="44"/>
      <c r="O97" s="44"/>
      <c r="P97" s="44"/>
      <c r="Q97" s="44"/>
    </row>
    <row r="98" spans="2:17">
      <c r="B98" s="156">
        <v>44805</v>
      </c>
      <c r="C98" s="157">
        <v>138.88</v>
      </c>
      <c r="D98" s="26">
        <f t="shared" si="1"/>
        <v>-6.6666666666666763E-2</v>
      </c>
      <c r="E98" s="44"/>
      <c r="F98" s="44"/>
      <c r="G98" s="44"/>
      <c r="H98" s="44"/>
      <c r="I98" s="44"/>
      <c r="J98" s="44"/>
      <c r="K98" s="44"/>
      <c r="L98" s="44"/>
      <c r="M98" s="44"/>
      <c r="N98" s="44"/>
      <c r="O98" s="44"/>
      <c r="P98" s="44"/>
      <c r="Q98" s="44"/>
    </row>
    <row r="99" spans="2:17">
      <c r="B99" s="156">
        <v>44835</v>
      </c>
      <c r="C99" s="157">
        <v>149.31</v>
      </c>
      <c r="D99" s="26">
        <f t="shared" si="1"/>
        <v>7.5100806451612989E-2</v>
      </c>
      <c r="E99" s="44"/>
      <c r="F99" s="44"/>
      <c r="G99" s="44"/>
      <c r="H99" s="44"/>
      <c r="I99" s="44"/>
      <c r="J99" s="44"/>
      <c r="K99" s="44"/>
      <c r="L99" s="44"/>
      <c r="M99" s="44"/>
      <c r="N99" s="44"/>
      <c r="O99" s="44"/>
      <c r="P99" s="44"/>
      <c r="Q99" s="44"/>
    </row>
    <row r="100" spans="2:17">
      <c r="B100" s="156">
        <v>44866</v>
      </c>
      <c r="C100" s="157">
        <v>146.6</v>
      </c>
      <c r="D100" s="26">
        <f t="shared" si="1"/>
        <v>-1.8150157390663724E-2</v>
      </c>
      <c r="E100" s="44"/>
      <c r="F100" s="44"/>
      <c r="G100" s="44"/>
      <c r="H100" s="44"/>
      <c r="I100" s="44"/>
      <c r="J100" s="44"/>
      <c r="K100" s="44"/>
      <c r="L100" s="44"/>
      <c r="M100" s="44"/>
      <c r="N100" s="44"/>
      <c r="O100" s="44"/>
      <c r="P100" s="44"/>
      <c r="Q100" s="44"/>
    </row>
    <row r="101" spans="2:17">
      <c r="B101" s="156">
        <v>44896</v>
      </c>
      <c r="C101" s="157">
        <v>143.19999999999999</v>
      </c>
      <c r="D101" s="26">
        <f t="shared" si="1"/>
        <v>-2.3192360163710846E-2</v>
      </c>
      <c r="E101" s="44"/>
      <c r="F101" s="44"/>
      <c r="G101" s="44"/>
      <c r="H101" s="44"/>
      <c r="I101" s="44"/>
      <c r="J101" s="44"/>
      <c r="K101" s="44"/>
      <c r="L101" s="44"/>
      <c r="M101" s="44"/>
      <c r="N101" s="44"/>
      <c r="O101" s="44"/>
      <c r="P101" s="44"/>
      <c r="Q101" s="44"/>
    </row>
    <row r="102" spans="2:17">
      <c r="B102" s="156">
        <v>44927</v>
      </c>
      <c r="C102" s="157">
        <v>145.18</v>
      </c>
      <c r="D102" s="26">
        <f t="shared" si="1"/>
        <v>1.3826815642458135E-2</v>
      </c>
      <c r="E102" s="44"/>
      <c r="F102" s="44"/>
      <c r="G102" s="44"/>
      <c r="H102" s="44"/>
      <c r="I102" s="44"/>
      <c r="J102" s="44"/>
      <c r="K102" s="44"/>
      <c r="L102" s="44"/>
      <c r="M102" s="44"/>
      <c r="N102" s="44"/>
      <c r="O102" s="44"/>
      <c r="P102" s="44"/>
      <c r="Q102" s="44"/>
    </row>
    <row r="103" spans="2:17">
      <c r="B103" s="156">
        <v>44958</v>
      </c>
      <c r="C103" s="157">
        <v>148.93</v>
      </c>
      <c r="D103" s="26">
        <f t="shared" si="1"/>
        <v>2.5830004132800566E-2</v>
      </c>
      <c r="E103" s="44"/>
      <c r="F103" s="44"/>
      <c r="G103" s="44"/>
      <c r="H103" s="44"/>
      <c r="I103" s="44"/>
      <c r="J103" s="44"/>
      <c r="K103" s="44"/>
      <c r="L103" s="44"/>
      <c r="M103" s="44"/>
      <c r="N103" s="44"/>
      <c r="O103" s="44"/>
      <c r="P103" s="44"/>
      <c r="Q103" s="44"/>
    </row>
    <row r="104" spans="2:17">
      <c r="B104" s="156">
        <v>44986</v>
      </c>
      <c r="C104" s="157">
        <v>154.81</v>
      </c>
      <c r="D104" s="26">
        <f t="shared" si="1"/>
        <v>3.9481635667763415E-2</v>
      </c>
      <c r="E104" s="44"/>
      <c r="F104" s="44"/>
      <c r="G104" s="44"/>
      <c r="H104" s="44"/>
      <c r="I104" s="44"/>
      <c r="J104" s="44"/>
      <c r="K104" s="44"/>
      <c r="L104" s="44"/>
      <c r="M104" s="44"/>
      <c r="N104" s="44"/>
      <c r="O104" s="44"/>
      <c r="P104" s="44"/>
      <c r="Q104" s="44"/>
    </row>
    <row r="105" spans="2:17">
      <c r="B105" s="156">
        <v>45017</v>
      </c>
      <c r="C105" s="157">
        <v>162.74</v>
      </c>
      <c r="D105" s="26">
        <f t="shared" si="1"/>
        <v>5.1224081131709953E-2</v>
      </c>
      <c r="E105" s="44"/>
      <c r="F105" s="44"/>
      <c r="G105" s="44"/>
      <c r="H105" s="44"/>
      <c r="I105" s="44"/>
      <c r="J105" s="44"/>
      <c r="K105" s="44"/>
      <c r="L105" s="44"/>
      <c r="M105" s="44"/>
      <c r="N105" s="44"/>
      <c r="O105" s="44"/>
      <c r="P105" s="44"/>
      <c r="Q105" s="44"/>
    </row>
    <row r="106" spans="2:17">
      <c r="B106" s="156">
        <v>45047</v>
      </c>
      <c r="C106" s="157">
        <v>160.4</v>
      </c>
      <c r="D106" s="26">
        <f t="shared" si="1"/>
        <v>-1.4378763672115102E-2</v>
      </c>
      <c r="E106" s="44"/>
      <c r="F106" s="44"/>
      <c r="G106" s="44"/>
      <c r="H106" s="44"/>
      <c r="I106" s="44"/>
      <c r="J106" s="44"/>
      <c r="K106" s="44"/>
      <c r="L106" s="44"/>
      <c r="M106" s="44"/>
      <c r="N106" s="44"/>
      <c r="O106" s="44"/>
      <c r="P106" s="44"/>
      <c r="Q106" s="44"/>
    </row>
    <row r="107" spans="2:17">
      <c r="B107" s="156">
        <v>45078</v>
      </c>
      <c r="C107" s="157">
        <v>175.01</v>
      </c>
      <c r="D107" s="26">
        <f t="shared" si="1"/>
        <v>9.1084788029925035E-2</v>
      </c>
      <c r="E107" s="44"/>
      <c r="F107" s="44"/>
      <c r="G107" s="44"/>
      <c r="H107" s="44"/>
      <c r="I107" s="44"/>
      <c r="J107" s="44"/>
      <c r="K107" s="44"/>
      <c r="L107" s="44"/>
      <c r="M107" s="44"/>
      <c r="N107" s="44"/>
      <c r="O107" s="44"/>
      <c r="P107" s="44"/>
      <c r="Q107" s="44"/>
    </row>
    <row r="108" spans="2:17">
      <c r="B108" s="156">
        <v>45108</v>
      </c>
      <c r="C108" s="157">
        <v>182.49</v>
      </c>
      <c r="D108" s="26">
        <f t="shared" si="1"/>
        <v>4.2740414833438267E-2</v>
      </c>
      <c r="E108" s="44"/>
      <c r="F108" s="44"/>
      <c r="G108" s="44"/>
      <c r="H108" s="44"/>
      <c r="I108" s="44"/>
      <c r="J108" s="44"/>
      <c r="K108" s="44"/>
      <c r="L108" s="44"/>
      <c r="M108" s="44"/>
      <c r="N108" s="44"/>
      <c r="O108" s="44"/>
      <c r="P108" s="44"/>
      <c r="Q108" s="44"/>
    </row>
    <row r="109" spans="2:17">
      <c r="B109" s="156">
        <v>45139</v>
      </c>
      <c r="C109" s="157">
        <v>167.74</v>
      </c>
      <c r="D109" s="26">
        <f t="shared" si="1"/>
        <v>-8.0826346649131464E-2</v>
      </c>
      <c r="E109" s="44"/>
      <c r="F109" s="44"/>
      <c r="G109" s="44"/>
      <c r="H109" s="44"/>
      <c r="I109" s="44"/>
      <c r="J109" s="44"/>
      <c r="K109" s="44"/>
      <c r="L109" s="44"/>
      <c r="M109" s="44"/>
      <c r="N109" s="44"/>
      <c r="O109" s="44"/>
      <c r="P109" s="44"/>
      <c r="Q109" s="44"/>
    </row>
    <row r="110" spans="2:17">
      <c r="B110" s="156">
        <v>45170</v>
      </c>
      <c r="C110" s="157">
        <v>186.25</v>
      </c>
      <c r="D110" s="26">
        <f t="shared" si="1"/>
        <v>0.11034935018480985</v>
      </c>
      <c r="E110" s="44"/>
      <c r="F110" s="44"/>
      <c r="G110" s="44"/>
      <c r="H110" s="44"/>
      <c r="I110" s="44"/>
      <c r="J110" s="44"/>
      <c r="K110" s="44"/>
      <c r="L110" s="44"/>
      <c r="M110" s="44"/>
      <c r="N110" s="44"/>
      <c r="O110" s="44"/>
      <c r="P110" s="44"/>
      <c r="Q110" s="44"/>
    </row>
    <row r="111" spans="2:17">
      <c r="B111" s="156">
        <v>45200</v>
      </c>
      <c r="C111" s="157">
        <v>188.49</v>
      </c>
      <c r="D111" s="26">
        <f t="shared" si="1"/>
        <v>1.2026845637584049E-2</v>
      </c>
      <c r="E111" s="44"/>
      <c r="F111" s="44"/>
      <c r="G111" s="44"/>
      <c r="H111" s="44"/>
      <c r="I111" s="44"/>
      <c r="J111" s="44"/>
      <c r="K111" s="44"/>
      <c r="L111" s="44"/>
      <c r="M111" s="44"/>
      <c r="N111" s="44"/>
      <c r="O111" s="44"/>
      <c r="P111" s="44"/>
      <c r="Q111" s="44"/>
    </row>
    <row r="112" spans="2:17">
      <c r="B112" s="156">
        <v>45231</v>
      </c>
      <c r="C112" s="157">
        <v>194.83</v>
      </c>
      <c r="D112" s="26">
        <f t="shared" si="1"/>
        <v>3.3635736643853775E-2</v>
      </c>
      <c r="E112" s="44"/>
      <c r="F112" s="44"/>
      <c r="G112" s="44"/>
      <c r="H112" s="44"/>
      <c r="I112" s="44"/>
      <c r="J112" s="44"/>
      <c r="K112" s="44"/>
      <c r="L112" s="44"/>
      <c r="M112" s="44"/>
      <c r="N112" s="44"/>
      <c r="O112" s="44"/>
      <c r="P112" s="44"/>
      <c r="Q112" s="44"/>
    </row>
    <row r="113" spans="2:17">
      <c r="B113" s="156">
        <v>45261</v>
      </c>
      <c r="C113" s="157">
        <v>225.46</v>
      </c>
      <c r="D113" s="26">
        <f t="shared" si="1"/>
        <v>0.15721398141969911</v>
      </c>
      <c r="E113" s="44"/>
      <c r="F113" s="44"/>
      <c r="G113" s="44"/>
      <c r="H113" s="44"/>
      <c r="I113" s="44"/>
      <c r="J113" s="44"/>
      <c r="K113" s="44"/>
      <c r="L113" s="44"/>
      <c r="M113" s="44"/>
      <c r="N113" s="44"/>
      <c r="O113" s="44"/>
      <c r="P113" s="44"/>
      <c r="Q113" s="44"/>
    </row>
    <row r="114" spans="2:17">
      <c r="B114" s="156">
        <v>45292</v>
      </c>
      <c r="C114" s="157">
        <v>246.47</v>
      </c>
      <c r="D114" s="26">
        <f t="shared" si="1"/>
        <v>9.3187261598509652E-2</v>
      </c>
      <c r="E114" s="44"/>
      <c r="F114" s="44"/>
      <c r="G114" s="44"/>
      <c r="H114" s="44"/>
      <c r="I114" s="44"/>
      <c r="J114" s="44"/>
      <c r="K114" s="44"/>
      <c r="L114" s="44"/>
      <c r="M114" s="44"/>
      <c r="N114" s="44"/>
      <c r="O114" s="44"/>
      <c r="P114" s="44"/>
      <c r="Q114" s="44"/>
    </row>
    <row r="115" spans="2:17">
      <c r="B115" s="156">
        <v>45323</v>
      </c>
      <c r="C115" s="157">
        <v>268.86</v>
      </c>
      <c r="D115" s="26">
        <f t="shared" si="1"/>
        <v>9.0842698908589314E-2</v>
      </c>
      <c r="E115" s="44"/>
      <c r="F115" s="44"/>
      <c r="G115" s="44"/>
      <c r="H115" s="44"/>
      <c r="I115" s="44"/>
      <c r="J115" s="44"/>
      <c r="K115" s="44"/>
      <c r="L115" s="44"/>
      <c r="M115" s="44"/>
      <c r="N115" s="44"/>
      <c r="O115" s="44"/>
      <c r="P115" s="44"/>
      <c r="Q115" s="44"/>
    </row>
    <row r="116" spans="2:17">
      <c r="B116" s="156">
        <v>45352</v>
      </c>
      <c r="C116" s="157">
        <v>267.60000000000002</v>
      </c>
      <c r="D116" s="26">
        <f t="shared" si="1"/>
        <v>-4.6864539165364372E-3</v>
      </c>
      <c r="E116" s="44"/>
      <c r="F116" s="44"/>
      <c r="G116" s="44"/>
      <c r="H116" s="44"/>
      <c r="I116" s="44"/>
      <c r="J116" s="44"/>
      <c r="K116" s="44"/>
      <c r="L116" s="44"/>
      <c r="M116" s="44"/>
      <c r="N116" s="44"/>
      <c r="O116" s="44"/>
      <c r="P116" s="44"/>
      <c r="Q116" s="44"/>
    </row>
    <row r="117" spans="2:17">
      <c r="B117" s="156">
        <v>45383</v>
      </c>
      <c r="C117" s="157">
        <v>291.70999999999998</v>
      </c>
      <c r="D117" s="26">
        <f t="shared" si="1"/>
        <v>9.0097159940209171E-2</v>
      </c>
      <c r="E117" s="44"/>
      <c r="F117" s="44"/>
      <c r="G117" s="44"/>
      <c r="H117" s="44"/>
      <c r="I117" s="44"/>
      <c r="J117" s="44"/>
      <c r="K117" s="44"/>
      <c r="L117" s="44"/>
      <c r="M117" s="44"/>
      <c r="N117" s="44"/>
      <c r="O117" s="44"/>
      <c r="P117" s="44"/>
      <c r="Q117" s="44"/>
    </row>
    <row r="118" spans="2:17">
      <c r="B118" s="156">
        <v>45413</v>
      </c>
      <c r="C118" s="157">
        <v>299.58999999999997</v>
      </c>
      <c r="D118" s="26">
        <f t="shared" si="1"/>
        <v>2.7013129477906128E-2</v>
      </c>
      <c r="E118" s="44"/>
      <c r="F118" s="44"/>
      <c r="G118" s="44"/>
      <c r="H118" s="44"/>
      <c r="I118" s="44"/>
      <c r="J118" s="44"/>
      <c r="K118" s="44"/>
      <c r="L118" s="44"/>
      <c r="M118" s="44"/>
      <c r="N118" s="44"/>
      <c r="O118" s="44"/>
      <c r="P118" s="44"/>
      <c r="Q118" s="44"/>
    </row>
    <row r="119" spans="2:17">
      <c r="B119" s="156">
        <v>45444</v>
      </c>
      <c r="C119" s="157">
        <v>319.83999999999997</v>
      </c>
      <c r="D119" s="26">
        <f t="shared" si="1"/>
        <v>6.7592376247538333E-2</v>
      </c>
      <c r="E119" s="44"/>
      <c r="F119" s="44"/>
      <c r="G119" s="44"/>
      <c r="H119" s="44"/>
      <c r="I119" s="44"/>
      <c r="J119" s="44"/>
      <c r="K119" s="44"/>
      <c r="L119" s="44"/>
      <c r="M119" s="44"/>
      <c r="N119" s="44"/>
      <c r="O119" s="44"/>
      <c r="P119" s="44"/>
      <c r="Q119" s="44"/>
    </row>
    <row r="120" spans="2:17">
      <c r="B120" s="156">
        <v>45474</v>
      </c>
      <c r="C120" s="157">
        <v>336.51</v>
      </c>
      <c r="D120" s="26">
        <f t="shared" si="1"/>
        <v>5.2119809904952463E-2</v>
      </c>
      <c r="E120" s="44"/>
      <c r="F120" s="44"/>
      <c r="G120" s="44"/>
      <c r="H120" s="44"/>
      <c r="I120" s="44"/>
      <c r="J120" s="44"/>
      <c r="K120" s="44"/>
      <c r="L120" s="44"/>
      <c r="M120" s="44"/>
      <c r="N120" s="44"/>
      <c r="O120" s="44"/>
      <c r="P120" s="44"/>
      <c r="Q120" s="44"/>
    </row>
    <row r="121" spans="2:17">
      <c r="B121" s="156">
        <v>45505</v>
      </c>
      <c r="C121" s="157">
        <v>326.07</v>
      </c>
      <c r="D121" s="26">
        <f t="shared" si="1"/>
        <v>-3.1024338058304401E-2</v>
      </c>
      <c r="E121" s="44"/>
      <c r="F121" s="44"/>
      <c r="G121" s="44"/>
      <c r="H121" s="44"/>
      <c r="I121" s="44"/>
      <c r="J121" s="44"/>
      <c r="K121" s="44"/>
      <c r="L121" s="44"/>
      <c r="M121" s="44"/>
      <c r="N121" s="44"/>
      <c r="O121" s="44"/>
      <c r="P121" s="44"/>
      <c r="Q121" s="44"/>
    </row>
    <row r="122" spans="2:17">
      <c r="B122" s="156">
        <v>45536</v>
      </c>
      <c r="C122" s="157">
        <v>343.84</v>
      </c>
      <c r="D122" s="26">
        <f t="shared" si="1"/>
        <v>5.4497500536694554E-2</v>
      </c>
      <c r="E122" s="44"/>
      <c r="F122" s="44"/>
      <c r="G122" s="44"/>
      <c r="H122" s="44"/>
      <c r="I122" s="44"/>
      <c r="J122" s="44"/>
      <c r="K122" s="44"/>
      <c r="L122" s="44"/>
      <c r="M122" s="44"/>
      <c r="N122" s="44"/>
      <c r="O122" s="44"/>
      <c r="P122" s="44"/>
      <c r="Q122" s="44"/>
    </row>
    <row r="123" spans="2:17">
      <c r="B123" s="156">
        <v>45566</v>
      </c>
      <c r="C123" s="157">
        <v>312.60000000000002</v>
      </c>
      <c r="D123" s="26">
        <f t="shared" si="1"/>
        <v>-9.0856212191716912E-2</v>
      </c>
      <c r="E123" s="44"/>
      <c r="F123" s="44"/>
      <c r="G123" s="44"/>
      <c r="H123" s="44"/>
      <c r="I123" s="44"/>
      <c r="J123" s="44"/>
      <c r="K123" s="44"/>
      <c r="L123" s="44"/>
      <c r="M123" s="44"/>
      <c r="N123" s="44"/>
      <c r="O123" s="44"/>
      <c r="P123" s="44"/>
      <c r="Q123" s="44"/>
    </row>
    <row r="124" spans="2:17">
      <c r="B124" s="156">
        <v>45597</v>
      </c>
      <c r="C124" s="157">
        <v>320.98</v>
      </c>
      <c r="D124" s="26">
        <f t="shared" si="1"/>
        <v>2.6807421625079986E-2</v>
      </c>
      <c r="E124" s="44"/>
      <c r="F124" s="44"/>
      <c r="G124" s="44"/>
      <c r="H124" s="44"/>
      <c r="I124" s="44"/>
      <c r="J124" s="44"/>
      <c r="K124" s="44"/>
      <c r="L124" s="44"/>
      <c r="M124" s="44"/>
      <c r="N124" s="44"/>
      <c r="O124" s="44"/>
      <c r="P124" s="44"/>
      <c r="Q124" s="44"/>
    </row>
    <row r="125" spans="2:17">
      <c r="B125" s="156">
        <v>45627</v>
      </c>
      <c r="C125" s="157">
        <v>305.13</v>
      </c>
      <c r="D125" s="26">
        <f t="shared" si="1"/>
        <v>-4.9380023677487728E-2</v>
      </c>
      <c r="E125" s="44"/>
      <c r="F125" s="44"/>
      <c r="G125" s="44"/>
      <c r="H125" s="44"/>
      <c r="I125" s="44"/>
      <c r="J125" s="44"/>
      <c r="K125" s="44"/>
      <c r="L125" s="44"/>
      <c r="M125" s="44"/>
      <c r="N125" s="44"/>
      <c r="O125" s="44"/>
      <c r="P125" s="44"/>
      <c r="Q125" s="44"/>
    </row>
    <row r="126" spans="2:17">
      <c r="B126" s="156">
        <v>45658</v>
      </c>
      <c r="C126" s="157">
        <v>298.16000000000003</v>
      </c>
      <c r="D126" s="26">
        <f t="shared" si="1"/>
        <v>-2.2842722773899538E-2</v>
      </c>
      <c r="E126" s="44"/>
      <c r="F126" s="44"/>
      <c r="G126" s="44"/>
      <c r="H126" s="44"/>
      <c r="I126" s="44"/>
      <c r="J126" s="44"/>
      <c r="K126" s="44"/>
      <c r="L126" s="44"/>
      <c r="M126" s="44"/>
      <c r="N126" s="44"/>
      <c r="O126" s="44"/>
      <c r="P126" s="44"/>
      <c r="Q126" s="44"/>
    </row>
    <row r="127" spans="2:17">
      <c r="B127" s="156">
        <v>45689</v>
      </c>
      <c r="C127" s="157">
        <v>258.87</v>
      </c>
      <c r="D127" s="26">
        <f t="shared" si="1"/>
        <v>-0.13177488596726594</v>
      </c>
      <c r="E127" s="44"/>
      <c r="F127" s="44"/>
      <c r="G127" s="44"/>
      <c r="H127" s="44"/>
      <c r="I127" s="44"/>
      <c r="J127" s="44"/>
      <c r="K127" s="44"/>
      <c r="L127" s="44"/>
      <c r="M127" s="44"/>
      <c r="N127" s="44"/>
      <c r="O127" s="44"/>
      <c r="P127" s="44"/>
      <c r="Q127" s="44"/>
    </row>
    <row r="128" spans="2:17">
      <c r="B128" s="156">
        <v>45709</v>
      </c>
      <c r="C128" s="157">
        <v>261.89999999999998</v>
      </c>
      <c r="D128" s="26">
        <f t="shared" si="1"/>
        <v>1.1704716653146319E-2</v>
      </c>
      <c r="E128" s="44"/>
      <c r="F128" s="44"/>
      <c r="G128" s="44"/>
      <c r="H128" s="44"/>
      <c r="I128" s="44"/>
      <c r="J128" s="44"/>
      <c r="K128" s="44"/>
      <c r="L128" s="44"/>
      <c r="M128" s="44"/>
      <c r="N128" s="44"/>
      <c r="O128" s="44"/>
      <c r="P128" s="44"/>
      <c r="Q128" s="44"/>
    </row>
    <row r="129" spans="2:17">
      <c r="B129" s="44"/>
      <c r="C129" s="44"/>
      <c r="D129" s="44"/>
      <c r="E129" s="44"/>
      <c r="F129" s="44"/>
      <c r="G129" s="44"/>
      <c r="H129" s="44"/>
      <c r="I129" s="44"/>
      <c r="J129" s="44"/>
      <c r="K129" s="44"/>
      <c r="L129" s="44"/>
      <c r="M129" s="44"/>
      <c r="N129" s="44"/>
      <c r="O129" s="44"/>
      <c r="P129" s="44"/>
      <c r="Q129" s="44"/>
    </row>
    <row r="130" spans="2:17">
      <c r="B130" s="44"/>
      <c r="C130" s="44"/>
      <c r="D130" s="44"/>
      <c r="E130" s="44"/>
      <c r="F130" s="44"/>
      <c r="G130" s="44"/>
      <c r="H130" s="44"/>
      <c r="I130" s="44"/>
      <c r="J130" s="44"/>
      <c r="K130" s="44"/>
      <c r="L130" s="44"/>
      <c r="M130" s="44"/>
      <c r="N130" s="44"/>
      <c r="O130" s="44"/>
      <c r="P130" s="44"/>
      <c r="Q130" s="44"/>
    </row>
    <row r="131" spans="2:17">
      <c r="B131" s="292" t="s">
        <v>8627</v>
      </c>
      <c r="C131" s="292"/>
      <c r="D131" s="292"/>
      <c r="E131" s="44"/>
      <c r="F131" s="44"/>
      <c r="G131" s="44"/>
      <c r="H131" s="44"/>
      <c r="I131" s="44"/>
      <c r="J131" s="44"/>
      <c r="K131" s="44"/>
      <c r="L131" s="44"/>
      <c r="M131" s="44"/>
      <c r="N131" s="44"/>
      <c r="O131" s="44"/>
      <c r="P131" s="44"/>
      <c r="Q131" s="44"/>
    </row>
    <row r="132" spans="2:17">
      <c r="B132" s="154" t="s">
        <v>184</v>
      </c>
      <c r="C132" s="155" t="s">
        <v>185</v>
      </c>
      <c r="D132" s="11" t="s">
        <v>218</v>
      </c>
      <c r="E132" s="44"/>
      <c r="F132" s="44"/>
      <c r="G132" s="291" t="s">
        <v>212</v>
      </c>
      <c r="H132" s="291"/>
      <c r="I132" s="44"/>
      <c r="J132" s="44" t="s">
        <v>188</v>
      </c>
      <c r="K132" s="44"/>
      <c r="L132" s="44"/>
      <c r="M132" s="44"/>
      <c r="N132" s="44"/>
      <c r="O132" s="44"/>
      <c r="P132" s="44"/>
      <c r="Q132" s="44"/>
    </row>
    <row r="133" spans="2:17" ht="15" thickBot="1">
      <c r="B133" s="156">
        <v>45709</v>
      </c>
      <c r="C133" s="157">
        <v>478.65</v>
      </c>
      <c r="D133" s="44" t="s">
        <v>58</v>
      </c>
      <c r="E133" s="44"/>
      <c r="F133" s="44"/>
      <c r="I133" s="44"/>
      <c r="J133" s="44"/>
      <c r="K133" s="44"/>
      <c r="L133" s="44"/>
      <c r="M133" s="44"/>
      <c r="N133" s="44"/>
      <c r="O133" s="44"/>
      <c r="P133" s="44"/>
      <c r="Q133" s="44"/>
    </row>
    <row r="134" spans="2:17">
      <c r="B134" s="156">
        <v>45689</v>
      </c>
      <c r="C134" s="157">
        <v>478.65</v>
      </c>
      <c r="D134" s="26">
        <f>IFERROR(C134/C133-1,0)</f>
        <v>0</v>
      </c>
      <c r="E134" s="44"/>
      <c r="F134" s="44"/>
      <c r="G134" t="s">
        <v>213</v>
      </c>
      <c r="H134" s="19">
        <f>K149</f>
        <v>-0.14934668129578635</v>
      </c>
      <c r="I134" s="44"/>
      <c r="J134" s="53" t="s">
        <v>189</v>
      </c>
      <c r="K134" s="53"/>
      <c r="L134" s="44"/>
      <c r="M134" s="44"/>
      <c r="N134" s="44"/>
      <c r="O134" s="44"/>
      <c r="P134" s="44"/>
      <c r="Q134" s="44"/>
    </row>
    <row r="135" spans="2:17">
      <c r="B135" s="156">
        <v>45658</v>
      </c>
      <c r="C135" s="157">
        <v>513.20000000000005</v>
      </c>
      <c r="D135" s="26">
        <f t="shared" ref="D135:D193" si="2">IFERROR(C135/C134-1,0)</f>
        <v>7.2182179045231498E-2</v>
      </c>
      <c r="E135" s="44"/>
      <c r="F135" s="44"/>
      <c r="G135" t="s">
        <v>214</v>
      </c>
      <c r="H135" s="60">
        <v>0.75</v>
      </c>
      <c r="I135" s="44"/>
      <c r="J135" s="162" t="s">
        <v>190</v>
      </c>
      <c r="K135" s="162">
        <v>4.1809333182721335E-2</v>
      </c>
      <c r="L135" s="44"/>
      <c r="M135" s="44"/>
      <c r="N135" s="44"/>
      <c r="O135" s="44"/>
      <c r="P135" s="44"/>
      <c r="Q135" s="44"/>
    </row>
    <row r="136" spans="2:17">
      <c r="B136" s="156">
        <v>45627</v>
      </c>
      <c r="C136" s="157">
        <v>529.45000000000005</v>
      </c>
      <c r="D136" s="26">
        <f t="shared" si="2"/>
        <v>3.1664068589243977E-2</v>
      </c>
      <c r="E136" s="44"/>
      <c r="F136" s="44"/>
      <c r="I136" s="44"/>
      <c r="J136" s="162" t="s">
        <v>191</v>
      </c>
      <c r="K136" s="162">
        <v>1.7480203411838033E-3</v>
      </c>
      <c r="L136" s="44"/>
      <c r="M136" s="44"/>
      <c r="N136" s="44"/>
      <c r="O136" s="44"/>
      <c r="P136" s="44"/>
      <c r="Q136" s="44"/>
    </row>
    <row r="137" spans="2:17">
      <c r="B137" s="156">
        <v>45597</v>
      </c>
      <c r="C137" s="157">
        <v>554.79999999999995</v>
      </c>
      <c r="D137" s="26">
        <f t="shared" si="2"/>
        <v>4.7879875342336176E-2</v>
      </c>
      <c r="E137" s="44"/>
      <c r="F137" s="44"/>
      <c r="G137" t="s">
        <v>215</v>
      </c>
      <c r="H137">
        <f>1</f>
        <v>1</v>
      </c>
      <c r="I137" s="44"/>
      <c r="J137" s="162" t="s">
        <v>192</v>
      </c>
      <c r="K137" s="162">
        <v>-1.5463220687416476E-2</v>
      </c>
      <c r="L137" s="44"/>
      <c r="M137" s="44"/>
      <c r="N137" s="44"/>
      <c r="O137" s="44"/>
      <c r="P137" s="44"/>
      <c r="Q137" s="44"/>
    </row>
    <row r="138" spans="2:17">
      <c r="B138" s="156">
        <v>45566</v>
      </c>
      <c r="C138" s="157">
        <v>592.70000000000005</v>
      </c>
      <c r="D138" s="26">
        <f t="shared" si="2"/>
        <v>6.831290555155034E-2</v>
      </c>
      <c r="E138" s="44"/>
      <c r="F138" s="44"/>
      <c r="G138" t="s">
        <v>216</v>
      </c>
      <c r="H138" s="60">
        <v>0.25</v>
      </c>
      <c r="I138" s="44"/>
      <c r="J138" s="162" t="s">
        <v>193</v>
      </c>
      <c r="K138" s="162">
        <v>0.1540559481363924</v>
      </c>
      <c r="L138" s="44"/>
      <c r="M138" s="44"/>
      <c r="N138" s="44"/>
      <c r="O138" s="44"/>
      <c r="P138" s="44"/>
      <c r="Q138" s="44"/>
    </row>
    <row r="139" spans="2:17" ht="15" thickBot="1">
      <c r="B139" s="156">
        <v>45536</v>
      </c>
      <c r="C139" s="157">
        <v>656.15</v>
      </c>
      <c r="D139" s="26">
        <f t="shared" si="2"/>
        <v>0.10705247173949717</v>
      </c>
      <c r="E139" s="44"/>
      <c r="F139" s="44"/>
      <c r="I139" s="44"/>
      <c r="J139" s="163" t="s">
        <v>194</v>
      </c>
      <c r="K139" s="163">
        <v>60</v>
      </c>
      <c r="L139" s="44"/>
      <c r="M139" s="44"/>
      <c r="N139" s="44"/>
      <c r="O139" s="44"/>
      <c r="P139" s="44"/>
      <c r="Q139" s="44"/>
    </row>
    <row r="140" spans="2:17">
      <c r="B140" s="156">
        <v>45505</v>
      </c>
      <c r="C140" s="157">
        <v>632.04999999999995</v>
      </c>
      <c r="D140" s="26">
        <f t="shared" si="2"/>
        <v>-3.6729406385734964E-2</v>
      </c>
      <c r="E140" s="44"/>
      <c r="F140" s="44"/>
      <c r="G140" t="s">
        <v>217</v>
      </c>
      <c r="H140" s="19">
        <f>IFERROR((H134*H135)+(H137*H138),0)</f>
        <v>0.13798998902816023</v>
      </c>
      <c r="I140" s="44"/>
      <c r="J140" s="44"/>
      <c r="K140" s="44"/>
      <c r="L140" s="44"/>
      <c r="M140" s="44"/>
      <c r="N140" s="44"/>
      <c r="O140" s="44"/>
      <c r="P140" s="44"/>
      <c r="Q140" s="44"/>
    </row>
    <row r="141" spans="2:17" ht="15" thickBot="1">
      <c r="B141" s="156">
        <v>45474</v>
      </c>
      <c r="C141" s="157">
        <v>734.45</v>
      </c>
      <c r="D141" s="26">
        <f t="shared" si="2"/>
        <v>0.16201249901115444</v>
      </c>
      <c r="E141" s="44"/>
      <c r="F141" s="44"/>
      <c r="I141" s="44"/>
      <c r="J141" s="44" t="s">
        <v>195</v>
      </c>
      <c r="K141" s="44"/>
      <c r="L141" s="44"/>
      <c r="M141" s="44"/>
      <c r="N141" s="44"/>
      <c r="O141" s="44"/>
      <c r="P141" s="44"/>
      <c r="Q141" s="44"/>
    </row>
    <row r="142" spans="2:17">
      <c r="B142" s="156">
        <v>45444</v>
      </c>
      <c r="C142" s="157">
        <v>718.6</v>
      </c>
      <c r="D142" s="26">
        <f t="shared" si="2"/>
        <v>-2.1580774729389351E-2</v>
      </c>
      <c r="E142" s="44"/>
      <c r="F142" s="44"/>
      <c r="G142" s="44"/>
      <c r="H142" s="44"/>
      <c r="I142" s="44"/>
      <c r="J142" s="52"/>
      <c r="K142" s="52" t="s">
        <v>199</v>
      </c>
      <c r="L142" s="52" t="s">
        <v>200</v>
      </c>
      <c r="M142" s="52" t="s">
        <v>201</v>
      </c>
      <c r="N142" s="52" t="s">
        <v>202</v>
      </c>
      <c r="O142" s="52" t="s">
        <v>203</v>
      </c>
      <c r="P142" s="44"/>
      <c r="Q142" s="44"/>
    </row>
    <row r="143" spans="2:17">
      <c r="B143" s="156">
        <v>45413</v>
      </c>
      <c r="C143" s="157">
        <v>755.8</v>
      </c>
      <c r="D143" s="26">
        <f t="shared" si="2"/>
        <v>5.1767325354856508E-2</v>
      </c>
      <c r="E143" s="44"/>
      <c r="F143" s="44"/>
      <c r="G143" s="44"/>
      <c r="H143" s="44"/>
      <c r="I143" s="44"/>
      <c r="J143" s="162" t="s">
        <v>196</v>
      </c>
      <c r="K143" s="162">
        <v>1</v>
      </c>
      <c r="L143" s="162">
        <v>2.4104117620689092E-3</v>
      </c>
      <c r="M143" s="162">
        <v>2.4104117620689092E-3</v>
      </c>
      <c r="N143" s="162">
        <v>0.10156271347772548</v>
      </c>
      <c r="O143" s="162">
        <v>0.75110714701418901</v>
      </c>
      <c r="P143" s="44"/>
      <c r="Q143" s="44"/>
    </row>
    <row r="144" spans="2:17">
      <c r="B144" s="156">
        <v>45383</v>
      </c>
      <c r="C144" s="157">
        <v>612.45000000000005</v>
      </c>
      <c r="D144" s="26">
        <f t="shared" si="2"/>
        <v>-0.18966657845990997</v>
      </c>
      <c r="E144" s="44"/>
      <c r="F144" s="44"/>
      <c r="G144" s="44"/>
      <c r="H144" s="44"/>
      <c r="I144" s="44"/>
      <c r="J144" s="162" t="s">
        <v>197</v>
      </c>
      <c r="K144" s="162">
        <v>58</v>
      </c>
      <c r="L144" s="162">
        <v>1.3765276390597641</v>
      </c>
      <c r="M144" s="162">
        <v>2.3733235156202827E-2</v>
      </c>
      <c r="N144" s="162"/>
      <c r="O144" s="162"/>
      <c r="P144" s="44"/>
      <c r="Q144" s="44"/>
    </row>
    <row r="145" spans="2:18" ht="15" thickBot="1">
      <c r="B145" s="156">
        <v>45352</v>
      </c>
      <c r="C145" s="157">
        <v>533.79999999999995</v>
      </c>
      <c r="D145" s="26">
        <f t="shared" si="2"/>
        <v>-0.12841864642011602</v>
      </c>
      <c r="E145" s="44"/>
      <c r="F145" s="44"/>
      <c r="G145" s="44"/>
      <c r="H145" s="44"/>
      <c r="I145" s="44"/>
      <c r="J145" s="163" t="s">
        <v>35</v>
      </c>
      <c r="K145" s="163">
        <v>59</v>
      </c>
      <c r="L145" s="163">
        <v>1.378938050821833</v>
      </c>
      <c r="M145" s="163"/>
      <c r="N145" s="163"/>
      <c r="O145" s="163"/>
      <c r="P145" s="44"/>
      <c r="Q145" s="44"/>
    </row>
    <row r="146" spans="2:18" ht="15" thickBot="1">
      <c r="B146" s="156">
        <v>45323</v>
      </c>
      <c r="C146" s="157">
        <v>549.95000000000005</v>
      </c>
      <c r="D146" s="26">
        <f t="shared" si="2"/>
        <v>3.0254777070063854E-2</v>
      </c>
      <c r="E146" s="44"/>
      <c r="F146" s="44"/>
      <c r="G146" s="44"/>
      <c r="H146" s="44"/>
      <c r="I146" s="44"/>
      <c r="J146" s="44"/>
      <c r="K146" s="44"/>
      <c r="L146" s="44"/>
      <c r="M146" s="44"/>
      <c r="N146" s="44"/>
      <c r="O146" s="44"/>
      <c r="P146" s="44"/>
      <c r="Q146" s="44"/>
    </row>
    <row r="147" spans="2:18">
      <c r="B147" s="156">
        <v>45292</v>
      </c>
      <c r="C147" s="157">
        <v>562.70000000000005</v>
      </c>
      <c r="D147" s="26">
        <f t="shared" si="2"/>
        <v>2.3183925811437467E-2</v>
      </c>
      <c r="E147" s="44"/>
      <c r="F147" s="44"/>
      <c r="G147" s="44"/>
      <c r="H147" s="44"/>
      <c r="I147" s="44"/>
      <c r="J147" s="52"/>
      <c r="K147" s="52" t="s">
        <v>204</v>
      </c>
      <c r="L147" s="52" t="s">
        <v>193</v>
      </c>
      <c r="M147" s="52" t="s">
        <v>205</v>
      </c>
      <c r="N147" s="52" t="s">
        <v>206</v>
      </c>
      <c r="O147" s="52" t="s">
        <v>207</v>
      </c>
      <c r="P147" s="52" t="s">
        <v>208</v>
      </c>
      <c r="Q147" s="52" t="s">
        <v>209</v>
      </c>
      <c r="R147" s="52" t="s">
        <v>210</v>
      </c>
    </row>
    <row r="148" spans="2:18">
      <c r="B148" s="156">
        <v>45261</v>
      </c>
      <c r="C148" s="157">
        <v>525.15</v>
      </c>
      <c r="D148" s="26">
        <f t="shared" si="2"/>
        <v>-6.6731828683134986E-2</v>
      </c>
      <c r="E148" s="44"/>
      <c r="F148" s="44"/>
      <c r="G148" s="44"/>
      <c r="H148" s="44"/>
      <c r="I148" s="44"/>
      <c r="J148" s="162" t="s">
        <v>198</v>
      </c>
      <c r="K148" s="162">
        <v>-3.2209476412479648E-2</v>
      </c>
      <c r="L148" s="162">
        <v>2.1469696417679745E-2</v>
      </c>
      <c r="M148" s="162">
        <v>-1.5002297091614192</v>
      </c>
      <c r="N148" s="162">
        <v>0.13897916974556609</v>
      </c>
      <c r="O148" s="162">
        <v>-7.518574311103951E-2</v>
      </c>
      <c r="P148" s="162">
        <v>1.076679028608022E-2</v>
      </c>
      <c r="Q148" s="162">
        <v>-7.518574311103951E-2</v>
      </c>
      <c r="R148" s="50">
        <v>1.076679028608022E-2</v>
      </c>
    </row>
    <row r="149" spans="2:18" ht="15" thickBot="1">
      <c r="B149" s="156">
        <v>45231</v>
      </c>
      <c r="C149" s="157">
        <v>431.5</v>
      </c>
      <c r="D149" s="26">
        <f t="shared" si="2"/>
        <v>-0.17833000095210894</v>
      </c>
      <c r="E149" s="44"/>
      <c r="F149" s="44"/>
      <c r="G149" s="44"/>
      <c r="H149" s="44"/>
      <c r="I149" s="44"/>
      <c r="J149" s="163" t="s">
        <v>211</v>
      </c>
      <c r="K149" s="163">
        <v>-0.14934668129578635</v>
      </c>
      <c r="L149" s="163">
        <v>0.46862821039041158</v>
      </c>
      <c r="M149" s="163">
        <v>-0.3186890545308112</v>
      </c>
      <c r="N149" s="163">
        <v>0.75110714701416925</v>
      </c>
      <c r="O149" s="163">
        <v>-1.087407963597965</v>
      </c>
      <c r="P149" s="163">
        <v>0.78871460100639235</v>
      </c>
      <c r="Q149" s="163">
        <v>-1.087407963597965</v>
      </c>
      <c r="R149" s="51">
        <v>0.78871460100639235</v>
      </c>
    </row>
    <row r="150" spans="2:18">
      <c r="B150" s="156">
        <v>45200</v>
      </c>
      <c r="C150" s="157">
        <v>363.05</v>
      </c>
      <c r="D150" s="26">
        <f t="shared" si="2"/>
        <v>-0.15863267670915404</v>
      </c>
      <c r="E150" s="44"/>
      <c r="F150" s="44"/>
      <c r="G150" s="44"/>
      <c r="H150" s="44"/>
      <c r="I150" s="44"/>
      <c r="J150" s="44"/>
      <c r="K150" s="44"/>
      <c r="L150" s="44"/>
      <c r="M150" s="44"/>
      <c r="N150" s="44"/>
      <c r="O150" s="44"/>
      <c r="P150" s="44"/>
      <c r="Q150" s="44"/>
    </row>
    <row r="151" spans="2:18">
      <c r="B151" s="156">
        <v>45170</v>
      </c>
      <c r="C151" s="157">
        <v>377.45</v>
      </c>
      <c r="D151" s="26">
        <f t="shared" si="2"/>
        <v>3.9663958132488464E-2</v>
      </c>
      <c r="E151" s="44"/>
      <c r="F151" s="44"/>
      <c r="G151" s="44"/>
      <c r="H151" s="44"/>
      <c r="I151" s="44"/>
      <c r="J151" s="44"/>
      <c r="K151" s="44"/>
      <c r="L151" s="44"/>
      <c r="M151" s="44"/>
      <c r="N151" s="44"/>
      <c r="O151" s="44"/>
      <c r="P151" s="44"/>
      <c r="Q151" s="44"/>
    </row>
    <row r="152" spans="2:18">
      <c r="B152" s="156">
        <v>45139</v>
      </c>
      <c r="C152" s="157">
        <v>321.3</v>
      </c>
      <c r="D152" s="26">
        <f t="shared" si="2"/>
        <v>-0.14876142535435155</v>
      </c>
      <c r="E152" s="44"/>
      <c r="F152" s="44"/>
      <c r="G152" s="44"/>
      <c r="H152" s="44"/>
      <c r="I152" s="44"/>
      <c r="J152" s="44"/>
      <c r="K152" s="44"/>
      <c r="L152" s="44"/>
      <c r="M152" s="44"/>
      <c r="N152" s="44"/>
      <c r="O152" s="44"/>
      <c r="P152" s="44"/>
      <c r="Q152" s="44"/>
    </row>
    <row r="153" spans="2:18">
      <c r="B153" s="156">
        <v>45108</v>
      </c>
      <c r="C153" s="157">
        <v>273.3</v>
      </c>
      <c r="D153" s="26">
        <f t="shared" si="2"/>
        <v>-0.14939309056956118</v>
      </c>
      <c r="E153" s="44"/>
      <c r="F153" s="44"/>
      <c r="G153" s="44"/>
      <c r="H153" s="44"/>
      <c r="I153" s="44"/>
      <c r="J153" s="44"/>
      <c r="K153" s="44"/>
      <c r="L153" s="44"/>
      <c r="M153" s="44"/>
      <c r="N153" s="44"/>
      <c r="O153" s="44"/>
      <c r="P153" s="44"/>
      <c r="Q153" s="44"/>
    </row>
    <row r="154" spans="2:18">
      <c r="B154" s="156">
        <v>45078</v>
      </c>
      <c r="C154" s="157">
        <v>249.85</v>
      </c>
      <c r="D154" s="26">
        <f t="shared" si="2"/>
        <v>-8.58031467252105E-2</v>
      </c>
      <c r="E154" s="44"/>
      <c r="F154" s="44"/>
      <c r="G154" s="44"/>
      <c r="H154" s="44"/>
      <c r="I154" s="44"/>
      <c r="J154" s="44"/>
      <c r="K154" s="44"/>
      <c r="L154" s="44"/>
      <c r="M154" s="44"/>
      <c r="N154" s="44"/>
      <c r="O154" s="44"/>
      <c r="P154" s="44"/>
      <c r="Q154" s="44"/>
    </row>
    <row r="155" spans="2:18">
      <c r="B155" s="156">
        <v>45047</v>
      </c>
      <c r="C155" s="157">
        <v>249.65</v>
      </c>
      <c r="D155" s="26">
        <f t="shared" si="2"/>
        <v>-8.0048028817281125E-4</v>
      </c>
      <c r="E155" s="44"/>
      <c r="F155" s="44"/>
      <c r="G155" s="44"/>
      <c r="H155" s="44"/>
      <c r="I155" s="44"/>
      <c r="J155" s="44"/>
      <c r="K155" s="44"/>
      <c r="L155" s="44"/>
      <c r="M155" s="44"/>
      <c r="N155" s="44"/>
      <c r="O155" s="44"/>
      <c r="P155" s="44"/>
      <c r="Q155" s="44"/>
    </row>
    <row r="156" spans="2:18">
      <c r="B156" s="156">
        <v>45017</v>
      </c>
      <c r="C156" s="157">
        <v>224.85</v>
      </c>
      <c r="D156" s="26">
        <f t="shared" si="2"/>
        <v>-9.9339074704586472E-2</v>
      </c>
      <c r="E156" s="44"/>
      <c r="F156" s="44"/>
      <c r="G156" s="44"/>
      <c r="H156" s="44"/>
      <c r="I156" s="44"/>
      <c r="J156" s="44"/>
      <c r="K156" s="44"/>
      <c r="L156" s="44"/>
      <c r="M156" s="44"/>
      <c r="N156" s="44"/>
      <c r="O156" s="44"/>
      <c r="P156" s="44"/>
      <c r="Q156" s="44"/>
    </row>
    <row r="157" spans="2:18">
      <c r="B157" s="156">
        <v>44986</v>
      </c>
      <c r="C157" s="157">
        <v>191.6</v>
      </c>
      <c r="D157" s="26">
        <f t="shared" si="2"/>
        <v>-0.14787636201912391</v>
      </c>
      <c r="E157" s="44"/>
      <c r="F157" s="44"/>
      <c r="G157" s="44"/>
      <c r="H157" s="44"/>
      <c r="I157" s="44"/>
      <c r="J157" s="44"/>
      <c r="K157" s="44"/>
      <c r="L157" s="44"/>
      <c r="M157" s="44"/>
      <c r="N157" s="44"/>
      <c r="O157" s="44"/>
      <c r="P157" s="44"/>
      <c r="Q157" s="44"/>
    </row>
    <row r="158" spans="2:18">
      <c r="B158" s="156">
        <v>44958</v>
      </c>
      <c r="C158" s="157">
        <v>146.30000000000001</v>
      </c>
      <c r="D158" s="26">
        <f t="shared" si="2"/>
        <v>-0.23643006263048005</v>
      </c>
      <c r="E158" s="44"/>
      <c r="F158" s="44"/>
      <c r="G158" s="44"/>
      <c r="H158" s="44"/>
      <c r="I158" s="44"/>
      <c r="J158" s="44"/>
      <c r="K158" s="44"/>
      <c r="L158" s="44"/>
      <c r="M158" s="44"/>
      <c r="N158" s="44"/>
      <c r="O158" s="44"/>
      <c r="P158" s="44"/>
      <c r="Q158" s="44"/>
    </row>
    <row r="159" spans="2:18">
      <c r="B159" s="156">
        <v>44927</v>
      </c>
      <c r="C159" s="157">
        <v>223.8</v>
      </c>
      <c r="D159" s="26">
        <f t="shared" si="2"/>
        <v>0.5297334244702665</v>
      </c>
      <c r="E159" s="44"/>
      <c r="F159" s="44"/>
      <c r="G159" s="44"/>
      <c r="H159" s="44"/>
      <c r="I159" s="44"/>
      <c r="J159" s="44"/>
      <c r="K159" s="44"/>
      <c r="L159" s="44"/>
      <c r="M159" s="44"/>
      <c r="N159" s="44"/>
      <c r="O159" s="44"/>
      <c r="P159" s="44"/>
      <c r="Q159" s="44"/>
    </row>
    <row r="160" spans="2:18">
      <c r="B160" s="156">
        <v>44896</v>
      </c>
      <c r="C160" s="157">
        <v>299.55</v>
      </c>
      <c r="D160" s="26">
        <f t="shared" si="2"/>
        <v>0.3384718498659518</v>
      </c>
      <c r="E160" s="44"/>
      <c r="F160" s="44"/>
      <c r="G160" s="44"/>
      <c r="H160" s="44"/>
      <c r="I160" s="44"/>
      <c r="J160" s="44"/>
      <c r="K160" s="44"/>
      <c r="L160" s="44"/>
      <c r="M160" s="44"/>
      <c r="N160" s="44"/>
      <c r="O160" s="44"/>
      <c r="P160" s="44"/>
      <c r="Q160" s="44"/>
    </row>
    <row r="161" spans="2:17">
      <c r="B161" s="156">
        <v>44866</v>
      </c>
      <c r="C161" s="157">
        <v>332.75</v>
      </c>
      <c r="D161" s="26">
        <f t="shared" si="2"/>
        <v>0.11083291604072776</v>
      </c>
      <c r="E161" s="44"/>
      <c r="F161" s="44"/>
      <c r="G161" s="44"/>
      <c r="H161" s="44"/>
      <c r="I161" s="44"/>
      <c r="J161" s="44"/>
      <c r="K161" s="44"/>
      <c r="L161" s="44"/>
      <c r="M161" s="44"/>
      <c r="N161" s="44"/>
      <c r="O161" s="44"/>
      <c r="P161" s="44"/>
      <c r="Q161" s="44"/>
    </row>
    <row r="162" spans="2:17">
      <c r="B162" s="156">
        <v>44835</v>
      </c>
      <c r="C162" s="157">
        <v>334.9</v>
      </c>
      <c r="D162" s="26">
        <f t="shared" si="2"/>
        <v>6.4613072877535149E-3</v>
      </c>
      <c r="E162" s="44"/>
      <c r="F162" s="44"/>
      <c r="G162" s="44"/>
      <c r="H162" s="44"/>
      <c r="I162" s="44"/>
      <c r="J162" s="44"/>
      <c r="K162" s="44"/>
      <c r="L162" s="44"/>
      <c r="M162" s="44"/>
      <c r="N162" s="44"/>
      <c r="O162" s="44"/>
      <c r="P162" s="44"/>
      <c r="Q162" s="44"/>
    </row>
    <row r="163" spans="2:17">
      <c r="B163" s="156">
        <v>44805</v>
      </c>
      <c r="C163" s="157">
        <v>373.5</v>
      </c>
      <c r="D163" s="26">
        <f t="shared" si="2"/>
        <v>0.11525828605553912</v>
      </c>
      <c r="E163" s="44"/>
      <c r="F163" s="44"/>
      <c r="G163" s="44"/>
      <c r="H163" s="44"/>
      <c r="I163" s="44"/>
      <c r="J163" s="44"/>
      <c r="K163" s="44"/>
      <c r="L163" s="44"/>
      <c r="M163" s="44"/>
      <c r="N163" s="44"/>
      <c r="O163" s="44"/>
      <c r="P163" s="44"/>
      <c r="Q163" s="44"/>
    </row>
    <row r="164" spans="2:17">
      <c r="B164" s="156">
        <v>44774</v>
      </c>
      <c r="C164" s="157">
        <v>413.95</v>
      </c>
      <c r="D164" s="26">
        <f t="shared" si="2"/>
        <v>0.10829986613119136</v>
      </c>
      <c r="E164" s="44"/>
      <c r="F164" s="44"/>
      <c r="G164" s="44"/>
      <c r="H164" s="44"/>
      <c r="I164" s="44"/>
      <c r="J164" s="44"/>
      <c r="K164" s="44"/>
      <c r="L164" s="44"/>
      <c r="M164" s="44"/>
      <c r="N164" s="44"/>
      <c r="O164" s="44"/>
      <c r="P164" s="44"/>
      <c r="Q164" s="44"/>
    </row>
    <row r="165" spans="2:17">
      <c r="B165" s="156">
        <v>44743</v>
      </c>
      <c r="C165" s="157">
        <v>313.95</v>
      </c>
      <c r="D165" s="26">
        <f t="shared" si="2"/>
        <v>-0.24157506945283247</v>
      </c>
      <c r="E165" s="44"/>
      <c r="F165" s="44"/>
      <c r="G165" s="44"/>
      <c r="H165" s="44"/>
      <c r="I165" s="44"/>
      <c r="J165" s="44"/>
      <c r="K165" s="44"/>
      <c r="L165" s="44"/>
      <c r="M165" s="44"/>
      <c r="N165" s="44"/>
      <c r="O165" s="44"/>
      <c r="P165" s="44"/>
      <c r="Q165" s="44"/>
    </row>
    <row r="166" spans="2:17">
      <c r="B166" s="156">
        <v>44713</v>
      </c>
      <c r="C166" s="157">
        <v>262.85000000000002</v>
      </c>
      <c r="D166" s="26">
        <f t="shared" si="2"/>
        <v>-0.16276477146042356</v>
      </c>
      <c r="E166" s="44"/>
      <c r="F166" s="44"/>
      <c r="G166" s="44"/>
      <c r="H166" s="44"/>
      <c r="I166" s="44"/>
      <c r="J166" s="44"/>
      <c r="K166" s="44"/>
      <c r="L166" s="44"/>
      <c r="M166" s="44"/>
      <c r="N166" s="44"/>
      <c r="O166" s="44"/>
      <c r="P166" s="44"/>
      <c r="Q166" s="44"/>
    </row>
    <row r="167" spans="2:17">
      <c r="B167" s="156">
        <v>44682</v>
      </c>
      <c r="C167" s="157">
        <v>323.25</v>
      </c>
      <c r="D167" s="26">
        <f t="shared" si="2"/>
        <v>0.22978885295796081</v>
      </c>
      <c r="E167" s="44"/>
      <c r="F167" s="44"/>
      <c r="G167" s="44"/>
      <c r="H167" s="44"/>
      <c r="I167" s="44"/>
      <c r="J167" s="44"/>
      <c r="K167" s="44"/>
      <c r="L167" s="44"/>
      <c r="M167" s="44"/>
      <c r="N167" s="44"/>
      <c r="O167" s="44"/>
      <c r="P167" s="44"/>
      <c r="Q167" s="44"/>
    </row>
    <row r="168" spans="2:17">
      <c r="B168" s="156">
        <v>44652</v>
      </c>
      <c r="C168" s="157">
        <v>280.35000000000002</v>
      </c>
      <c r="D168" s="26">
        <f t="shared" si="2"/>
        <v>-0.13271461716937349</v>
      </c>
      <c r="E168" s="44"/>
      <c r="F168" s="44"/>
      <c r="G168" s="44"/>
      <c r="H168" s="44"/>
      <c r="I168" s="44"/>
      <c r="J168" s="44"/>
      <c r="K168" s="44"/>
      <c r="L168" s="44"/>
      <c r="M168" s="44"/>
      <c r="N168" s="44"/>
      <c r="O168" s="44"/>
      <c r="P168" s="44"/>
      <c r="Q168" s="44"/>
    </row>
    <row r="169" spans="2:17">
      <c r="B169" s="156">
        <v>44621</v>
      </c>
      <c r="C169" s="157">
        <v>185.1</v>
      </c>
      <c r="D169" s="26">
        <f t="shared" si="2"/>
        <v>-0.33975387907972188</v>
      </c>
      <c r="E169" s="44"/>
      <c r="F169" s="44"/>
      <c r="G169" s="44"/>
      <c r="H169" s="44"/>
      <c r="I169" s="44"/>
      <c r="J169" s="44"/>
      <c r="K169" s="44"/>
      <c r="L169" s="44"/>
      <c r="M169" s="44"/>
      <c r="N169" s="44"/>
      <c r="O169" s="44"/>
      <c r="P169" s="44"/>
      <c r="Q169" s="44"/>
    </row>
    <row r="170" spans="2:17">
      <c r="B170" s="156">
        <v>44593</v>
      </c>
      <c r="C170" s="157">
        <v>123.75</v>
      </c>
      <c r="D170" s="26">
        <f t="shared" si="2"/>
        <v>-0.33144246353322526</v>
      </c>
      <c r="E170" s="44"/>
      <c r="F170" s="44"/>
      <c r="G170" s="44"/>
      <c r="H170" s="44"/>
      <c r="I170" s="44"/>
      <c r="J170" s="44"/>
      <c r="K170" s="44"/>
      <c r="L170" s="44"/>
      <c r="M170" s="44"/>
      <c r="N170" s="44"/>
      <c r="O170" s="44"/>
      <c r="P170" s="44"/>
      <c r="Q170" s="44"/>
    </row>
    <row r="171" spans="2:17">
      <c r="B171" s="156">
        <v>44562</v>
      </c>
      <c r="C171" s="157">
        <v>106.25</v>
      </c>
      <c r="D171" s="26">
        <f t="shared" si="2"/>
        <v>-0.14141414141414144</v>
      </c>
      <c r="E171" s="44"/>
      <c r="F171" s="44"/>
      <c r="G171" s="44"/>
      <c r="H171" s="44"/>
      <c r="I171" s="44"/>
      <c r="J171" s="44"/>
      <c r="K171" s="44"/>
      <c r="L171" s="44"/>
      <c r="M171" s="44"/>
      <c r="N171" s="44"/>
      <c r="O171" s="44"/>
      <c r="P171" s="44"/>
      <c r="Q171" s="44"/>
    </row>
    <row r="172" spans="2:17">
      <c r="B172" s="156">
        <v>44531</v>
      </c>
      <c r="C172" s="157">
        <v>99.7</v>
      </c>
      <c r="D172" s="26">
        <f t="shared" si="2"/>
        <v>-6.1647058823529388E-2</v>
      </c>
      <c r="E172" s="44"/>
      <c r="F172" s="44"/>
      <c r="G172" s="44"/>
      <c r="H172" s="44"/>
      <c r="I172" s="44"/>
      <c r="J172" s="44"/>
      <c r="K172" s="44"/>
      <c r="L172" s="44"/>
      <c r="M172" s="44"/>
      <c r="N172" s="44"/>
      <c r="O172" s="44"/>
      <c r="P172" s="44"/>
      <c r="Q172" s="44"/>
    </row>
    <row r="173" spans="2:17">
      <c r="B173" s="156">
        <v>44501</v>
      </c>
      <c r="C173" s="157">
        <v>99.35</v>
      </c>
      <c r="D173" s="26">
        <f t="shared" si="2"/>
        <v>-3.5105315947844273E-3</v>
      </c>
      <c r="E173" s="44"/>
      <c r="F173" s="44"/>
      <c r="G173" s="44"/>
      <c r="H173" s="44"/>
      <c r="I173" s="44"/>
      <c r="J173" s="44"/>
      <c r="K173" s="44"/>
      <c r="L173" s="44"/>
      <c r="M173" s="44"/>
      <c r="N173" s="44"/>
      <c r="O173" s="44"/>
      <c r="P173" s="44"/>
      <c r="Q173" s="44"/>
    </row>
    <row r="174" spans="2:17">
      <c r="B174" s="156">
        <v>44470</v>
      </c>
      <c r="C174" s="157">
        <v>100.5</v>
      </c>
      <c r="D174" s="26">
        <f t="shared" si="2"/>
        <v>1.1575239053850161E-2</v>
      </c>
      <c r="E174" s="44"/>
      <c r="F174" s="44"/>
      <c r="G174" s="44"/>
      <c r="H174" s="44"/>
      <c r="I174" s="44"/>
      <c r="J174" s="44"/>
      <c r="K174" s="44"/>
      <c r="L174" s="44"/>
      <c r="M174" s="44"/>
      <c r="N174" s="44"/>
      <c r="O174" s="44"/>
      <c r="P174" s="44"/>
      <c r="Q174" s="44"/>
    </row>
    <row r="175" spans="2:17">
      <c r="B175" s="156">
        <v>44440</v>
      </c>
      <c r="C175" s="157">
        <v>97.1</v>
      </c>
      <c r="D175" s="26">
        <f t="shared" si="2"/>
        <v>-3.3830845771144369E-2</v>
      </c>
      <c r="E175" s="44"/>
      <c r="F175" s="44"/>
      <c r="G175" s="44"/>
      <c r="H175" s="44"/>
      <c r="I175" s="44"/>
      <c r="J175" s="44"/>
      <c r="K175" s="44"/>
      <c r="L175" s="44"/>
      <c r="M175" s="44"/>
      <c r="N175" s="44"/>
      <c r="O175" s="44"/>
      <c r="P175" s="44"/>
      <c r="Q175" s="44"/>
    </row>
    <row r="176" spans="2:17">
      <c r="B176" s="156">
        <v>44409</v>
      </c>
      <c r="C176" s="157">
        <v>98.5</v>
      </c>
      <c r="D176" s="26">
        <f t="shared" si="2"/>
        <v>1.4418125643666402E-2</v>
      </c>
      <c r="E176" s="44"/>
      <c r="F176" s="44"/>
      <c r="G176" s="44"/>
      <c r="H176" s="44"/>
      <c r="I176" s="44"/>
      <c r="J176" s="44"/>
      <c r="K176" s="44"/>
      <c r="L176" s="44"/>
      <c r="M176" s="44"/>
      <c r="N176" s="44"/>
      <c r="O176" s="44"/>
      <c r="P176" s="44"/>
      <c r="Q176" s="44"/>
    </row>
    <row r="177" spans="2:17">
      <c r="B177" s="156">
        <v>44378</v>
      </c>
      <c r="C177" s="157">
        <v>95.85</v>
      </c>
      <c r="D177" s="26">
        <f t="shared" si="2"/>
        <v>-2.6903553299492455E-2</v>
      </c>
      <c r="E177" s="44"/>
      <c r="F177" s="44"/>
      <c r="G177" s="44"/>
      <c r="H177" s="44"/>
      <c r="I177" s="44"/>
      <c r="J177" s="44"/>
      <c r="K177" s="44"/>
      <c r="L177" s="44"/>
      <c r="M177" s="44"/>
      <c r="N177" s="44"/>
      <c r="O177" s="44"/>
      <c r="P177" s="44"/>
      <c r="Q177" s="44"/>
    </row>
    <row r="178" spans="2:17">
      <c r="B178" s="156">
        <v>44348</v>
      </c>
      <c r="C178" s="157">
        <v>113.45</v>
      </c>
      <c r="D178" s="26">
        <f t="shared" si="2"/>
        <v>0.18362023995826826</v>
      </c>
      <c r="E178" s="44"/>
      <c r="F178" s="44"/>
      <c r="G178" s="44"/>
      <c r="H178" s="44"/>
      <c r="I178" s="44"/>
      <c r="J178" s="44"/>
      <c r="K178" s="44"/>
      <c r="L178" s="44"/>
      <c r="M178" s="44"/>
      <c r="N178" s="44"/>
      <c r="O178" s="44"/>
      <c r="P178" s="44"/>
      <c r="Q178" s="44"/>
    </row>
    <row r="179" spans="2:17">
      <c r="B179" s="156">
        <v>44317</v>
      </c>
      <c r="C179" s="157">
        <v>92.5</v>
      </c>
      <c r="D179" s="26">
        <f t="shared" si="2"/>
        <v>-0.18466284706919345</v>
      </c>
      <c r="E179" s="44"/>
      <c r="F179" s="44"/>
      <c r="G179" s="44"/>
      <c r="H179" s="44"/>
      <c r="I179" s="44"/>
      <c r="J179" s="44"/>
      <c r="K179" s="44"/>
      <c r="L179" s="44"/>
      <c r="M179" s="44"/>
      <c r="N179" s="44"/>
      <c r="O179" s="44"/>
      <c r="P179" s="44"/>
      <c r="Q179" s="44"/>
    </row>
    <row r="180" spans="2:17">
      <c r="B180" s="156">
        <v>44287</v>
      </c>
      <c r="C180" s="157">
        <v>94.75</v>
      </c>
      <c r="D180" s="26">
        <f t="shared" si="2"/>
        <v>2.4324324324324298E-2</v>
      </c>
      <c r="E180" s="44"/>
      <c r="F180" s="44"/>
      <c r="G180" s="44"/>
      <c r="H180" s="44"/>
      <c r="I180" s="44"/>
      <c r="J180" s="44"/>
      <c r="K180" s="44"/>
      <c r="L180" s="44"/>
      <c r="M180" s="44"/>
      <c r="N180" s="44"/>
      <c r="O180" s="44"/>
      <c r="P180" s="44"/>
      <c r="Q180" s="44"/>
    </row>
    <row r="181" spans="2:17">
      <c r="B181" s="156">
        <v>44256</v>
      </c>
      <c r="C181" s="157">
        <v>85.05</v>
      </c>
      <c r="D181" s="26">
        <f t="shared" si="2"/>
        <v>-0.10237467018469659</v>
      </c>
      <c r="E181" s="44"/>
      <c r="F181" s="44"/>
      <c r="G181" s="44"/>
      <c r="H181" s="44"/>
      <c r="I181" s="44"/>
      <c r="J181" s="44"/>
      <c r="K181" s="44"/>
      <c r="L181" s="44"/>
      <c r="M181" s="44"/>
      <c r="N181" s="44"/>
      <c r="O181" s="44"/>
      <c r="P181" s="44"/>
      <c r="Q181" s="44"/>
    </row>
    <row r="182" spans="2:17">
      <c r="B182" s="156">
        <v>44228</v>
      </c>
      <c r="C182" s="157">
        <v>55.2</v>
      </c>
      <c r="D182" s="26">
        <f t="shared" si="2"/>
        <v>-0.35097001763668423</v>
      </c>
      <c r="E182" s="44"/>
      <c r="F182" s="44"/>
      <c r="G182" s="44"/>
      <c r="H182" s="44"/>
      <c r="I182" s="44"/>
      <c r="J182" s="44"/>
      <c r="K182" s="44"/>
      <c r="L182" s="44"/>
      <c r="M182" s="44"/>
      <c r="N182" s="44"/>
      <c r="O182" s="44"/>
      <c r="P182" s="44"/>
      <c r="Q182" s="44"/>
    </row>
    <row r="183" spans="2:17">
      <c r="B183" s="156">
        <v>44197</v>
      </c>
      <c r="C183" s="157">
        <v>51.3</v>
      </c>
      <c r="D183" s="26">
        <f t="shared" si="2"/>
        <v>-7.065217391304357E-2</v>
      </c>
      <c r="E183" s="44"/>
      <c r="F183" s="44"/>
      <c r="G183" s="44"/>
      <c r="H183" s="44"/>
      <c r="I183" s="44"/>
      <c r="J183" s="44"/>
      <c r="K183" s="44"/>
      <c r="L183" s="44"/>
      <c r="M183" s="44"/>
      <c r="N183" s="44"/>
      <c r="O183" s="44"/>
      <c r="P183" s="44"/>
      <c r="Q183" s="44"/>
    </row>
    <row r="184" spans="2:17">
      <c r="B184" s="156">
        <v>44166</v>
      </c>
      <c r="C184" s="157">
        <v>49.8</v>
      </c>
      <c r="D184" s="26">
        <f t="shared" si="2"/>
        <v>-2.9239766081871399E-2</v>
      </c>
      <c r="E184" s="44"/>
      <c r="F184" s="44"/>
      <c r="G184" s="44"/>
      <c r="H184" s="44"/>
      <c r="I184" s="44"/>
      <c r="J184" s="44"/>
      <c r="K184" s="44"/>
      <c r="L184" s="44"/>
      <c r="M184" s="44"/>
      <c r="N184" s="44"/>
      <c r="O184" s="44"/>
      <c r="P184" s="44"/>
      <c r="Q184" s="44"/>
    </row>
    <row r="185" spans="2:17">
      <c r="B185" s="156">
        <v>44136</v>
      </c>
      <c r="C185" s="157">
        <v>38.5</v>
      </c>
      <c r="D185" s="26">
        <f t="shared" si="2"/>
        <v>-0.22690763052208829</v>
      </c>
      <c r="E185" s="44"/>
      <c r="F185" s="44"/>
      <c r="G185" s="44"/>
      <c r="H185" s="44"/>
      <c r="I185" s="44"/>
      <c r="J185" s="44"/>
      <c r="K185" s="44"/>
      <c r="L185" s="44"/>
      <c r="M185" s="44"/>
      <c r="N185" s="44"/>
      <c r="O185" s="44"/>
      <c r="P185" s="44"/>
      <c r="Q185" s="44"/>
    </row>
    <row r="186" spans="2:17">
      <c r="B186" s="156">
        <v>44105</v>
      </c>
      <c r="C186" s="157">
        <v>35.75</v>
      </c>
      <c r="D186" s="26">
        <f t="shared" si="2"/>
        <v>-7.1428571428571397E-2</v>
      </c>
      <c r="E186" s="44"/>
      <c r="F186" s="44"/>
      <c r="G186" s="44"/>
      <c r="H186" s="44"/>
      <c r="I186" s="44"/>
      <c r="J186" s="44"/>
      <c r="K186" s="44"/>
      <c r="L186" s="44"/>
      <c r="M186" s="44"/>
      <c r="N186" s="44"/>
      <c r="O186" s="44"/>
      <c r="P186" s="44"/>
      <c r="Q186" s="44"/>
    </row>
    <row r="187" spans="2:17">
      <c r="B187" s="156">
        <v>44075</v>
      </c>
      <c r="C187" s="157">
        <v>36.9</v>
      </c>
      <c r="D187" s="26">
        <f t="shared" si="2"/>
        <v>3.2167832167832033E-2</v>
      </c>
      <c r="E187" s="44"/>
      <c r="F187" s="44"/>
      <c r="G187" s="44"/>
      <c r="H187" s="44"/>
      <c r="I187" s="44"/>
      <c r="J187" s="44"/>
      <c r="K187" s="44"/>
      <c r="L187" s="44"/>
      <c r="M187" s="44"/>
      <c r="N187" s="44"/>
      <c r="O187" s="44"/>
      <c r="P187" s="44"/>
      <c r="Q187" s="44"/>
    </row>
    <row r="188" spans="2:17">
      <c r="B188" s="156">
        <v>44044</v>
      </c>
      <c r="C188" s="157">
        <v>37.25</v>
      </c>
      <c r="D188" s="26">
        <f t="shared" si="2"/>
        <v>9.4850948509486166E-3</v>
      </c>
      <c r="E188" s="44"/>
      <c r="F188" s="44"/>
      <c r="G188" s="44"/>
      <c r="H188" s="44"/>
      <c r="I188" s="44"/>
      <c r="J188" s="44"/>
      <c r="K188" s="44"/>
      <c r="L188" s="44"/>
      <c r="M188" s="44"/>
      <c r="N188" s="44"/>
      <c r="O188" s="44"/>
      <c r="P188" s="44"/>
      <c r="Q188" s="44"/>
    </row>
    <row r="189" spans="2:17">
      <c r="B189" s="156">
        <v>44013</v>
      </c>
      <c r="C189" s="157">
        <v>35.4</v>
      </c>
      <c r="D189" s="26">
        <f t="shared" si="2"/>
        <v>-4.9664429530201337E-2</v>
      </c>
      <c r="E189" s="44"/>
      <c r="F189" s="44"/>
      <c r="G189" s="44"/>
      <c r="H189" s="44"/>
      <c r="I189" s="44"/>
      <c r="J189" s="44"/>
      <c r="K189" s="44"/>
      <c r="L189" s="44"/>
      <c r="M189" s="44"/>
      <c r="N189" s="44"/>
      <c r="O189" s="44"/>
      <c r="P189" s="44"/>
      <c r="Q189" s="44"/>
    </row>
    <row r="190" spans="2:17">
      <c r="B190" s="156">
        <v>43983</v>
      </c>
      <c r="C190" s="157">
        <v>36</v>
      </c>
      <c r="D190" s="26">
        <f t="shared" si="2"/>
        <v>1.6949152542372836E-2</v>
      </c>
      <c r="E190" s="44"/>
      <c r="F190" s="44"/>
      <c r="G190" s="44"/>
      <c r="H190" s="44"/>
      <c r="I190" s="44"/>
      <c r="J190" s="44"/>
      <c r="K190" s="44"/>
      <c r="L190" s="44"/>
      <c r="M190" s="44"/>
      <c r="N190" s="44"/>
      <c r="O190" s="44"/>
      <c r="P190" s="44"/>
      <c r="Q190" s="44"/>
    </row>
    <row r="191" spans="2:17">
      <c r="B191" s="156">
        <v>43952</v>
      </c>
      <c r="C191" s="157">
        <v>36.4</v>
      </c>
      <c r="D191" s="26">
        <f t="shared" si="2"/>
        <v>1.1111111111111072E-2</v>
      </c>
      <c r="E191" s="44"/>
      <c r="F191" s="44"/>
      <c r="G191" s="44"/>
      <c r="H191" s="44"/>
      <c r="I191" s="44"/>
      <c r="J191" s="44"/>
      <c r="K191" s="44"/>
      <c r="L191" s="44"/>
      <c r="M191" s="44"/>
      <c r="N191" s="44"/>
      <c r="O191" s="44"/>
      <c r="P191" s="44"/>
      <c r="Q191" s="44"/>
    </row>
    <row r="192" spans="2:17">
      <c r="B192" s="156">
        <v>43922</v>
      </c>
      <c r="C192" s="157">
        <v>31.65</v>
      </c>
      <c r="D192" s="26">
        <f t="shared" si="2"/>
        <v>-0.13049450549450547</v>
      </c>
      <c r="E192" s="44"/>
      <c r="F192" s="44"/>
      <c r="G192" s="44"/>
      <c r="H192" s="44"/>
      <c r="I192" s="44"/>
      <c r="J192" s="44"/>
      <c r="K192" s="44"/>
      <c r="L192" s="44"/>
      <c r="M192" s="44"/>
      <c r="N192" s="44"/>
      <c r="O192" s="44"/>
      <c r="P192" s="44"/>
      <c r="Q192" s="44"/>
    </row>
    <row r="193" spans="2:17">
      <c r="B193" s="156">
        <v>43891</v>
      </c>
      <c r="C193" s="157">
        <v>27.75</v>
      </c>
      <c r="D193" s="26">
        <f t="shared" si="2"/>
        <v>-0.12322274881516582</v>
      </c>
      <c r="E193" s="44"/>
      <c r="F193" s="44"/>
      <c r="G193" s="44"/>
      <c r="H193" s="44"/>
      <c r="I193" s="44"/>
      <c r="J193" s="44"/>
      <c r="K193" s="44"/>
      <c r="L193" s="44"/>
      <c r="M193" s="44"/>
      <c r="N193" s="44"/>
      <c r="O193" s="44"/>
      <c r="P193" s="44"/>
      <c r="Q193" s="44"/>
    </row>
    <row r="194" spans="2:17">
      <c r="B194" s="44"/>
      <c r="C194" s="44"/>
      <c r="D194" s="44"/>
      <c r="E194" s="44"/>
      <c r="F194" s="44"/>
      <c r="G194" s="44"/>
      <c r="H194" s="44"/>
      <c r="I194" s="44"/>
      <c r="J194" s="44"/>
      <c r="K194" s="44"/>
      <c r="L194" s="44"/>
      <c r="M194" s="44"/>
      <c r="N194" s="44"/>
      <c r="O194" s="44"/>
      <c r="P194" s="44"/>
      <c r="Q194" s="44"/>
    </row>
    <row r="195" spans="2:17">
      <c r="B195" s="44"/>
      <c r="C195" s="44"/>
      <c r="D195" s="44"/>
      <c r="E195" s="44"/>
      <c r="F195" s="44"/>
      <c r="G195" s="44"/>
      <c r="H195" s="44"/>
      <c r="I195" s="44"/>
      <c r="J195" s="44"/>
      <c r="K195" s="44"/>
      <c r="L195" s="44"/>
      <c r="M195" s="44"/>
      <c r="N195" s="44"/>
      <c r="O195" s="44"/>
      <c r="P195" s="44"/>
      <c r="Q195" s="44"/>
    </row>
    <row r="196" spans="2:17">
      <c r="B196" s="292" t="s">
        <v>8628</v>
      </c>
      <c r="C196" s="292"/>
      <c r="D196" s="292"/>
      <c r="E196" s="44"/>
      <c r="F196" s="44"/>
      <c r="G196" s="44"/>
      <c r="H196" s="44"/>
      <c r="I196" s="44"/>
      <c r="J196" s="44"/>
      <c r="K196" s="44"/>
      <c r="L196" s="44"/>
      <c r="M196" s="44"/>
      <c r="N196" s="44"/>
      <c r="O196" s="44"/>
      <c r="P196" s="44"/>
      <c r="Q196" s="44"/>
    </row>
    <row r="197" spans="2:17">
      <c r="B197" s="154" t="s">
        <v>184</v>
      </c>
      <c r="C197" s="155" t="s">
        <v>185</v>
      </c>
      <c r="D197" s="11" t="s">
        <v>218</v>
      </c>
      <c r="E197" s="44"/>
      <c r="F197" s="44"/>
      <c r="G197" s="291" t="s">
        <v>212</v>
      </c>
      <c r="H197" s="291"/>
      <c r="I197" s="44"/>
      <c r="J197" s="44" t="s">
        <v>188</v>
      </c>
      <c r="K197" s="44"/>
      <c r="L197" s="44"/>
      <c r="M197" s="44"/>
      <c r="N197" s="44"/>
      <c r="O197" s="44"/>
      <c r="P197" s="44"/>
      <c r="Q197" s="44"/>
    </row>
    <row r="198" spans="2:17" ht="15" thickBot="1">
      <c r="B198" s="156">
        <v>45709</v>
      </c>
      <c r="C198" s="157">
        <v>849.35</v>
      </c>
      <c r="D198" s="44" t="s">
        <v>58</v>
      </c>
      <c r="E198" s="44"/>
      <c r="F198" s="44"/>
      <c r="I198" s="44"/>
      <c r="J198" s="44"/>
      <c r="K198" s="44"/>
      <c r="L198" s="44"/>
      <c r="M198" s="44"/>
      <c r="N198" s="44"/>
      <c r="O198" s="44"/>
      <c r="P198" s="44"/>
      <c r="Q198" s="44"/>
    </row>
    <row r="199" spans="2:17">
      <c r="B199" s="156">
        <v>45689</v>
      </c>
      <c r="C199" s="157">
        <v>849.35</v>
      </c>
      <c r="D199" s="26">
        <f>IFERROR(C199/C198-1,0)</f>
        <v>0</v>
      </c>
      <c r="E199" s="44"/>
      <c r="F199" s="44"/>
      <c r="G199" t="s">
        <v>213</v>
      </c>
      <c r="H199" s="19">
        <f>K214</f>
        <v>-0.44080022753071391</v>
      </c>
      <c r="I199" s="44"/>
      <c r="J199" s="53" t="s">
        <v>189</v>
      </c>
      <c r="K199" s="53"/>
      <c r="L199" s="44"/>
      <c r="M199" s="44"/>
      <c r="N199" s="44"/>
      <c r="O199" s="44"/>
      <c r="P199" s="44"/>
      <c r="Q199" s="44"/>
    </row>
    <row r="200" spans="2:17">
      <c r="B200" s="156">
        <v>45658</v>
      </c>
      <c r="C200" s="157">
        <v>997.55</v>
      </c>
      <c r="D200" s="26">
        <f t="shared" ref="D200:D258" si="3">IFERROR(C200/C199-1,0)</f>
        <v>0.17448637193147687</v>
      </c>
      <c r="E200" s="44"/>
      <c r="F200" s="44"/>
      <c r="G200" t="s">
        <v>214</v>
      </c>
      <c r="H200" s="60">
        <v>0.75</v>
      </c>
      <c r="I200" s="44"/>
      <c r="J200" s="162" t="s">
        <v>190</v>
      </c>
      <c r="K200" s="162">
        <v>6.8356859224959834E-2</v>
      </c>
      <c r="L200" s="44"/>
      <c r="M200" s="44"/>
      <c r="N200" s="44"/>
      <c r="O200" s="44"/>
      <c r="P200" s="44"/>
      <c r="Q200" s="44"/>
    </row>
    <row r="201" spans="2:17">
      <c r="B201" s="156">
        <v>45627</v>
      </c>
      <c r="C201" s="159">
        <v>1040.7</v>
      </c>
      <c r="D201" s="26">
        <f t="shared" si="3"/>
        <v>4.3255977144002866E-2</v>
      </c>
      <c r="E201" s="44"/>
      <c r="F201" s="44"/>
      <c r="I201" s="44"/>
      <c r="J201" s="162" t="s">
        <v>191</v>
      </c>
      <c r="K201" s="162">
        <v>4.6726602031009774E-3</v>
      </c>
      <c r="L201" s="44"/>
      <c r="M201" s="44"/>
      <c r="N201" s="44"/>
      <c r="O201" s="44"/>
      <c r="P201" s="44"/>
      <c r="Q201" s="44"/>
    </row>
    <row r="202" spans="2:17">
      <c r="B202" s="156">
        <v>45597</v>
      </c>
      <c r="C202" s="159">
        <v>1323.9</v>
      </c>
      <c r="D202" s="26">
        <f t="shared" si="3"/>
        <v>0.2721245315652927</v>
      </c>
      <c r="E202" s="44"/>
      <c r="F202" s="44"/>
      <c r="G202" t="s">
        <v>215</v>
      </c>
      <c r="H202">
        <f>1</f>
        <v>1</v>
      </c>
      <c r="I202" s="44"/>
      <c r="J202" s="162" t="s">
        <v>192</v>
      </c>
      <c r="K202" s="162">
        <v>-1.2488156000293833E-2</v>
      </c>
      <c r="L202" s="44"/>
      <c r="M202" s="44"/>
      <c r="N202" s="44"/>
      <c r="O202" s="44"/>
      <c r="P202" s="44"/>
      <c r="Q202" s="44"/>
    </row>
    <row r="203" spans="2:17">
      <c r="B203" s="156">
        <v>45566</v>
      </c>
      <c r="C203" s="159">
        <v>1598.3</v>
      </c>
      <c r="D203" s="26">
        <f t="shared" si="3"/>
        <v>0.20726640984968636</v>
      </c>
      <c r="E203" s="44"/>
      <c r="F203" s="44"/>
      <c r="G203" t="s">
        <v>216</v>
      </c>
      <c r="H203" s="60">
        <v>0.25</v>
      </c>
      <c r="I203" s="44"/>
      <c r="J203" s="162" t="s">
        <v>193</v>
      </c>
      <c r="K203" s="162">
        <v>0.27770181771327618</v>
      </c>
      <c r="L203" s="44"/>
      <c r="M203" s="44"/>
      <c r="N203" s="44"/>
      <c r="O203" s="44"/>
      <c r="P203" s="44"/>
      <c r="Q203" s="44"/>
    </row>
    <row r="204" spans="2:17" ht="15" thickBot="1">
      <c r="B204" s="156">
        <v>45536</v>
      </c>
      <c r="C204" s="159">
        <v>1902.7</v>
      </c>
      <c r="D204" s="26">
        <f t="shared" si="3"/>
        <v>0.19045235562785456</v>
      </c>
      <c r="E204" s="44"/>
      <c r="F204" s="44"/>
      <c r="I204" s="44"/>
      <c r="J204" s="163" t="s">
        <v>194</v>
      </c>
      <c r="K204" s="163">
        <v>60</v>
      </c>
      <c r="L204" s="44"/>
      <c r="M204" s="44"/>
      <c r="N204" s="44"/>
      <c r="O204" s="44"/>
      <c r="P204" s="44"/>
      <c r="Q204" s="44"/>
    </row>
    <row r="205" spans="2:17">
      <c r="B205" s="156">
        <v>45505</v>
      </c>
      <c r="C205" s="159">
        <v>1838.15</v>
      </c>
      <c r="D205" s="26">
        <f t="shared" si="3"/>
        <v>-3.3925474325957827E-2</v>
      </c>
      <c r="E205" s="44"/>
      <c r="F205" s="44"/>
      <c r="G205" t="s">
        <v>217</v>
      </c>
      <c r="H205" s="19">
        <f>IFERROR((H199*H200)+(H202*H203),0)</f>
        <v>-8.060017064803543E-2</v>
      </c>
      <c r="I205" s="44"/>
      <c r="J205" s="44"/>
      <c r="K205" s="44"/>
      <c r="L205" s="44"/>
      <c r="M205" s="44"/>
      <c r="N205" s="44"/>
      <c r="O205" s="44"/>
      <c r="P205" s="44"/>
      <c r="Q205" s="44"/>
    </row>
    <row r="206" spans="2:17" ht="15" thickBot="1">
      <c r="B206" s="156">
        <v>45474</v>
      </c>
      <c r="C206" s="159">
        <v>1847.2</v>
      </c>
      <c r="D206" s="26">
        <f t="shared" si="3"/>
        <v>4.9234284470798251E-3</v>
      </c>
      <c r="E206" s="44"/>
      <c r="F206" s="44"/>
      <c r="G206" s="44"/>
      <c r="H206" s="44"/>
      <c r="I206" s="44"/>
      <c r="J206" s="44" t="s">
        <v>195</v>
      </c>
      <c r="K206" s="44"/>
      <c r="L206" s="44"/>
      <c r="M206" s="44"/>
      <c r="N206" s="44"/>
      <c r="O206" s="44"/>
      <c r="P206" s="44"/>
      <c r="Q206" s="44"/>
    </row>
    <row r="207" spans="2:17">
      <c r="B207" s="156">
        <v>45444</v>
      </c>
      <c r="C207" s="159">
        <v>1788.8</v>
      </c>
      <c r="D207" s="26">
        <f t="shared" si="3"/>
        <v>-3.1615417929839795E-2</v>
      </c>
      <c r="E207" s="44"/>
      <c r="F207" s="44"/>
      <c r="G207" s="44"/>
      <c r="H207" s="44"/>
      <c r="I207" s="44"/>
      <c r="J207" s="52"/>
      <c r="K207" s="52" t="s">
        <v>199</v>
      </c>
      <c r="L207" s="52" t="s">
        <v>200</v>
      </c>
      <c r="M207" s="52" t="s">
        <v>201</v>
      </c>
      <c r="N207" s="52" t="s">
        <v>202</v>
      </c>
      <c r="O207" s="52" t="s">
        <v>203</v>
      </c>
      <c r="P207" s="44"/>
      <c r="Q207" s="44"/>
    </row>
    <row r="208" spans="2:17">
      <c r="B208" s="156">
        <v>45413</v>
      </c>
      <c r="C208" s="159">
        <v>1908.35</v>
      </c>
      <c r="D208" s="26">
        <f t="shared" si="3"/>
        <v>6.6832513416815731E-2</v>
      </c>
      <c r="E208" s="44"/>
      <c r="F208" s="44"/>
      <c r="G208" s="44"/>
      <c r="H208" s="44"/>
      <c r="I208" s="44"/>
      <c r="J208" s="162" t="s">
        <v>196</v>
      </c>
      <c r="K208" s="162">
        <v>1</v>
      </c>
      <c r="L208" s="162">
        <v>2.0998279162236066E-2</v>
      </c>
      <c r="M208" s="162">
        <v>2.0998279162236066E-2</v>
      </c>
      <c r="N208" s="162">
        <v>0.27228659451387954</v>
      </c>
      <c r="O208" s="162">
        <v>0.6037891348412785</v>
      </c>
      <c r="P208" s="44"/>
      <c r="Q208" s="44"/>
    </row>
    <row r="209" spans="2:18">
      <c r="B209" s="156">
        <v>45383</v>
      </c>
      <c r="C209" s="159">
        <v>1797.65</v>
      </c>
      <c r="D209" s="26">
        <f t="shared" si="3"/>
        <v>-5.8008227002384172E-2</v>
      </c>
      <c r="E209" s="44"/>
      <c r="F209" s="44"/>
      <c r="G209" s="44"/>
      <c r="H209" s="44"/>
      <c r="I209" s="44"/>
      <c r="J209" s="162" t="s">
        <v>197</v>
      </c>
      <c r="K209" s="162">
        <v>58</v>
      </c>
      <c r="L209" s="162">
        <v>4.4728613745529451</v>
      </c>
      <c r="M209" s="162">
        <v>7.711829956125768E-2</v>
      </c>
      <c r="N209" s="162"/>
      <c r="O209" s="162"/>
      <c r="P209" s="44"/>
      <c r="Q209" s="44"/>
    </row>
    <row r="210" spans="2:18" ht="15" thickBot="1">
      <c r="B210" s="156">
        <v>45352</v>
      </c>
      <c r="C210" s="159">
        <v>1835.15</v>
      </c>
      <c r="D210" s="26">
        <f t="shared" si="3"/>
        <v>2.086056796373037E-2</v>
      </c>
      <c r="E210" s="44"/>
      <c r="F210" s="44"/>
      <c r="G210" s="44"/>
      <c r="H210" s="44"/>
      <c r="I210" s="44"/>
      <c r="J210" s="163" t="s">
        <v>35</v>
      </c>
      <c r="K210" s="163">
        <v>59</v>
      </c>
      <c r="L210" s="163">
        <v>4.4938596537151811</v>
      </c>
      <c r="M210" s="163"/>
      <c r="N210" s="163"/>
      <c r="O210" s="163"/>
      <c r="P210" s="44"/>
      <c r="Q210" s="44"/>
    </row>
    <row r="211" spans="2:18" ht="15" thickBot="1">
      <c r="B211" s="156">
        <v>45323</v>
      </c>
      <c r="C211" s="159">
        <v>1895.05</v>
      </c>
      <c r="D211" s="26">
        <f t="shared" si="3"/>
        <v>3.264038361986743E-2</v>
      </c>
      <c r="E211" s="44"/>
      <c r="F211" s="44"/>
      <c r="G211" s="44"/>
      <c r="H211" s="44"/>
      <c r="I211" s="44"/>
      <c r="J211" s="44"/>
      <c r="K211" s="44"/>
      <c r="L211" s="44"/>
      <c r="M211" s="44"/>
      <c r="N211" s="44"/>
      <c r="O211" s="44"/>
      <c r="P211" s="44"/>
      <c r="Q211" s="44"/>
    </row>
    <row r="212" spans="2:18">
      <c r="B212" s="156">
        <v>45292</v>
      </c>
      <c r="C212" s="159">
        <v>1669.45</v>
      </c>
      <c r="D212" s="26">
        <f t="shared" si="3"/>
        <v>-0.11904699084456871</v>
      </c>
      <c r="E212" s="44"/>
      <c r="F212" s="44"/>
      <c r="G212" s="44"/>
      <c r="H212" s="44"/>
      <c r="I212" s="44"/>
      <c r="J212" s="52"/>
      <c r="K212" s="52" t="s">
        <v>204</v>
      </c>
      <c r="L212" s="52" t="s">
        <v>193</v>
      </c>
      <c r="M212" s="52" t="s">
        <v>205</v>
      </c>
      <c r="N212" s="52" t="s">
        <v>206</v>
      </c>
      <c r="O212" s="52" t="s">
        <v>207</v>
      </c>
      <c r="P212" s="52" t="s">
        <v>208</v>
      </c>
      <c r="Q212" s="52" t="s">
        <v>209</v>
      </c>
      <c r="R212" s="52" t="s">
        <v>210</v>
      </c>
    </row>
    <row r="213" spans="2:18">
      <c r="B213" s="156">
        <v>45261</v>
      </c>
      <c r="C213" s="159">
        <v>1597</v>
      </c>
      <c r="D213" s="26">
        <f t="shared" si="3"/>
        <v>-4.3397526131360609E-2</v>
      </c>
      <c r="E213" s="44"/>
      <c r="F213" s="44"/>
      <c r="G213" s="44"/>
      <c r="H213" s="44"/>
      <c r="I213" s="44"/>
      <c r="J213" s="162" t="s">
        <v>198</v>
      </c>
      <c r="K213" s="162">
        <v>8.2640151977509523E-3</v>
      </c>
      <c r="L213" s="162">
        <v>3.870135358657692E-2</v>
      </c>
      <c r="M213" s="162">
        <v>0.21353297577212449</v>
      </c>
      <c r="N213" s="162">
        <v>0.83166011640197923</v>
      </c>
      <c r="O213" s="162">
        <v>-6.9205160936586976E-2</v>
      </c>
      <c r="P213" s="162">
        <v>8.5733191332088884E-2</v>
      </c>
      <c r="Q213" s="162">
        <v>-6.9205160936586976E-2</v>
      </c>
      <c r="R213" s="50">
        <v>8.5733191332088884E-2</v>
      </c>
    </row>
    <row r="214" spans="2:18" ht="15" thickBot="1">
      <c r="B214" s="156">
        <v>45231</v>
      </c>
      <c r="C214" s="159">
        <v>1028.8</v>
      </c>
      <c r="D214" s="26">
        <f t="shared" si="3"/>
        <v>-0.35579211020663748</v>
      </c>
      <c r="E214" s="44"/>
      <c r="F214" s="44"/>
      <c r="G214" s="44"/>
      <c r="H214" s="44"/>
      <c r="I214" s="44"/>
      <c r="J214" s="163" t="s">
        <v>211</v>
      </c>
      <c r="K214" s="163">
        <v>-0.44080022753071391</v>
      </c>
      <c r="L214" s="163">
        <v>0.84475093257625666</v>
      </c>
      <c r="M214" s="163">
        <v>-0.52181088002637077</v>
      </c>
      <c r="N214" s="163">
        <v>0.60378913484126784</v>
      </c>
      <c r="O214" s="163">
        <v>-2.1317529390165997</v>
      </c>
      <c r="P214" s="163">
        <v>1.2501524839551719</v>
      </c>
      <c r="Q214" s="163">
        <v>-2.1317529390165997</v>
      </c>
      <c r="R214" s="51">
        <v>1.2501524839551719</v>
      </c>
    </row>
    <row r="215" spans="2:18">
      <c r="B215" s="156">
        <v>45200</v>
      </c>
      <c r="C215" s="157">
        <v>911.65</v>
      </c>
      <c r="D215" s="26">
        <f t="shared" si="3"/>
        <v>-0.11387052877138415</v>
      </c>
      <c r="E215" s="44"/>
      <c r="F215" s="44"/>
      <c r="G215" s="44"/>
      <c r="H215" s="44"/>
      <c r="I215" s="44"/>
      <c r="J215" s="44"/>
      <c r="K215" s="44"/>
      <c r="L215" s="44"/>
      <c r="M215" s="44"/>
      <c r="N215" s="44"/>
      <c r="O215" s="44"/>
      <c r="P215" s="44"/>
      <c r="Q215" s="44"/>
    </row>
    <row r="216" spans="2:18">
      <c r="B216" s="156">
        <v>45170</v>
      </c>
      <c r="C216" s="157">
        <v>987.15</v>
      </c>
      <c r="D216" s="26">
        <f t="shared" si="3"/>
        <v>8.2816870509515805E-2</v>
      </c>
      <c r="E216" s="44"/>
      <c r="F216" s="44"/>
      <c r="G216" s="44"/>
      <c r="H216" s="44"/>
      <c r="I216" s="44"/>
      <c r="J216" s="44"/>
      <c r="K216" s="44"/>
      <c r="L216" s="44"/>
      <c r="M216" s="44"/>
      <c r="N216" s="44"/>
      <c r="O216" s="44"/>
      <c r="P216" s="44"/>
      <c r="Q216" s="44"/>
    </row>
    <row r="217" spans="2:18">
      <c r="B217" s="156">
        <v>45139</v>
      </c>
      <c r="C217" s="157">
        <v>928.65</v>
      </c>
      <c r="D217" s="26">
        <f t="shared" si="3"/>
        <v>-5.9261510408752494E-2</v>
      </c>
      <c r="E217" s="44"/>
      <c r="F217" s="44"/>
      <c r="G217" s="44"/>
      <c r="H217" s="44"/>
      <c r="I217" s="44"/>
      <c r="J217" s="44"/>
      <c r="K217" s="44"/>
      <c r="L217" s="44"/>
      <c r="M217" s="44"/>
      <c r="N217" s="44"/>
      <c r="O217" s="44"/>
      <c r="P217" s="44"/>
      <c r="Q217" s="44"/>
    </row>
    <row r="218" spans="2:18">
      <c r="B218" s="156">
        <v>45108</v>
      </c>
      <c r="C218" s="159">
        <v>1093.3</v>
      </c>
      <c r="D218" s="26">
        <f t="shared" si="3"/>
        <v>0.17730038227534584</v>
      </c>
      <c r="E218" s="44"/>
      <c r="F218" s="44"/>
      <c r="G218" s="44"/>
      <c r="H218" s="44"/>
      <c r="I218" s="44"/>
      <c r="J218" s="44"/>
      <c r="K218" s="44"/>
      <c r="L218" s="44"/>
      <c r="M218" s="44"/>
      <c r="N218" s="44"/>
      <c r="O218" s="44"/>
      <c r="P218" s="44"/>
      <c r="Q218" s="44"/>
    </row>
    <row r="219" spans="2:18">
      <c r="B219" s="156">
        <v>45078</v>
      </c>
      <c r="C219" s="157">
        <v>945.9</v>
      </c>
      <c r="D219" s="26">
        <f t="shared" si="3"/>
        <v>-0.13482118357266992</v>
      </c>
      <c r="E219" s="44"/>
      <c r="F219" s="44"/>
      <c r="G219" s="44"/>
      <c r="H219" s="44"/>
      <c r="I219" s="44"/>
      <c r="J219" s="44"/>
      <c r="K219" s="44"/>
      <c r="L219" s="44"/>
      <c r="M219" s="44"/>
      <c r="N219" s="44"/>
      <c r="O219" s="44"/>
      <c r="P219" s="44"/>
      <c r="Q219" s="44"/>
    </row>
    <row r="220" spans="2:18">
      <c r="B220" s="156">
        <v>45047</v>
      </c>
      <c r="C220" s="157">
        <v>977.7</v>
      </c>
      <c r="D220" s="26">
        <f t="shared" si="3"/>
        <v>3.3618775769108877E-2</v>
      </c>
      <c r="E220" s="44"/>
      <c r="F220" s="44"/>
      <c r="G220" s="44"/>
      <c r="H220" s="44"/>
      <c r="I220" s="44"/>
      <c r="J220" s="44"/>
      <c r="K220" s="44"/>
      <c r="L220" s="44"/>
      <c r="M220" s="44"/>
      <c r="N220" s="44"/>
      <c r="O220" s="44"/>
      <c r="P220" s="44"/>
      <c r="Q220" s="44"/>
    </row>
    <row r="221" spans="2:18">
      <c r="B221" s="156">
        <v>45017</v>
      </c>
      <c r="C221" s="157">
        <v>951</v>
      </c>
      <c r="D221" s="26">
        <f t="shared" si="3"/>
        <v>-2.7308990487879714E-2</v>
      </c>
      <c r="E221" s="44"/>
      <c r="F221" s="44"/>
      <c r="G221" s="44"/>
      <c r="H221" s="44"/>
      <c r="I221" s="44"/>
      <c r="J221" s="44"/>
      <c r="K221" s="44"/>
      <c r="L221" s="44"/>
      <c r="M221" s="44"/>
      <c r="N221" s="44"/>
      <c r="O221" s="44"/>
      <c r="P221" s="44"/>
      <c r="Q221" s="44"/>
    </row>
    <row r="222" spans="2:18">
      <c r="B222" s="156">
        <v>44986</v>
      </c>
      <c r="C222" s="157">
        <v>881.15</v>
      </c>
      <c r="D222" s="26">
        <f t="shared" si="3"/>
        <v>-7.3449001051524743E-2</v>
      </c>
      <c r="E222" s="44"/>
      <c r="F222" s="44"/>
      <c r="G222" s="44"/>
      <c r="H222" s="44"/>
      <c r="I222" s="44"/>
      <c r="J222" s="44"/>
      <c r="K222" s="44"/>
      <c r="L222" s="44"/>
      <c r="M222" s="44"/>
      <c r="N222" s="44"/>
      <c r="O222" s="44"/>
      <c r="P222" s="44"/>
      <c r="Q222" s="44"/>
    </row>
    <row r="223" spans="2:18">
      <c r="B223" s="156">
        <v>44958</v>
      </c>
      <c r="C223" s="157">
        <v>485.3</v>
      </c>
      <c r="D223" s="26">
        <f t="shared" si="3"/>
        <v>-0.44924246723032402</v>
      </c>
      <c r="E223" s="44"/>
      <c r="F223" s="44"/>
      <c r="G223" s="44"/>
      <c r="H223" s="44"/>
      <c r="I223" s="44"/>
      <c r="J223" s="44"/>
      <c r="K223" s="44"/>
      <c r="L223" s="44"/>
      <c r="M223" s="44"/>
      <c r="N223" s="44"/>
      <c r="O223" s="44"/>
      <c r="P223" s="44"/>
      <c r="Q223" s="44"/>
    </row>
    <row r="224" spans="2:18">
      <c r="B224" s="156">
        <v>44927</v>
      </c>
      <c r="C224" s="159">
        <v>1223.9000000000001</v>
      </c>
      <c r="D224" s="26">
        <f t="shared" si="3"/>
        <v>1.5219451885431692</v>
      </c>
      <c r="E224" s="44"/>
      <c r="F224" s="44"/>
      <c r="G224" s="44"/>
      <c r="H224" s="44"/>
      <c r="I224" s="44"/>
      <c r="J224" s="44"/>
      <c r="K224" s="44"/>
      <c r="L224" s="44"/>
      <c r="M224" s="44"/>
      <c r="N224" s="44"/>
      <c r="O224" s="44"/>
      <c r="P224" s="44"/>
      <c r="Q224" s="44"/>
    </row>
    <row r="225" spans="2:17">
      <c r="B225" s="156">
        <v>44896</v>
      </c>
      <c r="C225" s="159">
        <v>1931.8</v>
      </c>
      <c r="D225" s="26">
        <f t="shared" si="3"/>
        <v>0.57839692785358277</v>
      </c>
      <c r="E225" s="44"/>
      <c r="F225" s="44"/>
      <c r="G225" s="44"/>
      <c r="H225" s="44"/>
      <c r="I225" s="44"/>
      <c r="J225" s="44"/>
      <c r="K225" s="44"/>
      <c r="L225" s="44"/>
      <c r="M225" s="44"/>
      <c r="N225" s="44"/>
      <c r="O225" s="44"/>
      <c r="P225" s="44"/>
      <c r="Q225" s="44"/>
    </row>
    <row r="226" spans="2:17">
      <c r="B226" s="156">
        <v>44866</v>
      </c>
      <c r="C226" s="159">
        <v>2116.5</v>
      </c>
      <c r="D226" s="26">
        <f t="shared" si="3"/>
        <v>9.5610311626462385E-2</v>
      </c>
      <c r="E226" s="44"/>
      <c r="F226" s="44"/>
      <c r="G226" s="44"/>
      <c r="H226" s="44"/>
      <c r="I226" s="44"/>
      <c r="J226" s="44"/>
      <c r="K226" s="44"/>
      <c r="L226" s="44"/>
      <c r="M226" s="44"/>
      <c r="N226" s="44"/>
      <c r="O226" s="44"/>
      <c r="P226" s="44"/>
      <c r="Q226" s="44"/>
    </row>
    <row r="227" spans="2:17">
      <c r="B227" s="156">
        <v>44835</v>
      </c>
      <c r="C227" s="159">
        <v>2102.9</v>
      </c>
      <c r="D227" s="26">
        <f t="shared" si="3"/>
        <v>-6.4257028112448822E-3</v>
      </c>
      <c r="E227" s="44"/>
      <c r="F227" s="44"/>
      <c r="G227" s="44"/>
      <c r="H227" s="44"/>
      <c r="I227" s="44"/>
      <c r="J227" s="44"/>
      <c r="K227" s="44"/>
      <c r="L227" s="44"/>
      <c r="M227" s="44"/>
      <c r="N227" s="44"/>
      <c r="O227" s="44"/>
      <c r="P227" s="44"/>
      <c r="Q227" s="44"/>
    </row>
    <row r="228" spans="2:17">
      <c r="B228" s="156">
        <v>44805</v>
      </c>
      <c r="C228" s="159">
        <v>2260.8000000000002</v>
      </c>
      <c r="D228" s="26">
        <f t="shared" si="3"/>
        <v>7.508678491606835E-2</v>
      </c>
      <c r="E228" s="44"/>
      <c r="F228" s="44"/>
      <c r="G228" s="44"/>
      <c r="H228" s="44"/>
      <c r="I228" s="44"/>
      <c r="J228" s="44"/>
      <c r="K228" s="44"/>
      <c r="L228" s="44"/>
      <c r="M228" s="44"/>
      <c r="N228" s="44"/>
      <c r="O228" s="44"/>
      <c r="P228" s="44"/>
      <c r="Q228" s="44"/>
    </row>
    <row r="229" spans="2:17">
      <c r="B229" s="156">
        <v>44774</v>
      </c>
      <c r="C229" s="159">
        <v>2436.1999999999998</v>
      </c>
      <c r="D229" s="26">
        <f t="shared" si="3"/>
        <v>7.7583156404812392E-2</v>
      </c>
      <c r="E229" s="44"/>
      <c r="F229" s="44"/>
      <c r="G229" s="44"/>
      <c r="H229" s="44"/>
      <c r="I229" s="44"/>
      <c r="J229" s="44"/>
      <c r="K229" s="44"/>
      <c r="L229" s="44"/>
      <c r="M229" s="44"/>
      <c r="N229" s="44"/>
      <c r="O229" s="44"/>
      <c r="P229" s="44"/>
      <c r="Q229" s="44"/>
    </row>
    <row r="230" spans="2:17">
      <c r="B230" s="156">
        <v>44743</v>
      </c>
      <c r="C230" s="159">
        <v>2174.6999999999998</v>
      </c>
      <c r="D230" s="26">
        <f t="shared" si="3"/>
        <v>-0.10733929890813565</v>
      </c>
      <c r="E230" s="44"/>
      <c r="F230" s="44"/>
      <c r="G230" s="44"/>
      <c r="H230" s="44"/>
      <c r="I230" s="44"/>
      <c r="J230" s="44"/>
      <c r="K230" s="44"/>
      <c r="L230" s="44"/>
      <c r="M230" s="44"/>
      <c r="N230" s="44"/>
      <c r="O230" s="44"/>
      <c r="P230" s="44"/>
      <c r="Q230" s="44"/>
    </row>
    <row r="231" spans="2:17">
      <c r="B231" s="156">
        <v>44713</v>
      </c>
      <c r="C231" s="159">
        <v>1929.6</v>
      </c>
      <c r="D231" s="26">
        <f t="shared" si="3"/>
        <v>-0.11270520071734025</v>
      </c>
      <c r="E231" s="44"/>
      <c r="F231" s="44"/>
      <c r="G231" s="44"/>
      <c r="H231" s="44"/>
      <c r="I231" s="44"/>
      <c r="J231" s="44"/>
      <c r="K231" s="44"/>
      <c r="L231" s="44"/>
      <c r="M231" s="44"/>
      <c r="N231" s="44"/>
      <c r="O231" s="44"/>
      <c r="P231" s="44"/>
      <c r="Q231" s="44"/>
    </row>
    <row r="232" spans="2:17">
      <c r="B232" s="156">
        <v>44682</v>
      </c>
      <c r="C232" s="159">
        <v>1888.95</v>
      </c>
      <c r="D232" s="26">
        <f t="shared" si="3"/>
        <v>-2.10665422885572E-2</v>
      </c>
      <c r="E232" s="44"/>
      <c r="F232" s="44"/>
      <c r="G232" s="44"/>
      <c r="H232" s="44"/>
      <c r="I232" s="44"/>
      <c r="J232" s="44"/>
      <c r="K232" s="44"/>
      <c r="L232" s="44"/>
      <c r="M232" s="44"/>
      <c r="N232" s="44"/>
      <c r="O232" s="44"/>
      <c r="P232" s="44"/>
      <c r="Q232" s="44"/>
    </row>
    <row r="233" spans="2:17">
      <c r="B233" s="156">
        <v>44652</v>
      </c>
      <c r="C233" s="159">
        <v>2882.8</v>
      </c>
      <c r="D233" s="26">
        <f t="shared" si="3"/>
        <v>0.5261388602133461</v>
      </c>
      <c r="E233" s="44"/>
      <c r="F233" s="44"/>
      <c r="G233" s="44"/>
      <c r="H233" s="44"/>
      <c r="I233" s="44"/>
      <c r="J233" s="44"/>
      <c r="K233" s="44"/>
      <c r="L233" s="44"/>
      <c r="M233" s="44"/>
      <c r="N233" s="44"/>
      <c r="O233" s="44"/>
      <c r="P233" s="44"/>
      <c r="Q233" s="44"/>
    </row>
    <row r="234" spans="2:17">
      <c r="B234" s="156">
        <v>44621</v>
      </c>
      <c r="C234" s="159">
        <v>1914.7</v>
      </c>
      <c r="D234" s="26">
        <f t="shared" si="3"/>
        <v>-0.33581934230609134</v>
      </c>
      <c r="E234" s="44"/>
      <c r="F234" s="44"/>
      <c r="G234" s="44"/>
      <c r="H234" s="44"/>
      <c r="I234" s="44"/>
      <c r="J234" s="44"/>
      <c r="K234" s="44"/>
      <c r="L234" s="44"/>
      <c r="M234" s="44"/>
      <c r="N234" s="44"/>
      <c r="O234" s="44"/>
      <c r="P234" s="44"/>
      <c r="Q234" s="44"/>
    </row>
    <row r="235" spans="2:17">
      <c r="B235" s="156">
        <v>44593</v>
      </c>
      <c r="C235" s="159">
        <v>1843.4</v>
      </c>
      <c r="D235" s="26">
        <f t="shared" si="3"/>
        <v>-3.7238209641197062E-2</v>
      </c>
      <c r="E235" s="44"/>
      <c r="F235" s="44"/>
      <c r="G235" s="44"/>
      <c r="H235" s="44"/>
      <c r="I235" s="44"/>
      <c r="J235" s="44"/>
      <c r="K235" s="44"/>
      <c r="L235" s="44"/>
      <c r="M235" s="44"/>
      <c r="N235" s="44"/>
      <c r="O235" s="44"/>
      <c r="P235" s="44"/>
      <c r="Q235" s="44"/>
    </row>
    <row r="236" spans="2:17">
      <c r="B236" s="156">
        <v>44562</v>
      </c>
      <c r="C236" s="159">
        <v>1877.85</v>
      </c>
      <c r="D236" s="26">
        <f t="shared" si="3"/>
        <v>1.8688293370944908E-2</v>
      </c>
      <c r="E236" s="44"/>
      <c r="F236" s="44"/>
      <c r="G236" s="44"/>
      <c r="H236" s="44"/>
      <c r="I236" s="44"/>
      <c r="J236" s="44"/>
      <c r="K236" s="44"/>
      <c r="L236" s="44"/>
      <c r="M236" s="44"/>
      <c r="N236" s="44"/>
      <c r="O236" s="44"/>
      <c r="P236" s="44"/>
      <c r="Q236" s="44"/>
    </row>
    <row r="237" spans="2:17">
      <c r="B237" s="156">
        <v>44531</v>
      </c>
      <c r="C237" s="159">
        <v>1330.25</v>
      </c>
      <c r="D237" s="26">
        <f t="shared" si="3"/>
        <v>-0.29161008600260929</v>
      </c>
      <c r="E237" s="44"/>
      <c r="F237" s="44"/>
      <c r="G237" s="44"/>
      <c r="H237" s="44"/>
      <c r="I237" s="44"/>
      <c r="J237" s="44"/>
      <c r="K237" s="44"/>
      <c r="L237" s="44"/>
      <c r="M237" s="44"/>
      <c r="N237" s="44"/>
      <c r="O237" s="44"/>
      <c r="P237" s="44"/>
      <c r="Q237" s="44"/>
    </row>
    <row r="238" spans="2:17">
      <c r="B238" s="156">
        <v>44501</v>
      </c>
      <c r="C238" s="159">
        <v>1295.4000000000001</v>
      </c>
      <c r="D238" s="26">
        <f t="shared" si="3"/>
        <v>-2.6198083067092592E-2</v>
      </c>
      <c r="E238" s="44"/>
      <c r="F238" s="44"/>
      <c r="G238" s="44"/>
      <c r="H238" s="44"/>
      <c r="I238" s="44"/>
      <c r="J238" s="44"/>
      <c r="K238" s="44"/>
      <c r="L238" s="44"/>
      <c r="M238" s="44"/>
      <c r="N238" s="44"/>
      <c r="O238" s="44"/>
      <c r="P238" s="44"/>
      <c r="Q238" s="44"/>
    </row>
    <row r="239" spans="2:17">
      <c r="B239" s="156">
        <v>44470</v>
      </c>
      <c r="C239" s="159">
        <v>1152.8499999999999</v>
      </c>
      <c r="D239" s="26">
        <f t="shared" si="3"/>
        <v>-0.11004322989038151</v>
      </c>
      <c r="E239" s="44"/>
      <c r="F239" s="44"/>
      <c r="G239" s="44"/>
      <c r="H239" s="44"/>
      <c r="I239" s="44"/>
      <c r="J239" s="44"/>
      <c r="K239" s="44"/>
      <c r="L239" s="44"/>
      <c r="M239" s="44"/>
      <c r="N239" s="44"/>
      <c r="O239" s="44"/>
      <c r="P239" s="44"/>
      <c r="Q239" s="44"/>
    </row>
    <row r="240" spans="2:17">
      <c r="B240" s="156">
        <v>44440</v>
      </c>
      <c r="C240" s="159">
        <v>1146.5999999999999</v>
      </c>
      <c r="D240" s="26">
        <f t="shared" si="3"/>
        <v>-5.4213470963264676E-3</v>
      </c>
      <c r="E240" s="44"/>
      <c r="F240" s="44"/>
      <c r="G240" s="44"/>
      <c r="H240" s="44"/>
      <c r="I240" s="44"/>
      <c r="J240" s="44"/>
      <c r="K240" s="44"/>
      <c r="L240" s="44"/>
      <c r="M240" s="44"/>
      <c r="N240" s="44"/>
      <c r="O240" s="44"/>
      <c r="P240" s="44"/>
      <c r="Q240" s="44"/>
    </row>
    <row r="241" spans="2:17">
      <c r="B241" s="156">
        <v>44409</v>
      </c>
      <c r="C241" s="159">
        <v>1068.3499999999999</v>
      </c>
      <c r="D241" s="26">
        <f t="shared" si="3"/>
        <v>-6.8245246816675431E-2</v>
      </c>
      <c r="E241" s="44"/>
      <c r="F241" s="44"/>
      <c r="G241" s="44"/>
      <c r="H241" s="44"/>
      <c r="I241" s="44"/>
      <c r="J241" s="44"/>
      <c r="K241" s="44"/>
      <c r="L241" s="44"/>
      <c r="M241" s="44"/>
      <c r="N241" s="44"/>
      <c r="O241" s="44"/>
      <c r="P241" s="44"/>
      <c r="Q241" s="44"/>
    </row>
    <row r="242" spans="2:17">
      <c r="B242" s="156">
        <v>44378</v>
      </c>
      <c r="C242" s="157">
        <v>882.3</v>
      </c>
      <c r="D242" s="26">
        <f t="shared" si="3"/>
        <v>-0.17414704918800017</v>
      </c>
      <c r="E242" s="44"/>
      <c r="F242" s="44"/>
      <c r="G242" s="44"/>
      <c r="H242" s="44"/>
      <c r="I242" s="44"/>
      <c r="J242" s="44"/>
      <c r="K242" s="44"/>
      <c r="L242" s="44"/>
      <c r="M242" s="44"/>
      <c r="N242" s="44"/>
      <c r="O242" s="44"/>
      <c r="P242" s="44"/>
      <c r="Q242" s="44"/>
    </row>
    <row r="243" spans="2:17">
      <c r="B243" s="156">
        <v>44348</v>
      </c>
      <c r="C243" s="159">
        <v>1124.9000000000001</v>
      </c>
      <c r="D243" s="26">
        <f t="shared" si="3"/>
        <v>0.27496316445653424</v>
      </c>
      <c r="E243" s="44"/>
      <c r="F243" s="44"/>
      <c r="G243" s="44"/>
      <c r="H243" s="44"/>
      <c r="I243" s="44"/>
      <c r="J243" s="44"/>
      <c r="K243" s="44"/>
      <c r="L243" s="44"/>
      <c r="M243" s="44"/>
      <c r="N243" s="44"/>
      <c r="O243" s="44"/>
      <c r="P243" s="44"/>
      <c r="Q243" s="44"/>
    </row>
    <row r="244" spans="2:17">
      <c r="B244" s="156">
        <v>44317</v>
      </c>
      <c r="C244" s="159">
        <v>1268.2</v>
      </c>
      <c r="D244" s="26">
        <f t="shared" si="3"/>
        <v>0.12738910125344471</v>
      </c>
      <c r="E244" s="44"/>
      <c r="F244" s="44"/>
      <c r="G244" s="44"/>
      <c r="H244" s="44"/>
      <c r="I244" s="44"/>
      <c r="J244" s="44"/>
      <c r="K244" s="44"/>
      <c r="L244" s="44"/>
      <c r="M244" s="44"/>
      <c r="N244" s="44"/>
      <c r="O244" s="44"/>
      <c r="P244" s="44"/>
      <c r="Q244" s="44"/>
    </row>
    <row r="245" spans="2:17">
      <c r="B245" s="156">
        <v>44287</v>
      </c>
      <c r="C245" s="159">
        <v>1018.95</v>
      </c>
      <c r="D245" s="26">
        <f t="shared" si="3"/>
        <v>-0.19653840088314145</v>
      </c>
      <c r="E245" s="44"/>
      <c r="F245" s="44"/>
      <c r="G245" s="44"/>
      <c r="H245" s="44"/>
      <c r="I245" s="44"/>
      <c r="J245" s="44"/>
      <c r="K245" s="44"/>
      <c r="L245" s="44"/>
      <c r="M245" s="44"/>
      <c r="N245" s="44"/>
      <c r="O245" s="44"/>
      <c r="P245" s="44"/>
      <c r="Q245" s="44"/>
    </row>
    <row r="246" spans="2:17">
      <c r="B246" s="156">
        <v>44256</v>
      </c>
      <c r="C246" s="159">
        <v>1104.8499999999999</v>
      </c>
      <c r="D246" s="26">
        <f t="shared" si="3"/>
        <v>8.4302468227096305E-2</v>
      </c>
      <c r="E246" s="44"/>
      <c r="F246" s="44"/>
      <c r="G246" s="44"/>
      <c r="H246" s="44"/>
      <c r="I246" s="44"/>
      <c r="J246" s="44"/>
      <c r="K246" s="44"/>
      <c r="L246" s="44"/>
      <c r="M246" s="44"/>
      <c r="N246" s="44"/>
      <c r="O246" s="44"/>
      <c r="P246" s="44"/>
      <c r="Q246" s="44"/>
    </row>
    <row r="247" spans="2:17">
      <c r="B247" s="156">
        <v>44228</v>
      </c>
      <c r="C247" s="159">
        <v>1159.8499999999999</v>
      </c>
      <c r="D247" s="26">
        <f t="shared" si="3"/>
        <v>4.9780513191836073E-2</v>
      </c>
      <c r="E247" s="44"/>
      <c r="F247" s="44"/>
      <c r="G247" s="44"/>
      <c r="H247" s="44"/>
      <c r="I247" s="44"/>
      <c r="J247" s="44"/>
      <c r="K247" s="44"/>
      <c r="L247" s="44"/>
      <c r="M247" s="44"/>
      <c r="N247" s="44"/>
      <c r="O247" s="44"/>
      <c r="P247" s="44"/>
      <c r="Q247" s="44"/>
    </row>
    <row r="248" spans="2:17">
      <c r="B248" s="156">
        <v>44197</v>
      </c>
      <c r="C248" s="159">
        <v>1004.9</v>
      </c>
      <c r="D248" s="26">
        <f t="shared" si="3"/>
        <v>-0.13359486140449195</v>
      </c>
      <c r="E248" s="44"/>
      <c r="F248" s="44"/>
      <c r="G248" s="44"/>
      <c r="H248" s="44"/>
      <c r="I248" s="44"/>
      <c r="J248" s="44"/>
      <c r="K248" s="44"/>
      <c r="L248" s="44"/>
      <c r="M248" s="44"/>
      <c r="N248" s="44"/>
      <c r="O248" s="44"/>
      <c r="P248" s="44"/>
      <c r="Q248" s="44"/>
    </row>
    <row r="249" spans="2:17">
      <c r="B249" s="156">
        <v>44166</v>
      </c>
      <c r="C249" s="159">
        <v>1052.5999999999999</v>
      </c>
      <c r="D249" s="26">
        <f t="shared" si="3"/>
        <v>4.7467409692506735E-2</v>
      </c>
      <c r="E249" s="44"/>
      <c r="F249" s="44"/>
      <c r="G249" s="44"/>
      <c r="H249" s="44"/>
      <c r="I249" s="44"/>
      <c r="J249" s="44"/>
      <c r="K249" s="44"/>
      <c r="L249" s="44"/>
      <c r="M249" s="44"/>
      <c r="N249" s="44"/>
      <c r="O249" s="44"/>
      <c r="P249" s="44"/>
      <c r="Q249" s="44"/>
    </row>
    <row r="250" spans="2:17">
      <c r="B250" s="156">
        <v>44136</v>
      </c>
      <c r="C250" s="159">
        <v>1136.4000000000001</v>
      </c>
      <c r="D250" s="26">
        <f t="shared" si="3"/>
        <v>7.9612388371651299E-2</v>
      </c>
      <c r="E250" s="44"/>
      <c r="F250" s="44"/>
      <c r="G250" s="44"/>
      <c r="H250" s="44"/>
      <c r="I250" s="44"/>
      <c r="J250" s="44"/>
      <c r="K250" s="44"/>
      <c r="L250" s="44"/>
      <c r="M250" s="44"/>
      <c r="N250" s="44"/>
      <c r="O250" s="44"/>
      <c r="P250" s="44"/>
      <c r="Q250" s="44"/>
    </row>
    <row r="251" spans="2:17">
      <c r="B251" s="156">
        <v>44105</v>
      </c>
      <c r="C251" s="157">
        <v>856.4</v>
      </c>
      <c r="D251" s="26">
        <f t="shared" si="3"/>
        <v>-0.24639211545230566</v>
      </c>
      <c r="E251" s="44"/>
      <c r="F251" s="44"/>
      <c r="G251" s="44"/>
      <c r="H251" s="44"/>
      <c r="I251" s="44"/>
      <c r="J251" s="44"/>
      <c r="K251" s="44"/>
      <c r="L251" s="44"/>
      <c r="M251" s="44"/>
      <c r="N251" s="44"/>
      <c r="O251" s="44"/>
      <c r="P251" s="44"/>
      <c r="Q251" s="44"/>
    </row>
    <row r="252" spans="2:17">
      <c r="B252" s="156">
        <v>44075</v>
      </c>
      <c r="C252" s="157">
        <v>737.6</v>
      </c>
      <c r="D252" s="26">
        <f t="shared" si="3"/>
        <v>-0.13872022419430163</v>
      </c>
      <c r="E252" s="44"/>
      <c r="F252" s="44"/>
      <c r="G252" s="44"/>
      <c r="H252" s="44"/>
      <c r="I252" s="44"/>
      <c r="J252" s="44"/>
      <c r="K252" s="44"/>
      <c r="L252" s="44"/>
      <c r="M252" s="44"/>
      <c r="N252" s="44"/>
      <c r="O252" s="44"/>
      <c r="P252" s="44"/>
      <c r="Q252" s="44"/>
    </row>
    <row r="253" spans="2:17">
      <c r="B253" s="156">
        <v>44044</v>
      </c>
      <c r="C253" s="157">
        <v>452.75</v>
      </c>
      <c r="D253" s="26">
        <f t="shared" si="3"/>
        <v>-0.38618492407809113</v>
      </c>
      <c r="E253" s="44"/>
      <c r="F253" s="44"/>
      <c r="G253" s="44"/>
      <c r="H253" s="44"/>
      <c r="I253" s="44"/>
      <c r="J253" s="44"/>
      <c r="K253" s="44"/>
      <c r="L253" s="44"/>
      <c r="M253" s="44"/>
      <c r="N253" s="44"/>
      <c r="O253" s="44"/>
      <c r="P253" s="44"/>
      <c r="Q253" s="44"/>
    </row>
    <row r="254" spans="2:17">
      <c r="B254" s="156">
        <v>44013</v>
      </c>
      <c r="C254" s="157">
        <v>340.65</v>
      </c>
      <c r="D254" s="26">
        <f t="shared" si="3"/>
        <v>-0.2475980121479846</v>
      </c>
      <c r="E254" s="44"/>
      <c r="F254" s="44"/>
      <c r="G254" s="44"/>
      <c r="H254" s="44"/>
      <c r="I254" s="44"/>
      <c r="J254" s="44"/>
      <c r="K254" s="44"/>
      <c r="L254" s="44"/>
      <c r="M254" s="44"/>
      <c r="N254" s="44"/>
      <c r="O254" s="44"/>
      <c r="P254" s="44"/>
      <c r="Q254" s="44"/>
    </row>
    <row r="255" spans="2:17">
      <c r="B255" s="156">
        <v>43983</v>
      </c>
      <c r="C255" s="157">
        <v>358.85</v>
      </c>
      <c r="D255" s="26">
        <f t="shared" si="3"/>
        <v>5.3427271392925357E-2</v>
      </c>
      <c r="E255" s="44"/>
      <c r="F255" s="44"/>
      <c r="G255" s="44"/>
      <c r="H255" s="44"/>
      <c r="I255" s="44"/>
      <c r="J255" s="44"/>
      <c r="K255" s="44"/>
      <c r="L255" s="44"/>
      <c r="M255" s="44"/>
      <c r="N255" s="44"/>
      <c r="O255" s="44"/>
      <c r="P255" s="44"/>
      <c r="Q255" s="44"/>
    </row>
    <row r="256" spans="2:17">
      <c r="B256" s="156">
        <v>43952</v>
      </c>
      <c r="C256" s="157">
        <v>248.6</v>
      </c>
      <c r="D256" s="26">
        <f t="shared" si="3"/>
        <v>-0.30723143374669093</v>
      </c>
      <c r="E256" s="44"/>
      <c r="F256" s="44"/>
      <c r="G256" s="44"/>
      <c r="H256" s="44"/>
      <c r="I256" s="44"/>
      <c r="J256" s="44"/>
      <c r="K256" s="44"/>
      <c r="L256" s="44"/>
      <c r="M256" s="44"/>
      <c r="N256" s="44"/>
      <c r="O256" s="44"/>
      <c r="P256" s="44"/>
      <c r="Q256" s="44"/>
    </row>
    <row r="257" spans="2:17">
      <c r="B257" s="156">
        <v>43922</v>
      </c>
      <c r="C257" s="157">
        <v>210.45</v>
      </c>
      <c r="D257" s="26">
        <f t="shared" si="3"/>
        <v>-0.15345937248592123</v>
      </c>
      <c r="E257" s="44"/>
      <c r="F257" s="44"/>
      <c r="G257" s="44"/>
      <c r="H257" s="44"/>
      <c r="I257" s="44"/>
      <c r="J257" s="44"/>
      <c r="K257" s="44"/>
      <c r="L257" s="44"/>
      <c r="M257" s="44"/>
      <c r="N257" s="44"/>
      <c r="O257" s="44"/>
      <c r="P257" s="44"/>
      <c r="Q257" s="44"/>
    </row>
    <row r="258" spans="2:17">
      <c r="B258" s="156">
        <v>43891</v>
      </c>
      <c r="C258" s="157">
        <v>153.25</v>
      </c>
      <c r="D258" s="26">
        <f t="shared" si="3"/>
        <v>-0.27179852696602513</v>
      </c>
      <c r="E258" s="44"/>
      <c r="F258" s="44"/>
      <c r="G258" s="44"/>
      <c r="H258" s="44"/>
      <c r="I258" s="44"/>
      <c r="J258" s="44"/>
      <c r="K258" s="44"/>
      <c r="L258" s="44"/>
      <c r="M258" s="44"/>
      <c r="N258" s="44"/>
      <c r="O258" s="44"/>
      <c r="P258" s="44"/>
      <c r="Q258" s="44"/>
    </row>
  </sheetData>
  <autoFilter ref="B197:D197" xr:uid="{576A04F5-DACA-4652-8E44-BA3EED8EE6E7}"/>
  <mergeCells count="8">
    <mergeCell ref="G3:H3"/>
    <mergeCell ref="G67:H67"/>
    <mergeCell ref="G132:H132"/>
    <mergeCell ref="G197:H197"/>
    <mergeCell ref="B2:D2"/>
    <mergeCell ref="B66:D66"/>
    <mergeCell ref="B131:D131"/>
    <mergeCell ref="B196:D19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67C1-5A9C-4520-97D0-A01BFDE84C5B}">
  <sheetPr>
    <tabColor rgb="FF002060"/>
  </sheetPr>
  <dimension ref="B2:M44"/>
  <sheetViews>
    <sheetView showGridLines="0" workbookViewId="0">
      <selection activeCell="N12" sqref="N12"/>
    </sheetView>
  </sheetViews>
  <sheetFormatPr defaultRowHeight="14.5"/>
  <cols>
    <col min="1" max="1" width="1.90625" customWidth="1"/>
    <col min="2" max="2" width="18.1796875" customWidth="1"/>
    <col min="3" max="3" width="8.7265625" customWidth="1"/>
    <col min="4" max="4" width="11.26953125" customWidth="1"/>
    <col min="5" max="5" width="10.81640625" customWidth="1"/>
    <col min="7" max="8" width="6.81640625" bestFit="1" customWidth="1"/>
    <col min="9" max="9" width="7" customWidth="1"/>
    <col min="10" max="10" width="9.453125" customWidth="1"/>
  </cols>
  <sheetData>
    <row r="2" spans="2:13">
      <c r="B2" s="294" t="s">
        <v>149</v>
      </c>
      <c r="C2" s="294"/>
      <c r="D2" s="294"/>
      <c r="E2" s="294"/>
      <c r="F2" s="294"/>
      <c r="G2" s="294"/>
      <c r="H2" s="294"/>
      <c r="I2" s="294"/>
      <c r="J2" s="294"/>
      <c r="K2" s="71"/>
      <c r="L2" s="71"/>
      <c r="M2" s="71"/>
    </row>
    <row r="4" spans="2:13">
      <c r="B4" s="293" t="s">
        <v>154</v>
      </c>
      <c r="C4" s="293"/>
      <c r="D4" s="293"/>
      <c r="E4" s="293"/>
      <c r="F4" s="293"/>
    </row>
    <row r="6" spans="2:13" ht="15" thickBot="1">
      <c r="B6" s="11" t="s">
        <v>155</v>
      </c>
    </row>
    <row r="7" spans="2:13">
      <c r="B7" s="38"/>
      <c r="C7" s="38"/>
      <c r="D7" s="38"/>
      <c r="E7" s="38"/>
      <c r="F7" s="38"/>
      <c r="G7" s="70" t="s">
        <v>230</v>
      </c>
      <c r="H7" s="70" t="s">
        <v>230</v>
      </c>
      <c r="I7" s="70" t="s">
        <v>232</v>
      </c>
      <c r="J7" s="70" t="s">
        <v>233</v>
      </c>
    </row>
    <row r="8" spans="2:13" ht="17" thickBot="1">
      <c r="B8" s="45" t="s">
        <v>150</v>
      </c>
      <c r="C8" s="45" t="s">
        <v>156</v>
      </c>
      <c r="D8" s="56" t="s">
        <v>157</v>
      </c>
      <c r="E8" s="56" t="s">
        <v>158</v>
      </c>
      <c r="F8" s="56" t="s">
        <v>234</v>
      </c>
      <c r="G8" s="56" t="s">
        <v>229</v>
      </c>
      <c r="H8" s="56" t="s">
        <v>231</v>
      </c>
      <c r="I8" s="56" t="s">
        <v>235</v>
      </c>
      <c r="J8" s="56" t="s">
        <v>236</v>
      </c>
    </row>
    <row r="10" spans="2:13">
      <c r="B10" s="149" t="s">
        <v>8629</v>
      </c>
      <c r="C10" s="43" t="s">
        <v>162</v>
      </c>
      <c r="D10" s="40">
        <f>IFERROR('Raw Comps Data'!G5,0)</f>
        <v>58313.94</v>
      </c>
      <c r="E10" s="40">
        <f>IFERROR('Raw Comps Data'!H5,0)</f>
        <v>114136.11599999998</v>
      </c>
      <c r="F10" s="41">
        <v>0.3</v>
      </c>
      <c r="G10" s="73">
        <f>IFERROR(D10/E10,0)</f>
        <v>0.51091575606094752</v>
      </c>
      <c r="H10" s="73">
        <f>IFERROR(D10/SUM(D10,E10),0)</f>
        <v>0.33814973072551513</v>
      </c>
      <c r="I10" s="19">
        <f>IFERROR('Regression Beta'!J8,0)</f>
        <v>1.2183585838893636</v>
      </c>
      <c r="J10" s="74">
        <f>IFERROR(I10/1+(1-F10)*G10,0)</f>
        <v>1.5759996131320269</v>
      </c>
    </row>
    <row r="11" spans="2:13">
      <c r="B11" s="149" t="s">
        <v>4620</v>
      </c>
      <c r="C11" s="43" t="s">
        <v>162</v>
      </c>
      <c r="D11" s="40">
        <f>IFERROR('Raw Comps Data'!G6,0)</f>
        <v>242009.49</v>
      </c>
      <c r="E11" s="40">
        <f>IFERROR('Raw Comps Data'!H6,0)</f>
        <v>316354.83749999997</v>
      </c>
      <c r="F11" s="41">
        <v>0.3</v>
      </c>
      <c r="G11" s="73">
        <f t="shared" ref="G11:G14" si="0">IFERROR(D11/E11,0)</f>
        <v>0.76499380225219415</v>
      </c>
      <c r="H11" s="73">
        <f t="shared" ref="H11:H14" si="1">IFERROR(D11/SUM(D11,E11),0)</f>
        <v>0.43342577253021242</v>
      </c>
      <c r="I11" s="19">
        <f>IFERROR('Comps Beta'!H5,0)</f>
        <v>0.87965259554339492</v>
      </c>
      <c r="J11" s="74">
        <f t="shared" ref="J11:J14" si="2">IFERROR(I11/1+(1-F11)*G11,0)</f>
        <v>1.4151482571199308</v>
      </c>
    </row>
    <row r="12" spans="2:13">
      <c r="B12" s="149" t="s">
        <v>8626</v>
      </c>
      <c r="C12" s="43" t="s">
        <v>162</v>
      </c>
      <c r="D12" s="40">
        <f>IFERROR('Raw Comps Data'!G7,0)</f>
        <v>122567.5</v>
      </c>
      <c r="E12" s="40">
        <f>IFERROR('Raw Comps Data'!H7,0)</f>
        <v>243582.71399999998</v>
      </c>
      <c r="F12" s="41">
        <v>0.3</v>
      </c>
      <c r="G12" s="73">
        <f t="shared" si="0"/>
        <v>0.50318636321623389</v>
      </c>
      <c r="H12" s="73">
        <f t="shared" si="1"/>
        <v>0.33474649286972696</v>
      </c>
      <c r="I12" s="19">
        <f>IFERROR('Comps Beta'!H69,0)</f>
        <v>0.7568945214626841</v>
      </c>
      <c r="J12" s="74">
        <f t="shared" si="2"/>
        <v>1.1091249757140478</v>
      </c>
    </row>
    <row r="13" spans="2:13">
      <c r="B13" s="149" t="s">
        <v>8627</v>
      </c>
      <c r="C13" s="43" t="s">
        <v>162</v>
      </c>
      <c r="D13" s="40">
        <f>IFERROR('Raw Comps Data'!G8,0)</f>
        <v>37704.97</v>
      </c>
      <c r="E13" s="40">
        <f>IFERROR('Raw Comps Data'!H8,0)</f>
        <v>184610.51849999998</v>
      </c>
      <c r="F13" s="41">
        <v>0.3</v>
      </c>
      <c r="G13" s="73">
        <f t="shared" si="0"/>
        <v>0.20424063756692176</v>
      </c>
      <c r="H13" s="73">
        <f t="shared" si="1"/>
        <v>0.16960118368001159</v>
      </c>
      <c r="I13" s="19">
        <f>IFERROR('Comps Beta'!H134,0)</f>
        <v>-0.14934668129578635</v>
      </c>
      <c r="J13" s="74">
        <f t="shared" si="2"/>
        <v>-6.3782349989411347E-3</v>
      </c>
    </row>
    <row r="14" spans="2:13">
      <c r="B14" s="149" t="s">
        <v>8628</v>
      </c>
      <c r="C14" s="43" t="s">
        <v>162</v>
      </c>
      <c r="D14" s="40">
        <f>IFERROR('Raw Comps Data'!G9,0)</f>
        <v>67430</v>
      </c>
      <c r="E14" s="40">
        <f>IFERROR('Raw Comps Data'!H9,0)</f>
        <v>134537.04</v>
      </c>
      <c r="F14" s="41">
        <v>0.3</v>
      </c>
      <c r="G14" s="73">
        <f t="shared" si="0"/>
        <v>0.50120026425436437</v>
      </c>
      <c r="H14" s="73">
        <f t="shared" si="1"/>
        <v>0.3338663575997351</v>
      </c>
      <c r="I14" s="19">
        <f>IFERROR('Comps Beta'!H199,0)</f>
        <v>-0.44080022753071391</v>
      </c>
      <c r="J14" s="74">
        <f t="shared" si="2"/>
        <v>-8.9960042552658881E-2</v>
      </c>
    </row>
    <row r="16" spans="2:13">
      <c r="E16" s="11" t="s">
        <v>222</v>
      </c>
      <c r="F16" s="26">
        <f>IFERROR(AVERAGE(F10:F14),0)</f>
        <v>0.3</v>
      </c>
      <c r="G16" s="26">
        <f>IFERROR(AVERAGE(G10:G14),0)</f>
        <v>0.49690736467013236</v>
      </c>
      <c r="H16" s="26">
        <f t="shared" ref="H16:J17" si="3">IFERROR(AVERAGE(H10:H14),0)</f>
        <v>0.32195790748104025</v>
      </c>
      <c r="I16" s="19">
        <f t="shared" si="3"/>
        <v>0.45295175841378849</v>
      </c>
      <c r="J16" s="19">
        <f t="shared" si="3"/>
        <v>0.80078691368288113</v>
      </c>
    </row>
    <row r="17" spans="2:10">
      <c r="E17" s="11" t="s">
        <v>148</v>
      </c>
      <c r="F17" s="26">
        <f>IFERROR(AVERAGE(F11:F15),0)</f>
        <v>0.3</v>
      </c>
      <c r="G17" s="26">
        <f t="shared" ref="G17:H17" si="4">IFERROR(AVERAGE(G11:G15),0)</f>
        <v>0.49340526682242847</v>
      </c>
      <c r="H17" s="26">
        <f t="shared" si="4"/>
        <v>0.31790995166992153</v>
      </c>
      <c r="I17" s="19">
        <f t="shared" si="3"/>
        <v>0.26160005204489467</v>
      </c>
      <c r="J17" s="19">
        <f t="shared" si="3"/>
        <v>0.60698373882059475</v>
      </c>
    </row>
    <row r="20" spans="2:10" ht="15" thickBot="1">
      <c r="B20" s="45" t="s">
        <v>163</v>
      </c>
      <c r="C20" s="46"/>
      <c r="D20" s="46"/>
      <c r="E20" s="46"/>
      <c r="G20" s="45" t="s">
        <v>169</v>
      </c>
      <c r="H20" s="46"/>
      <c r="I20" s="46"/>
      <c r="J20" s="46"/>
    </row>
    <row r="22" spans="2:10">
      <c r="B22" t="s">
        <v>166</v>
      </c>
      <c r="E22" s="26">
        <f>4633/D10</f>
        <v>7.9449270620369675E-2</v>
      </c>
      <c r="G22" t="s">
        <v>170</v>
      </c>
      <c r="J22" s="41">
        <v>6.7699999999999996E-2</v>
      </c>
    </row>
    <row r="23" spans="2:10" ht="15" thickBot="1">
      <c r="B23" t="s">
        <v>167</v>
      </c>
      <c r="E23" s="26">
        <f>IFERROR(F10,0)</f>
        <v>0.3</v>
      </c>
      <c r="G23" t="s">
        <v>171</v>
      </c>
      <c r="J23" s="62">
        <f>IFERROR(RM!F6-WACC!J22,0)</f>
        <v>8.5647999999999988E-2</v>
      </c>
    </row>
    <row r="24" spans="2:10" ht="17" thickBot="1">
      <c r="B24" s="38" t="s">
        <v>168</v>
      </c>
      <c r="C24" s="38"/>
      <c r="D24" s="38"/>
      <c r="E24" s="65">
        <f>IFERROR(E22*(1-E23),0)</f>
        <v>5.5614489434258771E-2</v>
      </c>
      <c r="G24" t="s">
        <v>172</v>
      </c>
      <c r="J24" s="19">
        <f>J33</f>
        <v>0.74377998891858255</v>
      </c>
    </row>
    <row r="25" spans="2:10">
      <c r="G25" s="38" t="s">
        <v>169</v>
      </c>
      <c r="H25" s="38"/>
      <c r="I25" s="38"/>
      <c r="J25" s="65">
        <f>IFERROR(J22+(J23*J24),0)</f>
        <v>0.13140326849089873</v>
      </c>
    </row>
    <row r="28" spans="2:10" ht="15" thickBot="1">
      <c r="B28" s="45" t="s">
        <v>173</v>
      </c>
      <c r="C28" s="46"/>
      <c r="D28" s="46"/>
      <c r="E28" s="46"/>
      <c r="G28" s="45" t="s">
        <v>161</v>
      </c>
      <c r="H28" s="46"/>
      <c r="I28" s="46"/>
      <c r="J28" s="46"/>
    </row>
    <row r="30" spans="2:10">
      <c r="D30" s="10" t="s">
        <v>220</v>
      </c>
      <c r="E30" s="10" t="s">
        <v>221</v>
      </c>
      <c r="G30" t="s">
        <v>174</v>
      </c>
      <c r="J30" s="19">
        <f>IFERROR(J17,0)</f>
        <v>0.60698373882059475</v>
      </c>
    </row>
    <row r="31" spans="2:10">
      <c r="B31" t="s">
        <v>157</v>
      </c>
      <c r="C31" s="40">
        <f>IFERROR(D10,0)</f>
        <v>58313.94</v>
      </c>
      <c r="D31" s="26">
        <f>IFERROR(C31/$C$33,0)</f>
        <v>0.33814973072551513</v>
      </c>
      <c r="E31" s="26">
        <f>IFERROR(H16,0)</f>
        <v>0.32195790748104025</v>
      </c>
      <c r="G31" t="s">
        <v>175</v>
      </c>
      <c r="J31" s="26">
        <f>IFERROR(H16,0)</f>
        <v>0.32195790748104025</v>
      </c>
    </row>
    <row r="32" spans="2:10" ht="15" thickBot="1">
      <c r="B32" t="s">
        <v>164</v>
      </c>
      <c r="C32" s="72">
        <f>IFERROR(E10,0)</f>
        <v>114136.11599999998</v>
      </c>
      <c r="D32" s="26">
        <f>IFERROR(C32/$C$33,0)</f>
        <v>0.66185026927448487</v>
      </c>
      <c r="E32" s="62">
        <f>E33-E31</f>
        <v>0.67804209251895975</v>
      </c>
      <c r="G32" t="s">
        <v>159</v>
      </c>
      <c r="J32" s="26">
        <f>IFERROR(F14,0)</f>
        <v>0.3</v>
      </c>
    </row>
    <row r="33" spans="2:10">
      <c r="B33" s="38" t="s">
        <v>165</v>
      </c>
      <c r="C33" s="66">
        <f>IFERROR(SUM(C31:C32),0)</f>
        <v>172450.05599999998</v>
      </c>
      <c r="D33" s="64">
        <f>IFERROR(SUM(D31:D32),0)</f>
        <v>1</v>
      </c>
      <c r="E33" s="143">
        <v>1</v>
      </c>
      <c r="G33" s="38" t="s">
        <v>161</v>
      </c>
      <c r="H33" s="38"/>
      <c r="I33" s="38"/>
      <c r="J33" s="67">
        <f>IFERROR(J30*(1+(1-J32)*J31),0)</f>
        <v>0.74377998891858255</v>
      </c>
    </row>
    <row r="36" spans="2:10" ht="15" thickBot="1">
      <c r="B36" t="s">
        <v>160</v>
      </c>
      <c r="D36" s="68">
        <f>D31/D32</f>
        <v>0.51091575606094752</v>
      </c>
      <c r="E36" s="68">
        <f>E31/E32</f>
        <v>0.47483469099234055</v>
      </c>
      <c r="G36" s="45" t="s">
        <v>176</v>
      </c>
      <c r="H36" s="46"/>
      <c r="I36" s="46"/>
      <c r="J36" s="46"/>
    </row>
    <row r="38" spans="2:10">
      <c r="B38" s="47" t="s">
        <v>180</v>
      </c>
      <c r="C38" s="47"/>
      <c r="D38" s="47"/>
      <c r="E38" s="47"/>
      <c r="G38" t="s">
        <v>169</v>
      </c>
      <c r="J38" s="62">
        <f>J25</f>
        <v>0.13140326849089873</v>
      </c>
    </row>
    <row r="39" spans="2:10">
      <c r="B39" s="47" t="s">
        <v>181</v>
      </c>
      <c r="C39" s="47"/>
      <c r="D39" s="47"/>
      <c r="E39" s="47"/>
      <c r="G39" t="s">
        <v>177</v>
      </c>
      <c r="J39" s="62">
        <f>E32</f>
        <v>0.67804209251895975</v>
      </c>
    </row>
    <row r="40" spans="2:10">
      <c r="B40" s="47" t="s">
        <v>182</v>
      </c>
      <c r="C40" s="47"/>
      <c r="D40" s="47"/>
      <c r="E40" s="47"/>
    </row>
    <row r="41" spans="2:10">
      <c r="B41" s="47" t="s">
        <v>183</v>
      </c>
      <c r="C41" s="47"/>
      <c r="D41" s="47"/>
      <c r="E41" s="47"/>
      <c r="G41" t="s">
        <v>163</v>
      </c>
      <c r="J41" s="62">
        <f>E24</f>
        <v>5.5614489434258771E-2</v>
      </c>
    </row>
    <row r="42" spans="2:10">
      <c r="G42" t="s">
        <v>178</v>
      </c>
      <c r="J42" s="62">
        <f>E31</f>
        <v>0.32195790748104025</v>
      </c>
    </row>
    <row r="43" spans="2:10" ht="15" thickBot="1"/>
    <row r="44" spans="2:10">
      <c r="G44" s="38" t="s">
        <v>179</v>
      </c>
      <c r="H44" s="38"/>
      <c r="I44" s="38"/>
      <c r="J44" s="69">
        <f>IFERROR((J38*J39)+(J41*J42),0)</f>
        <v>0.10700247177528004</v>
      </c>
    </row>
  </sheetData>
  <mergeCells count="2">
    <mergeCell ref="B4:F4"/>
    <mergeCell ref="B2:J2"/>
  </mergeCells>
  <pageMargins left="0.7" right="0.7" top="0.75" bottom="0.75" header="0.3" footer="0.3"/>
  <pageSetup orientation="portrait" r:id="rId1"/>
  <ignoredErrors>
    <ignoredError sqref="F17"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0844D-EFFD-41DA-95C9-7E94D70C68CA}">
  <sheetPr>
    <tabColor rgb="FF002060"/>
  </sheetPr>
  <dimension ref="B3:T104"/>
  <sheetViews>
    <sheetView showGridLines="0" workbookViewId="0">
      <selection activeCell="N12" sqref="N12"/>
    </sheetView>
  </sheetViews>
  <sheetFormatPr defaultRowHeight="14.5"/>
  <cols>
    <col min="1" max="1" width="1.90625" customWidth="1"/>
    <col min="2" max="2" width="9.08984375" bestFit="1" customWidth="1"/>
    <col min="3" max="3" width="10.81640625" customWidth="1"/>
    <col min="4" max="4" width="7.453125" customWidth="1"/>
    <col min="5" max="5" width="2" customWidth="1"/>
    <col min="6" max="6" width="11.08984375" customWidth="1"/>
    <col min="7" max="7" width="10.26953125" customWidth="1"/>
    <col min="8" max="8" width="2" customWidth="1"/>
    <col min="9" max="9" width="17" customWidth="1"/>
    <col min="10" max="10" width="15.81640625" customWidth="1"/>
    <col min="11" max="11" width="2" customWidth="1"/>
    <col min="12" max="12" width="17.26953125" bestFit="1" customWidth="1"/>
    <col min="13" max="13" width="11.81640625" bestFit="1" customWidth="1"/>
    <col min="14" max="14" width="13.54296875" bestFit="1" customWidth="1"/>
    <col min="15" max="16" width="11.81640625" bestFit="1" customWidth="1"/>
    <col min="17" max="17" width="12.453125" bestFit="1" customWidth="1"/>
    <col min="18" max="18" width="11.81640625" bestFit="1" customWidth="1"/>
    <col min="19" max="19" width="12.453125" bestFit="1" customWidth="1"/>
    <col min="20" max="20" width="12" bestFit="1" customWidth="1"/>
  </cols>
  <sheetData>
    <row r="3" spans="2:17">
      <c r="B3" s="205" t="s">
        <v>219</v>
      </c>
      <c r="C3" s="205"/>
      <c r="D3" s="205"/>
      <c r="E3" s="205"/>
      <c r="F3" s="205"/>
      <c r="G3" s="205"/>
      <c r="H3" s="205"/>
      <c r="I3" s="205"/>
      <c r="J3" s="205"/>
      <c r="K3" s="186"/>
      <c r="L3" s="186"/>
      <c r="M3" s="186"/>
    </row>
    <row r="4" spans="2:17">
      <c r="B4" s="58" t="s">
        <v>8635</v>
      </c>
    </row>
    <row r="5" spans="2:17">
      <c r="B5" s="295" t="s">
        <v>8636</v>
      </c>
      <c r="C5" s="295"/>
      <c r="D5" s="295"/>
      <c r="F5" s="295" t="s">
        <v>187</v>
      </c>
      <c r="G5" s="295"/>
      <c r="H5" s="57"/>
      <c r="I5" s="295" t="s">
        <v>212</v>
      </c>
      <c r="J5" s="295"/>
      <c r="L5" t="s">
        <v>188</v>
      </c>
    </row>
    <row r="6" spans="2:17" ht="15" thickBot="1">
      <c r="C6" s="59"/>
      <c r="D6" s="59"/>
      <c r="F6" s="58"/>
      <c r="G6" s="59"/>
      <c r="H6" s="59"/>
    </row>
    <row r="7" spans="2:17" ht="15" thickBot="1">
      <c r="B7" s="54" t="s">
        <v>184</v>
      </c>
      <c r="C7" s="55" t="s">
        <v>8637</v>
      </c>
      <c r="D7" s="56" t="s">
        <v>186</v>
      </c>
      <c r="F7" s="160" t="s">
        <v>8637</v>
      </c>
      <c r="G7" s="56" t="s">
        <v>186</v>
      </c>
      <c r="L7" s="53" t="s">
        <v>189</v>
      </c>
      <c r="M7" s="53"/>
    </row>
    <row r="8" spans="2:17">
      <c r="B8" s="156">
        <v>43891</v>
      </c>
      <c r="C8" s="157">
        <v>30.75</v>
      </c>
      <c r="D8" s="28" t="s">
        <v>58</v>
      </c>
      <c r="F8" s="159">
        <v>8597.75</v>
      </c>
      <c r="G8" s="28" t="s">
        <v>58</v>
      </c>
      <c r="I8" t="s">
        <v>213</v>
      </c>
      <c r="J8" s="19">
        <f>M22</f>
        <v>1.2183585838893636</v>
      </c>
      <c r="L8" s="50" t="s">
        <v>190</v>
      </c>
      <c r="M8" s="50">
        <v>0.49039435681364946</v>
      </c>
    </row>
    <row r="9" spans="2:17">
      <c r="B9" s="156">
        <v>43922</v>
      </c>
      <c r="C9" s="157">
        <v>29.68</v>
      </c>
      <c r="D9" s="26">
        <f>IFERROR(C9/C8-1,0)</f>
        <v>-3.4796747967479669E-2</v>
      </c>
      <c r="F9" s="159">
        <v>9859.9</v>
      </c>
      <c r="G9" s="26">
        <f>IFERROR(F9/F8-1,0)</f>
        <v>0.14680003489284976</v>
      </c>
      <c r="I9" t="s">
        <v>214</v>
      </c>
      <c r="J9" s="60">
        <v>0.75</v>
      </c>
      <c r="L9" s="50" t="s">
        <v>191</v>
      </c>
      <c r="M9" s="50">
        <v>0.24048662519467293</v>
      </c>
    </row>
    <row r="10" spans="2:17">
      <c r="B10" s="156">
        <v>43952</v>
      </c>
      <c r="C10" s="157">
        <v>34.22</v>
      </c>
      <c r="D10" s="26">
        <f t="shared" ref="D10:D68" si="0">IFERROR(C10/C9-1,0)</f>
        <v>0.15296495956873302</v>
      </c>
      <c r="F10" s="159">
        <v>9580.2999999999993</v>
      </c>
      <c r="G10" s="26">
        <f t="shared" ref="G10:G68" si="1">IFERROR(F10/F9-1,0)</f>
        <v>-2.8357285570847601E-2</v>
      </c>
      <c r="L10" s="50" t="s">
        <v>192</v>
      </c>
      <c r="M10" s="50">
        <v>0.22739156700837418</v>
      </c>
    </row>
    <row r="11" spans="2:17">
      <c r="B11" s="156">
        <v>43983</v>
      </c>
      <c r="C11" s="157">
        <v>41.99</v>
      </c>
      <c r="D11" s="26">
        <f t="shared" si="0"/>
        <v>0.22706019871420224</v>
      </c>
      <c r="F11" s="159">
        <v>10302.1</v>
      </c>
      <c r="G11" s="26">
        <f t="shared" si="1"/>
        <v>7.5342108284709441E-2</v>
      </c>
      <c r="I11" t="s">
        <v>215</v>
      </c>
      <c r="J11">
        <f>1</f>
        <v>1</v>
      </c>
      <c r="L11" s="50" t="s">
        <v>193</v>
      </c>
      <c r="M11" s="50">
        <v>9.3461645356531661E-2</v>
      </c>
    </row>
    <row r="12" spans="2:17" ht="15" thickBot="1">
      <c r="B12" s="156">
        <v>44013</v>
      </c>
      <c r="C12" s="157">
        <v>45.59</v>
      </c>
      <c r="D12" s="26">
        <f t="shared" si="0"/>
        <v>8.5734698737794712E-2</v>
      </c>
      <c r="F12" s="159">
        <v>11073.45</v>
      </c>
      <c r="G12" s="26">
        <f t="shared" si="1"/>
        <v>7.4873084128478595E-2</v>
      </c>
      <c r="I12" t="s">
        <v>216</v>
      </c>
      <c r="J12" s="60">
        <v>0.25</v>
      </c>
      <c r="L12" s="51" t="s">
        <v>194</v>
      </c>
      <c r="M12" s="51">
        <v>60</v>
      </c>
    </row>
    <row r="13" spans="2:17">
      <c r="B13" s="156">
        <v>44044</v>
      </c>
      <c r="C13" s="157">
        <v>56.77</v>
      </c>
      <c r="D13" s="26">
        <f t="shared" si="0"/>
        <v>0.24522921693353794</v>
      </c>
      <c r="F13" s="159">
        <v>11387.5</v>
      </c>
      <c r="G13" s="26">
        <f t="shared" si="1"/>
        <v>2.8360628349791472E-2</v>
      </c>
    </row>
    <row r="14" spans="2:17" ht="15" thickBot="1">
      <c r="B14" s="156">
        <v>44075</v>
      </c>
      <c r="C14" s="157">
        <v>51.51</v>
      </c>
      <c r="D14" s="26">
        <f t="shared" si="0"/>
        <v>-9.2654571076272729E-2</v>
      </c>
      <c r="F14" s="159">
        <v>11247.55</v>
      </c>
      <c r="G14" s="26">
        <f t="shared" si="1"/>
        <v>-1.2289791437980258E-2</v>
      </c>
      <c r="I14" t="s">
        <v>217</v>
      </c>
      <c r="J14" s="19">
        <f>IFERROR((J8*J9)+(J11*J12),0)</f>
        <v>1.1637689379170226</v>
      </c>
      <c r="L14" t="s">
        <v>195</v>
      </c>
    </row>
    <row r="15" spans="2:17">
      <c r="B15" s="156">
        <v>44105</v>
      </c>
      <c r="C15" s="157">
        <v>50.39</v>
      </c>
      <c r="D15" s="26">
        <f t="shared" si="0"/>
        <v>-2.1743350805668804E-2</v>
      </c>
      <c r="F15" s="159">
        <v>11642.4</v>
      </c>
      <c r="G15" s="26">
        <f t="shared" si="1"/>
        <v>3.5105422958777721E-2</v>
      </c>
      <c r="L15" s="52"/>
      <c r="M15" s="52" t="s">
        <v>199</v>
      </c>
      <c r="N15" s="52" t="s">
        <v>200</v>
      </c>
      <c r="O15" s="52" t="s">
        <v>201</v>
      </c>
      <c r="P15" s="52" t="s">
        <v>202</v>
      </c>
      <c r="Q15" s="52" t="s">
        <v>203</v>
      </c>
    </row>
    <row r="16" spans="2:17">
      <c r="B16" s="156">
        <v>44136</v>
      </c>
      <c r="C16" s="157">
        <v>62.72</v>
      </c>
      <c r="D16" s="26">
        <f t="shared" si="0"/>
        <v>0.24469140702520331</v>
      </c>
      <c r="F16" s="159">
        <v>12968.95</v>
      </c>
      <c r="G16" s="26">
        <f t="shared" si="1"/>
        <v>0.11394128358414091</v>
      </c>
      <c r="L16" s="50" t="s">
        <v>196</v>
      </c>
      <c r="M16" s="50">
        <v>1</v>
      </c>
      <c r="N16" s="50">
        <v>0.16041698145725902</v>
      </c>
      <c r="O16" s="50">
        <v>0.16041698145725902</v>
      </c>
      <c r="P16" s="50">
        <v>18.364685499930975</v>
      </c>
      <c r="Q16" s="50">
        <v>6.9636680213601274E-5</v>
      </c>
    </row>
    <row r="17" spans="2:20">
      <c r="B17" s="156">
        <v>44166</v>
      </c>
      <c r="C17" s="157">
        <v>73.099999999999994</v>
      </c>
      <c r="D17" s="26">
        <f t="shared" si="0"/>
        <v>0.16549744897959173</v>
      </c>
      <c r="F17" s="159">
        <v>13981.75</v>
      </c>
      <c r="G17" s="26">
        <f t="shared" si="1"/>
        <v>7.8094217342190353E-2</v>
      </c>
      <c r="L17" s="50" t="s">
        <v>197</v>
      </c>
      <c r="M17" s="50">
        <v>58</v>
      </c>
      <c r="N17" s="50">
        <v>0.50663459085950557</v>
      </c>
      <c r="O17" s="50">
        <v>8.7350791527500953E-3</v>
      </c>
      <c r="P17" s="50"/>
      <c r="Q17" s="50"/>
    </row>
    <row r="18" spans="2:20" ht="15" thickBot="1">
      <c r="B18" s="156">
        <v>44197</v>
      </c>
      <c r="C18" s="157">
        <v>72.86</v>
      </c>
      <c r="D18" s="26">
        <f t="shared" si="0"/>
        <v>-3.2831737346100676E-3</v>
      </c>
      <c r="F18" s="159">
        <v>13634.6</v>
      </c>
      <c r="G18" s="26">
        <f t="shared" si="1"/>
        <v>-2.4828794678777633E-2</v>
      </c>
      <c r="L18" s="51" t="s">
        <v>35</v>
      </c>
      <c r="M18" s="51">
        <v>59</v>
      </c>
      <c r="N18" s="51">
        <v>0.6670515723167646</v>
      </c>
      <c r="O18" s="51"/>
      <c r="P18" s="51"/>
      <c r="Q18" s="51"/>
    </row>
    <row r="19" spans="2:20" ht="15" thickBot="1">
      <c r="B19" s="156">
        <v>44228</v>
      </c>
      <c r="C19" s="157">
        <v>91.95</v>
      </c>
      <c r="D19" s="26">
        <f t="shared" si="0"/>
        <v>0.26200933296733475</v>
      </c>
      <c r="F19" s="159">
        <v>14529.15</v>
      </c>
      <c r="G19" s="26">
        <f t="shared" si="1"/>
        <v>6.5608818740557018E-2</v>
      </c>
    </row>
    <row r="20" spans="2:20">
      <c r="B20" s="156">
        <v>44256</v>
      </c>
      <c r="C20" s="157">
        <v>99.77</v>
      </c>
      <c r="D20" s="26">
        <f t="shared" si="0"/>
        <v>8.5046220772158732E-2</v>
      </c>
      <c r="F20" s="159">
        <v>14690.7</v>
      </c>
      <c r="G20" s="26">
        <f t="shared" si="1"/>
        <v>1.111902623346861E-2</v>
      </c>
      <c r="L20" s="52"/>
      <c r="M20" s="52" t="s">
        <v>204</v>
      </c>
      <c r="N20" s="52" t="s">
        <v>193</v>
      </c>
      <c r="O20" s="52" t="s">
        <v>205</v>
      </c>
      <c r="P20" s="52" t="s">
        <v>206</v>
      </c>
      <c r="Q20" s="52" t="s">
        <v>207</v>
      </c>
      <c r="R20" s="52" t="s">
        <v>208</v>
      </c>
      <c r="S20" s="52" t="s">
        <v>209</v>
      </c>
      <c r="T20" s="52" t="s">
        <v>210</v>
      </c>
    </row>
    <row r="21" spans="2:20">
      <c r="B21" s="156">
        <v>44287</v>
      </c>
      <c r="C21" s="157">
        <v>95.52</v>
      </c>
      <c r="D21" s="26">
        <f t="shared" si="0"/>
        <v>-4.2597975343289574E-2</v>
      </c>
      <c r="F21" s="159">
        <v>14631.1</v>
      </c>
      <c r="G21" s="26">
        <f t="shared" si="1"/>
        <v>-4.0569884348601315E-3</v>
      </c>
      <c r="L21" s="50" t="s">
        <v>198</v>
      </c>
      <c r="M21" s="50">
        <v>2.5818464459307112E-2</v>
      </c>
      <c r="N21" s="50">
        <v>1.3025093654449866E-2</v>
      </c>
      <c r="O21" s="50">
        <v>1.9822095060703495</v>
      </c>
      <c r="P21" s="50">
        <v>5.2200399328197852E-2</v>
      </c>
      <c r="Q21" s="50">
        <v>-2.5409324143434164E-4</v>
      </c>
      <c r="R21" s="50">
        <v>5.1891022160048567E-2</v>
      </c>
      <c r="S21" s="50">
        <v>-2.5409324143434164E-4</v>
      </c>
      <c r="T21" s="50">
        <v>5.1891022160048567E-2</v>
      </c>
    </row>
    <row r="22" spans="2:20" ht="15" thickBot="1">
      <c r="B22" s="156">
        <v>44317</v>
      </c>
      <c r="C22" s="157">
        <v>102.87</v>
      </c>
      <c r="D22" s="26">
        <f t="shared" si="0"/>
        <v>7.694723618090471E-2</v>
      </c>
      <c r="F22" s="159">
        <v>15582.8</v>
      </c>
      <c r="G22" s="26">
        <f t="shared" si="1"/>
        <v>6.5046373820150105E-2</v>
      </c>
      <c r="L22" s="51" t="s">
        <v>211</v>
      </c>
      <c r="M22" s="51">
        <v>1.2183585838893636</v>
      </c>
      <c r="N22" s="51">
        <v>0.2843042682441434</v>
      </c>
      <c r="O22" s="51">
        <v>4.2854037732669932</v>
      </c>
      <c r="P22" s="51">
        <v>6.9636680213600746E-5</v>
      </c>
      <c r="Q22" s="51">
        <v>0.64926175932794472</v>
      </c>
      <c r="R22" s="51">
        <v>1.7874554084507825</v>
      </c>
      <c r="S22" s="51">
        <v>0.64926175932794472</v>
      </c>
      <c r="T22" s="51">
        <v>1.7874554084507825</v>
      </c>
    </row>
    <row r="23" spans="2:20">
      <c r="B23" s="156">
        <v>44348</v>
      </c>
      <c r="C23" s="157">
        <v>117.99</v>
      </c>
      <c r="D23" s="26">
        <f t="shared" si="0"/>
        <v>0.14698162729658781</v>
      </c>
      <c r="F23" s="159">
        <v>15721.5</v>
      </c>
      <c r="G23" s="26">
        <f t="shared" si="1"/>
        <v>8.9008393870164682E-3</v>
      </c>
    </row>
    <row r="24" spans="2:20">
      <c r="B24" s="156">
        <v>44378</v>
      </c>
      <c r="C24" s="157">
        <v>122.3</v>
      </c>
      <c r="D24" s="26">
        <f t="shared" si="0"/>
        <v>3.6528519366048062E-2</v>
      </c>
      <c r="F24" s="159">
        <v>15763.05</v>
      </c>
      <c r="G24" s="26">
        <f t="shared" si="1"/>
        <v>2.6428775880162902E-3</v>
      </c>
    </row>
    <row r="25" spans="2:20">
      <c r="B25" s="156">
        <v>44409</v>
      </c>
      <c r="C25" s="157">
        <v>126.26</v>
      </c>
      <c r="D25" s="26">
        <f t="shared" si="0"/>
        <v>3.2379394930498906E-2</v>
      </c>
      <c r="F25" s="159">
        <v>17132.2</v>
      </c>
      <c r="G25" s="26">
        <f t="shared" si="1"/>
        <v>8.6858190515160638E-2</v>
      </c>
    </row>
    <row r="26" spans="2:20">
      <c r="B26" s="156">
        <v>44440</v>
      </c>
      <c r="C26" s="157">
        <v>155.32</v>
      </c>
      <c r="D26" s="26">
        <f t="shared" si="0"/>
        <v>0.23015998732773624</v>
      </c>
      <c r="F26" s="159">
        <v>17618.150000000001</v>
      </c>
      <c r="G26" s="26">
        <f t="shared" si="1"/>
        <v>2.8364716732235173E-2</v>
      </c>
    </row>
    <row r="27" spans="2:20">
      <c r="B27" s="156">
        <v>44470</v>
      </c>
      <c r="C27" s="157">
        <v>209.67</v>
      </c>
      <c r="D27" s="26">
        <f t="shared" si="0"/>
        <v>0.34992274014936897</v>
      </c>
      <c r="F27" s="159">
        <v>17671.650000000001</v>
      </c>
      <c r="G27" s="26">
        <f t="shared" si="1"/>
        <v>3.0366411910445201E-3</v>
      </c>
    </row>
    <row r="28" spans="2:20">
      <c r="B28" s="156">
        <v>44501</v>
      </c>
      <c r="C28" s="157">
        <v>212.11</v>
      </c>
      <c r="D28" s="26">
        <f t="shared" si="0"/>
        <v>1.1637334859541326E-2</v>
      </c>
      <c r="F28" s="159">
        <v>16983.2</v>
      </c>
      <c r="G28" s="26">
        <f t="shared" si="1"/>
        <v>-3.8957878862471818E-2</v>
      </c>
    </row>
    <row r="29" spans="2:20">
      <c r="B29" s="156">
        <v>44531</v>
      </c>
      <c r="C29" s="157">
        <v>216.17</v>
      </c>
      <c r="D29" s="26">
        <f t="shared" si="0"/>
        <v>1.9141011739191693E-2</v>
      </c>
      <c r="F29" s="159">
        <v>17354.05</v>
      </c>
      <c r="G29" s="26">
        <f t="shared" si="1"/>
        <v>2.1836285270149247E-2</v>
      </c>
    </row>
    <row r="30" spans="2:20">
      <c r="B30" s="156">
        <v>44562</v>
      </c>
      <c r="C30" s="157">
        <v>240.73</v>
      </c>
      <c r="D30" s="26">
        <f t="shared" si="0"/>
        <v>0.1136142850534303</v>
      </c>
      <c r="F30" s="159">
        <v>17339.849999999999</v>
      </c>
      <c r="G30" s="26">
        <f t="shared" si="1"/>
        <v>-8.1825279977876253E-4</v>
      </c>
    </row>
    <row r="31" spans="2:20">
      <c r="B31" s="156">
        <v>44593</v>
      </c>
      <c r="C31" s="157">
        <v>218.23</v>
      </c>
      <c r="D31" s="26">
        <f t="shared" si="0"/>
        <v>-9.3465708470070186E-2</v>
      </c>
      <c r="F31" s="159">
        <v>16793.900000000001</v>
      </c>
      <c r="G31" s="26">
        <f t="shared" si="1"/>
        <v>-3.1485278131010208E-2</v>
      </c>
    </row>
    <row r="32" spans="2:20">
      <c r="B32" s="156">
        <v>44621</v>
      </c>
      <c r="C32" s="157">
        <v>233.49</v>
      </c>
      <c r="D32" s="26">
        <f t="shared" si="0"/>
        <v>6.9926224625395328E-2</v>
      </c>
      <c r="F32" s="159">
        <v>17464.75</v>
      </c>
      <c r="G32" s="26">
        <f t="shared" si="1"/>
        <v>3.9946051840251462E-2</v>
      </c>
    </row>
    <row r="33" spans="2:7">
      <c r="B33" s="156">
        <v>44652</v>
      </c>
      <c r="C33" s="157">
        <v>237.11</v>
      </c>
      <c r="D33" s="26">
        <f t="shared" si="0"/>
        <v>1.5503875968992276E-2</v>
      </c>
      <c r="F33" s="159">
        <v>17102.55</v>
      </c>
      <c r="G33" s="26">
        <f t="shared" si="1"/>
        <v>-2.0738916961307807E-2</v>
      </c>
    </row>
    <row r="34" spans="2:7">
      <c r="B34" s="156">
        <v>44682</v>
      </c>
      <c r="C34" s="157">
        <v>230.06</v>
      </c>
      <c r="D34" s="26">
        <f t="shared" si="0"/>
        <v>-2.9733035300071764E-2</v>
      </c>
      <c r="F34" s="159">
        <v>16584.55</v>
      </c>
      <c r="G34" s="26">
        <f t="shared" si="1"/>
        <v>-3.0287881046978327E-2</v>
      </c>
    </row>
    <row r="35" spans="2:7">
      <c r="B35" s="156">
        <v>44713</v>
      </c>
      <c r="C35" s="157">
        <v>197.83</v>
      </c>
      <c r="D35" s="26">
        <f t="shared" si="0"/>
        <v>-0.14009388855081284</v>
      </c>
      <c r="F35" s="159">
        <v>15780.25</v>
      </c>
      <c r="G35" s="26">
        <f t="shared" si="1"/>
        <v>-4.8496944445281853E-2</v>
      </c>
    </row>
    <row r="36" spans="2:7">
      <c r="B36" s="156">
        <v>44743</v>
      </c>
      <c r="C36" s="157">
        <v>218.84</v>
      </c>
      <c r="D36" s="26">
        <f t="shared" si="0"/>
        <v>0.10620229489966126</v>
      </c>
      <c r="F36" s="159">
        <v>17158.25</v>
      </c>
      <c r="G36" s="26">
        <f t="shared" si="1"/>
        <v>8.7324345305048956E-2</v>
      </c>
    </row>
    <row r="37" spans="2:7">
      <c r="B37" s="156">
        <v>44774</v>
      </c>
      <c r="C37" s="157">
        <v>233.68</v>
      </c>
      <c r="D37" s="26">
        <f t="shared" si="0"/>
        <v>6.7812100164503786E-2</v>
      </c>
      <c r="F37" s="159">
        <v>17759.3</v>
      </c>
      <c r="G37" s="26">
        <f t="shared" si="1"/>
        <v>3.5029796162195925E-2</v>
      </c>
    </row>
    <row r="38" spans="2:7">
      <c r="B38" s="156">
        <v>44805</v>
      </c>
      <c r="C38" s="157">
        <v>213.51</v>
      </c>
      <c r="D38" s="26">
        <f t="shared" si="0"/>
        <v>-8.6314618281410516E-2</v>
      </c>
      <c r="F38" s="159">
        <v>17094.349999999999</v>
      </c>
      <c r="G38" s="26">
        <f t="shared" si="1"/>
        <v>-3.7442354146841383E-2</v>
      </c>
    </row>
    <row r="39" spans="2:7">
      <c r="B39" s="156">
        <v>44835</v>
      </c>
      <c r="C39" s="157">
        <v>222.88</v>
      </c>
      <c r="D39" s="26">
        <f t="shared" si="0"/>
        <v>4.3885532293569396E-2</v>
      </c>
      <c r="F39" s="159">
        <v>18012.2</v>
      </c>
      <c r="G39" s="26">
        <f t="shared" si="1"/>
        <v>5.3693179325332796E-2</v>
      </c>
    </row>
    <row r="40" spans="2:7">
      <c r="B40" s="156">
        <v>44866</v>
      </c>
      <c r="C40" s="157">
        <v>221.7</v>
      </c>
      <c r="D40" s="26">
        <f t="shared" si="0"/>
        <v>-5.294328786791147E-3</v>
      </c>
      <c r="F40" s="159">
        <v>18758.349999999999</v>
      </c>
      <c r="G40" s="26">
        <f t="shared" si="1"/>
        <v>4.1424701035964295E-2</v>
      </c>
    </row>
    <row r="41" spans="2:7">
      <c r="B41" s="156">
        <v>44896</v>
      </c>
      <c r="C41" s="157">
        <v>204.83</v>
      </c>
      <c r="D41" s="26">
        <f t="shared" si="0"/>
        <v>-7.6093820478123519E-2</v>
      </c>
      <c r="F41" s="159">
        <v>18105.3</v>
      </c>
      <c r="G41" s="26">
        <f t="shared" si="1"/>
        <v>-3.4813829574562805E-2</v>
      </c>
    </row>
    <row r="42" spans="2:7">
      <c r="B42" s="156">
        <v>44927</v>
      </c>
      <c r="C42" s="157">
        <v>209.96</v>
      </c>
      <c r="D42" s="26">
        <f t="shared" si="0"/>
        <v>2.5045159400478356E-2</v>
      </c>
      <c r="F42" s="159">
        <v>17662.150000000001</v>
      </c>
      <c r="G42" s="26">
        <f t="shared" si="1"/>
        <v>-2.4476258333195111E-2</v>
      </c>
    </row>
    <row r="43" spans="2:7">
      <c r="B43" s="156">
        <v>44958</v>
      </c>
      <c r="C43" s="157">
        <v>199.76</v>
      </c>
      <c r="D43" s="26">
        <f t="shared" si="0"/>
        <v>-4.8580682034673361E-2</v>
      </c>
      <c r="F43" s="159">
        <v>17303.95</v>
      </c>
      <c r="G43" s="26">
        <f t="shared" si="1"/>
        <v>-2.0280656658447582E-2</v>
      </c>
    </row>
    <row r="44" spans="2:7">
      <c r="B44" s="156">
        <v>44986</v>
      </c>
      <c r="C44" s="157">
        <v>187.63</v>
      </c>
      <c r="D44" s="26">
        <f t="shared" si="0"/>
        <v>-6.072286744092914E-2</v>
      </c>
      <c r="F44" s="159">
        <v>17359.75</v>
      </c>
      <c r="G44" s="26">
        <f t="shared" si="1"/>
        <v>3.2246972512055549E-3</v>
      </c>
    </row>
    <row r="45" spans="2:7">
      <c r="B45" s="156">
        <v>45017</v>
      </c>
      <c r="C45" s="157">
        <v>198.33</v>
      </c>
      <c r="D45" s="26">
        <f t="shared" si="0"/>
        <v>5.7027127858018556E-2</v>
      </c>
      <c r="F45" s="159">
        <v>18065</v>
      </c>
      <c r="G45" s="26">
        <f t="shared" si="1"/>
        <v>4.0625585045867663E-2</v>
      </c>
    </row>
    <row r="46" spans="2:7">
      <c r="B46" s="156">
        <v>45047</v>
      </c>
      <c r="C46" s="157">
        <v>210.6</v>
      </c>
      <c r="D46" s="26">
        <f t="shared" si="0"/>
        <v>6.1866585993041845E-2</v>
      </c>
      <c r="F46" s="159">
        <v>18534.400000000001</v>
      </c>
      <c r="G46" s="26">
        <f t="shared" si="1"/>
        <v>2.5983946858566309E-2</v>
      </c>
    </row>
    <row r="47" spans="2:7">
      <c r="B47" s="156">
        <v>45078</v>
      </c>
      <c r="C47" s="157">
        <v>218.79</v>
      </c>
      <c r="D47" s="26">
        <f t="shared" si="0"/>
        <v>3.8888888888888973E-2</v>
      </c>
      <c r="F47" s="159">
        <v>19189.05</v>
      </c>
      <c r="G47" s="26">
        <f t="shared" si="1"/>
        <v>3.5320808874309328E-2</v>
      </c>
    </row>
    <row r="48" spans="2:7">
      <c r="B48" s="156">
        <v>45108</v>
      </c>
      <c r="C48" s="157">
        <v>235.61</v>
      </c>
      <c r="D48" s="26">
        <f t="shared" si="0"/>
        <v>7.6877370995018124E-2</v>
      </c>
      <c r="F48" s="159">
        <v>19753.8</v>
      </c>
      <c r="G48" s="26">
        <f t="shared" si="1"/>
        <v>2.9430847280089489E-2</v>
      </c>
    </row>
    <row r="49" spans="2:7">
      <c r="B49" s="156">
        <v>45139</v>
      </c>
      <c r="C49" s="157">
        <v>243.97</v>
      </c>
      <c r="D49" s="26">
        <f t="shared" si="0"/>
        <v>3.5482364925087939E-2</v>
      </c>
      <c r="F49" s="159">
        <v>19253.8</v>
      </c>
      <c r="G49" s="26">
        <f t="shared" si="1"/>
        <v>-2.5311585618969512E-2</v>
      </c>
    </row>
    <row r="50" spans="2:7">
      <c r="B50" s="156">
        <v>45170</v>
      </c>
      <c r="C50" s="157">
        <v>261.08999999999997</v>
      </c>
      <c r="D50" s="26">
        <f t="shared" si="0"/>
        <v>7.0172562200270461E-2</v>
      </c>
      <c r="F50" s="159">
        <v>19638.3</v>
      </c>
      <c r="G50" s="26">
        <f t="shared" si="1"/>
        <v>1.9970083827608009E-2</v>
      </c>
    </row>
    <row r="51" spans="2:7">
      <c r="B51" s="156">
        <v>45200</v>
      </c>
      <c r="C51" s="157">
        <v>238.25</v>
      </c>
      <c r="D51" s="26">
        <f t="shared" si="0"/>
        <v>-8.7479413229154646E-2</v>
      </c>
      <c r="F51" s="159">
        <v>19079.599999999999</v>
      </c>
      <c r="G51" s="26">
        <f t="shared" si="1"/>
        <v>-2.844950937708457E-2</v>
      </c>
    </row>
    <row r="52" spans="2:7">
      <c r="B52" s="156">
        <v>45231</v>
      </c>
      <c r="C52" s="157">
        <v>266.67</v>
      </c>
      <c r="D52" s="26">
        <f t="shared" si="0"/>
        <v>0.11928646379853092</v>
      </c>
      <c r="F52" s="159">
        <v>20133.150000000001</v>
      </c>
      <c r="G52" s="26">
        <f t="shared" si="1"/>
        <v>5.5218662865049728E-2</v>
      </c>
    </row>
    <row r="53" spans="2:7">
      <c r="B53" s="156">
        <v>45261</v>
      </c>
      <c r="C53" s="157">
        <v>330.62</v>
      </c>
      <c r="D53" s="26">
        <f t="shared" si="0"/>
        <v>0.23980950238122012</v>
      </c>
      <c r="F53" s="159">
        <v>21731.4</v>
      </c>
      <c r="G53" s="26">
        <f t="shared" si="1"/>
        <v>7.9384001013254268E-2</v>
      </c>
    </row>
    <row r="54" spans="2:7">
      <c r="B54" s="156">
        <v>45292</v>
      </c>
      <c r="C54" s="157">
        <v>387.95</v>
      </c>
      <c r="D54" s="26">
        <f t="shared" si="0"/>
        <v>0.17340148811324174</v>
      </c>
      <c r="F54" s="159">
        <v>21725.7</v>
      </c>
      <c r="G54" s="26">
        <f t="shared" si="1"/>
        <v>-2.6229327148741266E-4</v>
      </c>
    </row>
    <row r="55" spans="2:7">
      <c r="B55" s="156">
        <v>45323</v>
      </c>
      <c r="C55" s="157">
        <v>370.04</v>
      </c>
      <c r="D55" s="26">
        <f t="shared" si="0"/>
        <v>-4.6165743008119486E-2</v>
      </c>
      <c r="F55" s="159">
        <v>21982.799999999999</v>
      </c>
      <c r="G55" s="26">
        <f t="shared" si="1"/>
        <v>1.1833910990209695E-2</v>
      </c>
    </row>
    <row r="56" spans="2:7">
      <c r="B56" s="156">
        <v>45352</v>
      </c>
      <c r="C56" s="157">
        <v>392.38</v>
      </c>
      <c r="D56" s="26">
        <f t="shared" si="0"/>
        <v>6.0371851691708889E-2</v>
      </c>
      <c r="F56" s="159">
        <v>22326.9</v>
      </c>
      <c r="G56" s="26">
        <f t="shared" si="1"/>
        <v>1.5653147005840973E-2</v>
      </c>
    </row>
    <row r="57" spans="2:7">
      <c r="B57" s="156">
        <v>45383</v>
      </c>
      <c r="C57" s="157">
        <v>447.18</v>
      </c>
      <c r="D57" s="26">
        <f t="shared" si="0"/>
        <v>0.13966053315663385</v>
      </c>
      <c r="F57" s="159">
        <v>22604.85</v>
      </c>
      <c r="G57" s="26">
        <f t="shared" si="1"/>
        <v>1.2449108474530624E-2</v>
      </c>
    </row>
    <row r="58" spans="2:7">
      <c r="B58" s="156">
        <v>45413</v>
      </c>
      <c r="C58" s="157">
        <v>434.74</v>
      </c>
      <c r="D58" s="26">
        <f t="shared" si="0"/>
        <v>-2.781877543718414E-2</v>
      </c>
      <c r="F58" s="159">
        <v>22530.7</v>
      </c>
      <c r="G58" s="26">
        <f t="shared" si="1"/>
        <v>-3.2802694996869608E-3</v>
      </c>
    </row>
    <row r="59" spans="2:7">
      <c r="B59" s="156">
        <v>45444</v>
      </c>
      <c r="C59" s="157">
        <v>438.57</v>
      </c>
      <c r="D59" s="26">
        <f t="shared" si="0"/>
        <v>8.8098633666098269E-3</v>
      </c>
      <c r="F59" s="159">
        <v>24010.6</v>
      </c>
      <c r="G59" s="26">
        <f t="shared" si="1"/>
        <v>6.5683711558007341E-2</v>
      </c>
    </row>
    <row r="60" spans="2:7">
      <c r="B60" s="156">
        <v>45474</v>
      </c>
      <c r="C60" s="157">
        <v>451.51</v>
      </c>
      <c r="D60" s="26">
        <f t="shared" si="0"/>
        <v>2.9504982100918786E-2</v>
      </c>
      <c r="F60" s="159">
        <v>24951.15</v>
      </c>
      <c r="G60" s="26">
        <f t="shared" si="1"/>
        <v>3.917228224200997E-2</v>
      </c>
    </row>
    <row r="61" spans="2:7">
      <c r="B61" s="156">
        <v>45505</v>
      </c>
      <c r="C61" s="157">
        <v>434.65</v>
      </c>
      <c r="D61" s="26">
        <f t="shared" si="0"/>
        <v>-3.7341365639742219E-2</v>
      </c>
      <c r="F61" s="159">
        <v>25235.9</v>
      </c>
      <c r="G61" s="26">
        <f t="shared" si="1"/>
        <v>1.141229963348378E-2</v>
      </c>
    </row>
    <row r="62" spans="2:7">
      <c r="B62" s="156">
        <v>45536</v>
      </c>
      <c r="C62" s="157">
        <v>482.6</v>
      </c>
      <c r="D62" s="26">
        <f t="shared" si="0"/>
        <v>0.11031864718739226</v>
      </c>
      <c r="F62" s="159">
        <v>25810.85</v>
      </c>
      <c r="G62" s="26">
        <f t="shared" si="1"/>
        <v>2.2783019428670892E-2</v>
      </c>
    </row>
    <row r="63" spans="2:7">
      <c r="B63" s="156">
        <v>45566</v>
      </c>
      <c r="C63" s="157">
        <v>440.05</v>
      </c>
      <c r="D63" s="26">
        <f t="shared" si="0"/>
        <v>-8.816825528387906E-2</v>
      </c>
      <c r="F63" s="159">
        <v>24205.35</v>
      </c>
      <c r="G63" s="26">
        <f t="shared" si="1"/>
        <v>-6.2202523357425266E-2</v>
      </c>
    </row>
    <row r="64" spans="2:7">
      <c r="B64" s="156">
        <v>45597</v>
      </c>
      <c r="C64" s="157">
        <v>414.15</v>
      </c>
      <c r="D64" s="26">
        <f t="shared" si="0"/>
        <v>-5.8856948074082593E-2</v>
      </c>
      <c r="F64" s="159">
        <v>24131.1</v>
      </c>
      <c r="G64" s="26">
        <f t="shared" si="1"/>
        <v>-3.0675036717089377E-3</v>
      </c>
    </row>
    <row r="65" spans="2:7">
      <c r="B65" s="156">
        <v>45627</v>
      </c>
      <c r="C65" s="157">
        <v>392.4</v>
      </c>
      <c r="D65" s="26">
        <f t="shared" si="0"/>
        <v>-5.2517203911626176E-2</v>
      </c>
      <c r="F65" s="159">
        <v>23644.799999999999</v>
      </c>
      <c r="G65" s="26">
        <f t="shared" si="1"/>
        <v>-2.0152417419844082E-2</v>
      </c>
    </row>
    <row r="66" spans="2:7">
      <c r="B66" s="156">
        <v>45658</v>
      </c>
      <c r="C66" s="157">
        <v>364.5</v>
      </c>
      <c r="D66" s="26">
        <f t="shared" si="0"/>
        <v>-7.1100917431192623E-2</v>
      </c>
      <c r="F66" s="159">
        <v>23508.400000000001</v>
      </c>
      <c r="G66" s="26">
        <f t="shared" si="1"/>
        <v>-5.7687102449586192E-3</v>
      </c>
    </row>
    <row r="67" spans="2:7">
      <c r="B67" s="156">
        <v>45689</v>
      </c>
      <c r="C67" s="157">
        <v>357.2</v>
      </c>
      <c r="D67" s="26">
        <f t="shared" si="0"/>
        <v>-2.002743484224967E-2</v>
      </c>
      <c r="F67" s="159">
        <v>22795.9</v>
      </c>
      <c r="G67" s="26">
        <f t="shared" si="1"/>
        <v>-3.0308315325585755E-2</v>
      </c>
    </row>
    <row r="68" spans="2:7">
      <c r="B68" s="156">
        <v>45709</v>
      </c>
      <c r="C68" s="157">
        <v>357.2</v>
      </c>
      <c r="D68" s="26">
        <f t="shared" si="0"/>
        <v>0</v>
      </c>
      <c r="F68" s="159">
        <v>22795.9</v>
      </c>
      <c r="G68" s="26">
        <f t="shared" si="1"/>
        <v>0</v>
      </c>
    </row>
    <row r="70" spans="2:7">
      <c r="B70" s="26"/>
      <c r="C70" s="26"/>
    </row>
    <row r="71" spans="2:7">
      <c r="B71" s="26"/>
      <c r="C71" s="26"/>
    </row>
    <row r="72" spans="2:7">
      <c r="B72" s="26"/>
      <c r="C72" s="26"/>
    </row>
    <row r="73" spans="2:7">
      <c r="B73" s="26"/>
      <c r="C73" s="26"/>
    </row>
    <row r="74" spans="2:7">
      <c r="B74" s="26"/>
      <c r="C74" s="26"/>
    </row>
    <row r="75" spans="2:7">
      <c r="B75" s="26"/>
      <c r="C75" s="26"/>
    </row>
    <row r="76" spans="2:7">
      <c r="B76" s="26"/>
      <c r="C76" s="26"/>
    </row>
    <row r="77" spans="2:7">
      <c r="B77" s="26"/>
      <c r="C77" s="26"/>
    </row>
    <row r="78" spans="2:7">
      <c r="B78" s="26"/>
      <c r="C78" s="26"/>
    </row>
    <row r="79" spans="2:7">
      <c r="B79" s="26"/>
      <c r="C79" s="26"/>
    </row>
    <row r="80" spans="2:7">
      <c r="B80" s="26"/>
      <c r="C80" s="26"/>
    </row>
    <row r="81" spans="2:3">
      <c r="B81" s="26"/>
      <c r="C81" s="26"/>
    </row>
    <row r="82" spans="2:3">
      <c r="B82" s="26"/>
      <c r="C82" s="26"/>
    </row>
    <row r="83" spans="2:3">
      <c r="B83" s="26"/>
      <c r="C83" s="26"/>
    </row>
    <row r="84" spans="2:3">
      <c r="B84" s="26"/>
      <c r="C84" s="26"/>
    </row>
    <row r="85" spans="2:3">
      <c r="B85" s="26"/>
      <c r="C85" s="26"/>
    </row>
    <row r="86" spans="2:3">
      <c r="B86" s="26"/>
      <c r="C86" s="26"/>
    </row>
    <row r="87" spans="2:3">
      <c r="B87" s="26"/>
      <c r="C87" s="26"/>
    </row>
    <row r="88" spans="2:3">
      <c r="B88" s="26"/>
      <c r="C88" s="26"/>
    </row>
    <row r="89" spans="2:3">
      <c r="B89" s="26"/>
      <c r="C89" s="26"/>
    </row>
    <row r="90" spans="2:3">
      <c r="B90" s="26"/>
      <c r="C90" s="26"/>
    </row>
    <row r="91" spans="2:3">
      <c r="B91" s="26"/>
      <c r="C91" s="26"/>
    </row>
    <row r="92" spans="2:3">
      <c r="B92" s="26"/>
      <c r="C92" s="26"/>
    </row>
    <row r="93" spans="2:3">
      <c r="B93" s="26"/>
      <c r="C93" s="26"/>
    </row>
    <row r="94" spans="2:3">
      <c r="B94" s="26"/>
      <c r="C94" s="26"/>
    </row>
    <row r="95" spans="2:3">
      <c r="B95" s="26"/>
      <c r="C95" s="26"/>
    </row>
    <row r="96" spans="2:3">
      <c r="B96" s="26"/>
      <c r="C96" s="26"/>
    </row>
    <row r="103" spans="8:8">
      <c r="H103" s="28"/>
    </row>
    <row r="104" spans="8:8">
      <c r="H104" s="28"/>
    </row>
  </sheetData>
  <mergeCells count="3">
    <mergeCell ref="F5:G5"/>
    <mergeCell ref="I5:J5"/>
    <mergeCell ref="B5:D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1D038-E272-43AD-B3EF-48B20F2939A1}">
  <sheetPr>
    <tabColor rgb="FF002060"/>
  </sheetPr>
  <dimension ref="B2:J28"/>
  <sheetViews>
    <sheetView showGridLines="0" workbookViewId="0">
      <selection activeCell="N12" sqref="N12"/>
    </sheetView>
  </sheetViews>
  <sheetFormatPr defaultRowHeight="14.5"/>
  <cols>
    <col min="1" max="1" width="1.90625" customWidth="1"/>
    <col min="4" max="4" width="8.7265625" customWidth="1"/>
    <col min="5" max="5" width="18.08984375" customWidth="1"/>
  </cols>
  <sheetData>
    <row r="2" spans="2:10">
      <c r="B2" s="294" t="s">
        <v>237</v>
      </c>
      <c r="C2" s="294"/>
      <c r="D2" s="294"/>
      <c r="E2" s="294"/>
      <c r="F2" s="294"/>
      <c r="G2" s="294"/>
      <c r="H2" s="294"/>
      <c r="I2" s="294"/>
      <c r="J2" s="294"/>
    </row>
    <row r="3" spans="2:10">
      <c r="B3" s="61" t="s">
        <v>223</v>
      </c>
      <c r="C3" s="49" t="s">
        <v>224</v>
      </c>
    </row>
    <row r="4" spans="2:10">
      <c r="B4" s="48">
        <v>2000</v>
      </c>
      <c r="C4" s="28">
        <v>-0.14649999999999999</v>
      </c>
      <c r="E4" t="s">
        <v>225</v>
      </c>
      <c r="F4" s="62">
        <f>AVERAGE(C4:C28)</f>
        <v>0.15334799999999998</v>
      </c>
    </row>
    <row r="5" spans="2:10" ht="16.5">
      <c r="B5" s="48">
        <v>2001</v>
      </c>
      <c r="C5" s="28">
        <v>-0.1618</v>
      </c>
      <c r="E5" t="s">
        <v>226</v>
      </c>
      <c r="F5" s="63" t="s">
        <v>228</v>
      </c>
    </row>
    <row r="6" spans="2:10">
      <c r="B6" s="48">
        <v>2002</v>
      </c>
      <c r="C6" s="28">
        <v>3.2500000000000001E-2</v>
      </c>
      <c r="E6" s="75" t="s">
        <v>227</v>
      </c>
      <c r="F6" s="76">
        <f>SUM(F4:F5)</f>
        <v>0.15334799999999998</v>
      </c>
    </row>
    <row r="7" spans="2:10">
      <c r="B7" s="48">
        <v>2003</v>
      </c>
      <c r="C7" s="28">
        <v>0.71900000000000008</v>
      </c>
    </row>
    <row r="8" spans="2:10">
      <c r="B8" s="48">
        <v>2004</v>
      </c>
      <c r="C8" s="28">
        <v>0.10679999999999999</v>
      </c>
    </row>
    <row r="9" spans="2:10">
      <c r="B9" s="48">
        <v>2005</v>
      </c>
      <c r="C9" s="28">
        <v>0.36340000000000006</v>
      </c>
    </row>
    <row r="10" spans="2:10">
      <c r="B10" s="48">
        <v>2006</v>
      </c>
      <c r="C10" s="28">
        <v>0.39829999999999999</v>
      </c>
    </row>
    <row r="11" spans="2:10">
      <c r="B11" s="48">
        <v>2007</v>
      </c>
      <c r="C11" s="28">
        <v>0.54770000000000008</v>
      </c>
    </row>
    <row r="12" spans="2:10">
      <c r="B12" s="48">
        <v>2008</v>
      </c>
      <c r="C12" s="28">
        <v>-0.51790000000000003</v>
      </c>
    </row>
    <row r="13" spans="2:10">
      <c r="B13" s="48">
        <v>2009</v>
      </c>
      <c r="C13" s="28">
        <v>0.75760000000000005</v>
      </c>
    </row>
    <row r="14" spans="2:10">
      <c r="B14" s="48">
        <v>2010</v>
      </c>
      <c r="C14" s="28">
        <v>0.17949999999999999</v>
      </c>
    </row>
    <row r="15" spans="2:10">
      <c r="B15" s="48">
        <v>2011</v>
      </c>
      <c r="C15" s="28">
        <v>-0.2462</v>
      </c>
    </row>
    <row r="16" spans="2:10">
      <c r="B16" s="48">
        <v>2012</v>
      </c>
      <c r="C16" s="28">
        <v>0.27699999999999997</v>
      </c>
    </row>
    <row r="17" spans="2:3">
      <c r="B17" s="48">
        <v>2013</v>
      </c>
      <c r="C17" s="28">
        <v>6.7599999999999993E-2</v>
      </c>
    </row>
    <row r="18" spans="2:3">
      <c r="B18" s="48">
        <v>2014</v>
      </c>
      <c r="C18" s="28">
        <v>0.31390000000000001</v>
      </c>
    </row>
    <row r="19" spans="2:3">
      <c r="B19" s="48">
        <v>2015</v>
      </c>
      <c r="C19" s="28">
        <v>-4.0599999999999997E-2</v>
      </c>
    </row>
    <row r="20" spans="2:3">
      <c r="B20" s="48">
        <v>2016</v>
      </c>
      <c r="C20" s="28">
        <v>3.0099999999999998E-2</v>
      </c>
    </row>
    <row r="21" spans="2:3">
      <c r="B21" s="48">
        <v>2017</v>
      </c>
      <c r="C21" s="28">
        <v>0.28649999999999998</v>
      </c>
    </row>
    <row r="22" spans="2:3">
      <c r="B22" s="48">
        <v>2018</v>
      </c>
      <c r="C22" s="28">
        <v>3.15E-2</v>
      </c>
    </row>
    <row r="23" spans="2:3">
      <c r="B23" s="48">
        <v>2019</v>
      </c>
      <c r="C23" s="28">
        <v>0.1202</v>
      </c>
    </row>
    <row r="24" spans="2:3">
      <c r="B24" s="48">
        <v>2020</v>
      </c>
      <c r="C24" s="28">
        <v>0.14899999999999999</v>
      </c>
    </row>
    <row r="25" spans="2:3">
      <c r="B25" s="48">
        <v>2021</v>
      </c>
      <c r="C25" s="28">
        <v>0.2412</v>
      </c>
    </row>
    <row r="26" spans="2:3">
      <c r="B26" s="48">
        <v>2022</v>
      </c>
      <c r="C26" s="28">
        <v>4.3200000000000002E-2</v>
      </c>
    </row>
    <row r="27" spans="2:3">
      <c r="B27" s="48">
        <v>2023</v>
      </c>
      <c r="C27" s="28">
        <v>0.19420000000000001</v>
      </c>
    </row>
    <row r="28" spans="2:3">
      <c r="B28" s="48">
        <v>2024</v>
      </c>
      <c r="C28" s="28">
        <v>8.7499999999999994E-2</v>
      </c>
    </row>
  </sheetData>
  <mergeCells count="1">
    <mergeCell ref="B2:J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A4BD9-CC3A-4F82-A28A-DBE5E8F4B669}">
  <sheetPr>
    <tabColor rgb="FF002060"/>
  </sheetPr>
  <dimension ref="A2:I89"/>
  <sheetViews>
    <sheetView showGridLines="0" zoomScale="89" zoomScaleNormal="89" workbookViewId="0">
      <selection activeCell="N12" sqref="N12"/>
    </sheetView>
  </sheetViews>
  <sheetFormatPr defaultRowHeight="14.5"/>
  <cols>
    <col min="1" max="1" width="1.90625" customWidth="1"/>
    <col min="2" max="2" width="29.08984375" customWidth="1"/>
    <col min="3" max="6" width="8.08984375" bestFit="1" customWidth="1"/>
    <col min="7" max="9" width="9.08984375" bestFit="1" customWidth="1"/>
  </cols>
  <sheetData>
    <row r="2" spans="2:9" ht="8.5" customHeight="1">
      <c r="B2" s="186"/>
      <c r="C2" s="186"/>
      <c r="D2" s="186"/>
      <c r="E2" s="186"/>
      <c r="F2" s="186"/>
      <c r="G2" s="186"/>
      <c r="H2" s="186"/>
      <c r="I2" s="186"/>
    </row>
    <row r="3" spans="2:9" ht="28.5" customHeight="1">
      <c r="B3" s="187" t="str">
        <f>'Data Sheet'!B1</f>
        <v>TATA POWER COMPANY LTD</v>
      </c>
      <c r="C3" s="188"/>
      <c r="D3" s="188"/>
    </row>
    <row r="4" spans="2:9">
      <c r="B4" t="str">
        <f>CONCATENATE(" ","(", VLOOKUP(B3, '[2]List of Stocks'!A2:C5442, 3, FALSE), " | BSE Code: ", VLOOKUP(B3, '[2]List of Stocks'!A2:C5442, 2, FALSE), ")")</f>
        <v xml:space="preserve"> (TATAPOWER | BSE Code: 500400)</v>
      </c>
    </row>
    <row r="5" spans="2:9" ht="22.5" customHeight="1">
      <c r="B5" s="189" t="str">
        <f>CONCATENATE(" ","INR "&amp;'[2]Data Sheet'!B8)</f>
        <v xml:space="preserve"> INR 242.95</v>
      </c>
    </row>
    <row r="6" spans="2:9">
      <c r="B6" t="s">
        <v>8591</v>
      </c>
    </row>
    <row r="7" spans="2:9" ht="3" customHeight="1" thickBot="1">
      <c r="B7" s="197"/>
      <c r="C7" s="197"/>
      <c r="D7" s="197"/>
      <c r="E7" s="197"/>
      <c r="F7" s="197"/>
      <c r="G7" s="197"/>
      <c r="H7" s="197"/>
      <c r="I7" s="197"/>
    </row>
    <row r="8" spans="2:9" ht="18.5">
      <c r="B8" s="198" t="s">
        <v>8665</v>
      </c>
      <c r="C8" s="198"/>
      <c r="D8" s="198"/>
      <c r="E8" s="198"/>
      <c r="F8" s="198"/>
      <c r="G8" s="198"/>
      <c r="H8" s="198"/>
      <c r="I8" s="198"/>
    </row>
    <row r="9" spans="2:9">
      <c r="B9" s="296" t="s">
        <v>8664</v>
      </c>
      <c r="C9" s="297"/>
      <c r="D9" s="297"/>
      <c r="E9" s="297"/>
      <c r="F9" s="297"/>
      <c r="G9" s="297"/>
      <c r="H9" s="297"/>
      <c r="I9" s="297"/>
    </row>
    <row r="10" spans="2:9">
      <c r="B10" s="297"/>
      <c r="C10" s="297"/>
      <c r="D10" s="297"/>
      <c r="E10" s="297"/>
      <c r="F10" s="297"/>
      <c r="G10" s="297"/>
      <c r="H10" s="297"/>
      <c r="I10" s="297"/>
    </row>
    <row r="11" spans="2:9" ht="40.5" customHeight="1">
      <c r="B11" s="297"/>
      <c r="C11" s="297"/>
      <c r="D11" s="297"/>
      <c r="E11" s="297"/>
      <c r="F11" s="297"/>
      <c r="G11" s="297"/>
      <c r="H11" s="297"/>
      <c r="I11" s="297"/>
    </row>
    <row r="12" spans="2:9" ht="3" customHeight="1"/>
    <row r="13" spans="2:9" ht="15.5">
      <c r="B13" s="190" t="s">
        <v>8593</v>
      </c>
    </row>
    <row r="14" spans="2:9" ht="3" customHeight="1">
      <c r="B14" s="137"/>
    </row>
    <row r="15" spans="2:9">
      <c r="D15" s="138"/>
    </row>
    <row r="46" spans="1:9" ht="7" customHeight="1">
      <c r="B46" s="186"/>
      <c r="C46" s="186"/>
      <c r="D46" s="186"/>
      <c r="E46" s="186"/>
      <c r="F46" s="186"/>
      <c r="G46" s="186"/>
      <c r="H46" s="186"/>
      <c r="I46" s="186"/>
    </row>
    <row r="47" spans="1:9" ht="14.5" customHeight="1"/>
    <row r="48" spans="1:9" ht="7" customHeight="1">
      <c r="A48" s="59"/>
      <c r="B48" s="186"/>
      <c r="C48" s="186"/>
      <c r="D48" s="186"/>
      <c r="E48" s="186"/>
      <c r="F48" s="186"/>
      <c r="G48" s="186"/>
      <c r="H48" s="186"/>
      <c r="I48" s="186"/>
    </row>
    <row r="49" spans="2:9" ht="7" customHeight="1"/>
    <row r="51" spans="2:9">
      <c r="B51" s="289" t="s">
        <v>8607</v>
      </c>
      <c r="C51" s="289"/>
      <c r="D51" s="289"/>
      <c r="E51" s="289"/>
      <c r="F51" s="289"/>
      <c r="G51" s="289"/>
      <c r="H51" s="289"/>
      <c r="I51" s="289"/>
    </row>
    <row r="52" spans="2:9">
      <c r="C52" s="139">
        <f>IFERROR('[2]Data Sheet'!E16,0)</f>
        <v>43190</v>
      </c>
      <c r="D52" s="139">
        <f>IFERROR('[2]Data Sheet'!F16,0)</f>
        <v>43555</v>
      </c>
      <c r="E52" s="139">
        <f>IFERROR('[2]Data Sheet'!G16,0)</f>
        <v>43921</v>
      </c>
      <c r="F52" s="139">
        <f>IFERROR('[2]Data Sheet'!H16,0)</f>
        <v>44286</v>
      </c>
      <c r="G52" s="139">
        <f>IFERROR('[2]Data Sheet'!I16,0)</f>
        <v>44651</v>
      </c>
      <c r="H52" s="139">
        <f>IFERROR('[2]Data Sheet'!J16,0)</f>
        <v>45016</v>
      </c>
      <c r="I52" s="139">
        <f>IFERROR('[2]Data Sheet'!K16,0)</f>
        <v>45382</v>
      </c>
    </row>
    <row r="53" spans="2:9">
      <c r="B53" t="s">
        <v>8608</v>
      </c>
      <c r="C53" s="40">
        <f>IFERROR('Data Sheet'!E65-'Data Sheet'!E60,0)</f>
        <v>6251.3299999999981</v>
      </c>
      <c r="D53" s="40">
        <f>IFERROR('Data Sheet'!F65-'Data Sheet'!F60,0)</f>
        <v>6389.09</v>
      </c>
      <c r="E53" s="40">
        <f>IFERROR('Data Sheet'!G65-'Data Sheet'!G60,0)</f>
        <v>7689.4499999999971</v>
      </c>
      <c r="F53" s="40">
        <f>IFERROR('Data Sheet'!H65-'Data Sheet'!H60,0)</f>
        <v>431.75</v>
      </c>
      <c r="G53" s="40">
        <f>IFERROR('Data Sheet'!I65-'Data Sheet'!I60,0)</f>
        <v>-2548.1899999999951</v>
      </c>
      <c r="H53" s="40">
        <f>IFERROR('Data Sheet'!J65-'Data Sheet'!J60,0)</f>
        <v>-2082.2799999999988</v>
      </c>
      <c r="I53" s="40">
        <f>IFERROR('Data Sheet'!K65-'Data Sheet'!K60,0)</f>
        <v>-9042.1200000000026</v>
      </c>
    </row>
    <row r="54" spans="2:9">
      <c r="B54" t="s">
        <v>84</v>
      </c>
      <c r="C54" s="40">
        <f>IFERROR('Data Sheet'!E66,0)</f>
        <v>81891.8</v>
      </c>
      <c r="D54" s="40">
        <f>IFERROR('Data Sheet'!F66,0)</f>
        <v>84073.44</v>
      </c>
      <c r="E54" s="40">
        <f>IFERROR('Data Sheet'!G66,0)</f>
        <v>89673.91</v>
      </c>
      <c r="F54" s="40">
        <f>IFERROR('Data Sheet'!H66,0)</f>
        <v>98654.84</v>
      </c>
      <c r="G54" s="40">
        <f>IFERROR('Data Sheet'!I66,0)</f>
        <v>112549.99</v>
      </c>
      <c r="H54" s="40">
        <f>IFERROR('Data Sheet'!J66,0)</f>
        <v>128096.14</v>
      </c>
      <c r="I54" s="40">
        <f>IFERROR('Data Sheet'!K66,0)</f>
        <v>139054.39999999999</v>
      </c>
    </row>
    <row r="55" spans="2:9">
      <c r="B55" s="192" t="s">
        <v>8607</v>
      </c>
      <c r="C55" s="193">
        <f>C53/C54</f>
        <v>7.6336458595366058E-2</v>
      </c>
      <c r="D55" s="193">
        <f t="shared" ref="D55:I55" si="0">D53/D54</f>
        <v>7.5994154634329222E-2</v>
      </c>
      <c r="E55" s="193">
        <f t="shared" si="0"/>
        <v>8.5749021092087957E-2</v>
      </c>
      <c r="F55" s="193">
        <f t="shared" si="0"/>
        <v>4.3763691674934555E-3</v>
      </c>
      <c r="G55" s="193">
        <f t="shared" si="0"/>
        <v>-2.2640517338117887E-2</v>
      </c>
      <c r="H55" s="193">
        <f t="shared" si="0"/>
        <v>-1.6255603018170563E-2</v>
      </c>
      <c r="I55" s="193">
        <f t="shared" si="0"/>
        <v>-6.5025774085537766E-2</v>
      </c>
    </row>
    <row r="57" spans="2:9">
      <c r="B57" s="289" t="s">
        <v>8609</v>
      </c>
      <c r="C57" s="289"/>
      <c r="D57" s="289"/>
      <c r="E57" s="289"/>
      <c r="F57" s="289"/>
      <c r="G57" s="289"/>
      <c r="H57" s="289"/>
      <c r="I57" s="289"/>
    </row>
    <row r="58" spans="2:9">
      <c r="C58" s="139">
        <f t="shared" ref="C58:H58" si="1">C52</f>
        <v>43190</v>
      </c>
      <c r="D58" s="139">
        <f t="shared" si="1"/>
        <v>43555</v>
      </c>
      <c r="E58" s="139">
        <f t="shared" si="1"/>
        <v>43921</v>
      </c>
      <c r="F58" s="139">
        <f t="shared" si="1"/>
        <v>44286</v>
      </c>
      <c r="G58" s="139">
        <f t="shared" si="1"/>
        <v>44651</v>
      </c>
      <c r="H58" s="139">
        <f t="shared" si="1"/>
        <v>45016</v>
      </c>
      <c r="I58" s="139">
        <f>I52</f>
        <v>45382</v>
      </c>
    </row>
    <row r="59" spans="2:9">
      <c r="B59" t="s">
        <v>144</v>
      </c>
      <c r="C59" s="40">
        <f>IFERROR('HFS-Income Statement'!C46*'HFS-Income Statement'!C48*'HFS-Income Statement'!C54,0)</f>
        <v>0</v>
      </c>
      <c r="D59" s="40">
        <f>IFERROR('HFS-Income Statement'!D46*'HFS-Income Statement'!D48*'HFS-Income Statement'!D54,0)</f>
        <v>0</v>
      </c>
      <c r="E59" s="40">
        <f>IFERROR('HFS-Income Statement'!E46*'HFS-Income Statement'!E48*'HFS-Income Statement'!E54,0)</f>
        <v>0</v>
      </c>
      <c r="F59" s="40">
        <f>IFERROR('HFS-Income Statement'!F46*'HFS-Income Statement'!F48*'HFS-Income Statement'!F54,0)</f>
        <v>0</v>
      </c>
      <c r="G59" s="40">
        <f>IFERROR('HFS-Income Statement'!G46*'HFS-Income Statement'!G48*'HFS-Income Statement'!G54,0)</f>
        <v>0</v>
      </c>
      <c r="H59" s="40">
        <f>IFERROR('HFS-Income Statement'!H46*'HFS-Income Statement'!H48*'HFS-Income Statement'!H54,0)</f>
        <v>0</v>
      </c>
      <c r="I59" s="40">
        <f>IFERROR('HFS-Income Statement'!I46*'HFS-Income Statement'!I48*'HFS-Income Statement'!I54,0)</f>
        <v>0</v>
      </c>
    </row>
    <row r="60" spans="2:9">
      <c r="B60" t="s">
        <v>84</v>
      </c>
      <c r="C60" s="40">
        <f>C54</f>
        <v>81891.8</v>
      </c>
      <c r="D60" s="40">
        <f t="shared" ref="D60:I60" si="2">D54</f>
        <v>84073.44</v>
      </c>
      <c r="E60" s="40">
        <f t="shared" si="2"/>
        <v>89673.91</v>
      </c>
      <c r="F60" s="40">
        <f t="shared" si="2"/>
        <v>98654.84</v>
      </c>
      <c r="G60" s="40">
        <f t="shared" si="2"/>
        <v>112549.99</v>
      </c>
      <c r="H60" s="40">
        <f t="shared" si="2"/>
        <v>128096.14</v>
      </c>
      <c r="I60" s="40">
        <f t="shared" si="2"/>
        <v>139054.39999999999</v>
      </c>
    </row>
    <row r="61" spans="2:9">
      <c r="B61" s="192" t="s">
        <v>8609</v>
      </c>
      <c r="C61" s="193">
        <f>C59/C60</f>
        <v>0</v>
      </c>
      <c r="D61" s="193">
        <f t="shared" ref="D61:H61" si="3">D59/D60</f>
        <v>0</v>
      </c>
      <c r="E61" s="193">
        <f t="shared" si="3"/>
        <v>0</v>
      </c>
      <c r="F61" s="193">
        <f t="shared" si="3"/>
        <v>0</v>
      </c>
      <c r="G61" s="193">
        <f t="shared" si="3"/>
        <v>0</v>
      </c>
      <c r="H61" s="193">
        <f t="shared" si="3"/>
        <v>0</v>
      </c>
      <c r="I61" s="193">
        <f>I59/I60</f>
        <v>0</v>
      </c>
    </row>
    <row r="62" spans="2:9" s="59" customFormat="1">
      <c r="B62" s="20"/>
      <c r="C62" s="140"/>
      <c r="D62" s="140"/>
      <c r="E62" s="140"/>
      <c r="F62" s="140"/>
      <c r="G62" s="140"/>
      <c r="H62" s="140"/>
      <c r="I62" s="140"/>
    </row>
    <row r="63" spans="2:9">
      <c r="B63" s="289" t="s">
        <v>8610</v>
      </c>
      <c r="C63" s="289"/>
      <c r="D63" s="289"/>
      <c r="E63" s="289"/>
      <c r="F63" s="289"/>
      <c r="G63" s="289"/>
      <c r="H63" s="289"/>
      <c r="I63" s="289"/>
    </row>
    <row r="64" spans="2:9">
      <c r="C64" s="139">
        <f t="shared" ref="C64:H64" si="4">C58</f>
        <v>43190</v>
      </c>
      <c r="D64" s="139">
        <f t="shared" si="4"/>
        <v>43555</v>
      </c>
      <c r="E64" s="139">
        <f t="shared" si="4"/>
        <v>43921</v>
      </c>
      <c r="F64" s="139">
        <f t="shared" si="4"/>
        <v>44286</v>
      </c>
      <c r="G64" s="139">
        <f t="shared" si="4"/>
        <v>44651</v>
      </c>
      <c r="H64" s="139">
        <f t="shared" si="4"/>
        <v>45016</v>
      </c>
      <c r="I64" s="139">
        <f>I58</f>
        <v>45382</v>
      </c>
    </row>
    <row r="65" spans="2:9">
      <c r="B65" t="s">
        <v>145</v>
      </c>
      <c r="C65" s="40">
        <f>IFERROR('HFS-Income Statement'!C37,0)</f>
        <v>2772.8200000000011</v>
      </c>
      <c r="D65" s="40">
        <f>IFERROR('HFS-Income Statement'!D37,0)</f>
        <v>3693.2500000000027</v>
      </c>
      <c r="E65" s="40">
        <f>IFERROR('HFS-Income Statement'!E37,0)</f>
        <v>1957.9300000000003</v>
      </c>
      <c r="F65" s="40">
        <f>IFERROR('HFS-Income Statement'!F37,0)</f>
        <v>1940.5300000000002</v>
      </c>
      <c r="G65" s="40">
        <f>IFERROR('HFS-Income Statement'!G37,0)</f>
        <v>2535.1699999999996</v>
      </c>
      <c r="H65" s="40">
        <f>IFERROR('HFS-Income Statement'!H37,0)</f>
        <v>5457.0000000000055</v>
      </c>
      <c r="I65" s="40">
        <f>IFERROR('HFS-Income Statement'!I37,0)</f>
        <v>5732.0200000000013</v>
      </c>
    </row>
    <row r="66" spans="2:9">
      <c r="B66" t="s">
        <v>84</v>
      </c>
      <c r="C66" s="40">
        <f>C60</f>
        <v>81891.8</v>
      </c>
      <c r="D66" s="40">
        <f t="shared" ref="D66:I66" si="5">D60</f>
        <v>84073.44</v>
      </c>
      <c r="E66" s="40">
        <f t="shared" si="5"/>
        <v>89673.91</v>
      </c>
      <c r="F66" s="40">
        <f t="shared" si="5"/>
        <v>98654.84</v>
      </c>
      <c r="G66" s="40">
        <f t="shared" si="5"/>
        <v>112549.99</v>
      </c>
      <c r="H66" s="40">
        <f t="shared" si="5"/>
        <v>128096.14</v>
      </c>
      <c r="I66" s="40">
        <f t="shared" si="5"/>
        <v>139054.39999999999</v>
      </c>
    </row>
    <row r="67" spans="2:9">
      <c r="B67" s="192" t="s">
        <v>8610</v>
      </c>
      <c r="C67" s="193">
        <f t="shared" ref="C67:H67" si="6">C65/C66</f>
        <v>3.3859556146036612E-2</v>
      </c>
      <c r="D67" s="193">
        <f t="shared" si="6"/>
        <v>4.3928855533923707E-2</v>
      </c>
      <c r="E67" s="193">
        <f t="shared" si="6"/>
        <v>2.183388680163495E-2</v>
      </c>
      <c r="F67" s="193">
        <f t="shared" si="6"/>
        <v>1.9669891512671858E-2</v>
      </c>
      <c r="G67" s="193">
        <f t="shared" si="6"/>
        <v>2.2524835408692614E-2</v>
      </c>
      <c r="H67" s="193">
        <f t="shared" si="6"/>
        <v>4.26008152938879E-2</v>
      </c>
      <c r="I67" s="193">
        <f>I65/I66</f>
        <v>4.1221421256716809E-2</v>
      </c>
    </row>
    <row r="68" spans="2:9" s="59" customFormat="1">
      <c r="B68" s="20"/>
      <c r="C68" s="141"/>
      <c r="D68" s="141"/>
      <c r="E68" s="141"/>
      <c r="F68" s="141"/>
      <c r="G68" s="141"/>
      <c r="H68" s="141"/>
      <c r="I68" s="141"/>
    </row>
    <row r="69" spans="2:9" s="59" customFormat="1">
      <c r="B69" s="289" t="s">
        <v>8611</v>
      </c>
      <c r="C69" s="289"/>
      <c r="D69" s="289"/>
      <c r="E69" s="289"/>
      <c r="F69" s="289"/>
      <c r="G69" s="289"/>
      <c r="H69" s="289"/>
      <c r="I69" s="289"/>
    </row>
    <row r="70" spans="2:9">
      <c r="C70" s="139">
        <f t="shared" ref="C70:H70" si="7">C64</f>
        <v>43190</v>
      </c>
      <c r="D70" s="139">
        <f t="shared" si="7"/>
        <v>43555</v>
      </c>
      <c r="E70" s="139">
        <f t="shared" si="7"/>
        <v>43921</v>
      </c>
      <c r="F70" s="139">
        <f t="shared" si="7"/>
        <v>44286</v>
      </c>
      <c r="G70" s="139">
        <f t="shared" si="7"/>
        <v>44651</v>
      </c>
      <c r="H70" s="139">
        <f t="shared" si="7"/>
        <v>45016</v>
      </c>
      <c r="I70" s="139">
        <f>I64</f>
        <v>45382</v>
      </c>
    </row>
    <row r="71" spans="2:9">
      <c r="B71" t="s">
        <v>8612</v>
      </c>
      <c r="C71" s="40">
        <f>IFERROR(('Data Sheet'!E70*'Data Sheet'!E90)/100000000,0)</f>
        <v>2138.0763898999999</v>
      </c>
      <c r="D71" s="40">
        <f>IFERROR(('Data Sheet'!F70*'Data Sheet'!F90)/100000000,0)</f>
        <v>1997.34224778</v>
      </c>
      <c r="E71" s="40">
        <f>IFERROR(('Data Sheet'!G70*'Data Sheet'!G90)/100000000,0)</f>
        <v>889.06087858499995</v>
      </c>
      <c r="F71" s="40">
        <f>IFERROR(('Data Sheet'!H70*'Data Sheet'!H90)/100000000,0)</f>
        <v>3300.8940820275002</v>
      </c>
      <c r="G71" s="40">
        <f>IFERROR(('Data Sheet'!I70*'Data Sheet'!I90)/100000000,0)</f>
        <v>7629.6210428655004</v>
      </c>
      <c r="H71" s="40">
        <f>IFERROR(('Data Sheet'!J70*'Data Sheet'!J90)/100000000,0)</f>
        <v>6082.2769889174997</v>
      </c>
      <c r="I71" s="40">
        <f>IFERROR(('Data Sheet'!K70*'Data Sheet'!K90)/100000000,0)</f>
        <v>12602.541860873998</v>
      </c>
    </row>
    <row r="72" spans="2:9">
      <c r="B72" t="s">
        <v>8613</v>
      </c>
      <c r="C72" s="40">
        <f>IFERROR('Data Sheet'!E59,0)</f>
        <v>48589.24</v>
      </c>
      <c r="D72" s="40">
        <f>IFERROR('Data Sheet'!F59,0)</f>
        <v>48506.04</v>
      </c>
      <c r="E72" s="40">
        <f>IFERROR('Data Sheet'!G59,0)</f>
        <v>51936.15</v>
      </c>
      <c r="F72" s="40">
        <f>IFERROR('Data Sheet'!H59,0)</f>
        <v>46707.95</v>
      </c>
      <c r="G72" s="40">
        <f>IFERROR('Data Sheet'!I59,0)</f>
        <v>51195.12</v>
      </c>
      <c r="H72" s="40">
        <f>IFERROR('Data Sheet'!J59,0)</f>
        <v>52923</v>
      </c>
      <c r="I72" s="40">
        <f>IFERROR('Data Sheet'!K59,0)</f>
        <v>53689.45</v>
      </c>
    </row>
    <row r="73" spans="2:9">
      <c r="B73" s="192" t="s">
        <v>8611</v>
      </c>
      <c r="C73" s="193">
        <f t="shared" ref="C73:H73" si="8">C71/C72</f>
        <v>4.4003083602460136E-2</v>
      </c>
      <c r="D73" s="193">
        <f t="shared" si="8"/>
        <v>4.1177186341742181E-2</v>
      </c>
      <c r="E73" s="193">
        <f t="shared" si="8"/>
        <v>1.711834393933705E-2</v>
      </c>
      <c r="F73" s="193">
        <f t="shared" si="8"/>
        <v>7.0670926084906327E-2</v>
      </c>
      <c r="G73" s="193">
        <f t="shared" si="8"/>
        <v>0.14903024043825858</v>
      </c>
      <c r="H73" s="193">
        <f t="shared" si="8"/>
        <v>0.1149269124750581</v>
      </c>
      <c r="I73" s="193">
        <f>I71/I72</f>
        <v>0.2347303215226455</v>
      </c>
    </row>
    <row r="75" spans="2:9">
      <c r="B75" s="289" t="s">
        <v>8614</v>
      </c>
      <c r="C75" s="289"/>
      <c r="D75" s="289"/>
      <c r="E75" s="289"/>
      <c r="F75" s="289"/>
      <c r="G75" s="289"/>
      <c r="H75" s="289"/>
      <c r="I75" s="289"/>
    </row>
    <row r="76" spans="2:9">
      <c r="C76" s="139">
        <f>IFERROR('[2]Data Sheet'!E16,0)</f>
        <v>43190</v>
      </c>
      <c r="D76" s="139">
        <f>IFERROR('[2]Data Sheet'!F16,0)</f>
        <v>43555</v>
      </c>
      <c r="E76" s="139">
        <f>IFERROR('[2]Data Sheet'!G16,0)</f>
        <v>43921</v>
      </c>
      <c r="F76" s="139">
        <f>IFERROR('[2]Data Sheet'!H16,0)</f>
        <v>44286</v>
      </c>
      <c r="G76" s="139">
        <f>IFERROR('[2]Data Sheet'!I16,0)</f>
        <v>44651</v>
      </c>
      <c r="H76" s="139">
        <f>IFERROR('[2]Data Sheet'!J16,0)</f>
        <v>45016</v>
      </c>
      <c r="I76" s="139">
        <f>IFERROR('[2]Data Sheet'!K16,0)</f>
        <v>45382</v>
      </c>
    </row>
    <row r="77" spans="2:9">
      <c r="B77" t="s">
        <v>12</v>
      </c>
      <c r="C77" s="40">
        <f>IFERROR('Data Sheet'!E17,0)</f>
        <v>26840.27</v>
      </c>
      <c r="D77" s="40">
        <f>IFERROR('Data Sheet'!F17,0)</f>
        <v>29881.06</v>
      </c>
      <c r="E77" s="40">
        <f>IFERROR('Data Sheet'!G17,0)</f>
        <v>29136.37</v>
      </c>
      <c r="F77" s="40">
        <f>IFERROR('Data Sheet'!H17,0)</f>
        <v>32703.31</v>
      </c>
      <c r="G77" s="40">
        <f>IFERROR('Data Sheet'!I17,0)</f>
        <v>42815.67</v>
      </c>
      <c r="H77" s="40">
        <f>IFERROR('Data Sheet'!J17,0)</f>
        <v>55109.08</v>
      </c>
      <c r="I77" s="40">
        <f>IFERROR('Data Sheet'!K17,0)</f>
        <v>61448.9</v>
      </c>
    </row>
    <row r="78" spans="2:9">
      <c r="B78" t="s">
        <v>84</v>
      </c>
      <c r="C78" s="40">
        <f>C66</f>
        <v>81891.8</v>
      </c>
      <c r="D78" s="40">
        <f t="shared" ref="D78:I78" si="9">D66</f>
        <v>84073.44</v>
      </c>
      <c r="E78" s="40">
        <f t="shared" si="9"/>
        <v>89673.91</v>
      </c>
      <c r="F78" s="40">
        <f t="shared" si="9"/>
        <v>98654.84</v>
      </c>
      <c r="G78" s="40">
        <f t="shared" si="9"/>
        <v>112549.99</v>
      </c>
      <c r="H78" s="40">
        <f t="shared" si="9"/>
        <v>128096.14</v>
      </c>
      <c r="I78" s="40">
        <f t="shared" si="9"/>
        <v>139054.39999999999</v>
      </c>
    </row>
    <row r="79" spans="2:9">
      <c r="B79" s="192" t="s">
        <v>8614</v>
      </c>
      <c r="C79" s="193">
        <f>C77/C78</f>
        <v>0.32775283972265845</v>
      </c>
      <c r="D79" s="193">
        <f t="shared" ref="D79:I79" si="10">D77/D78</f>
        <v>0.35541616948230026</v>
      </c>
      <c r="E79" s="193">
        <f t="shared" si="10"/>
        <v>0.3249146825425589</v>
      </c>
      <c r="F79" s="193">
        <f t="shared" si="10"/>
        <v>0.331492200484031</v>
      </c>
      <c r="G79" s="193">
        <f t="shared" si="10"/>
        <v>0.38041469395066135</v>
      </c>
      <c r="H79" s="193">
        <f t="shared" si="10"/>
        <v>0.43021655453474245</v>
      </c>
      <c r="I79" s="193">
        <f t="shared" si="10"/>
        <v>0.4419054700894039</v>
      </c>
    </row>
    <row r="81" spans="1:9">
      <c r="B81" s="289" t="s">
        <v>8615</v>
      </c>
      <c r="C81" s="289"/>
      <c r="D81" s="289"/>
      <c r="E81" s="289"/>
      <c r="F81" s="289"/>
      <c r="G81" s="289"/>
      <c r="H81" s="289"/>
      <c r="I81" s="289"/>
    </row>
    <row r="82" spans="1:9">
      <c r="C82" s="139">
        <f t="shared" ref="C82:H82" si="11">C76</f>
        <v>43190</v>
      </c>
      <c r="D82" s="139">
        <f t="shared" si="11"/>
        <v>43555</v>
      </c>
      <c r="E82" s="139">
        <f t="shared" si="11"/>
        <v>43921</v>
      </c>
      <c r="F82" s="139">
        <f t="shared" si="11"/>
        <v>44286</v>
      </c>
      <c r="G82" s="139">
        <f t="shared" si="11"/>
        <v>44651</v>
      </c>
      <c r="H82" s="139">
        <f t="shared" si="11"/>
        <v>45016</v>
      </c>
      <c r="I82" s="139">
        <f>I76</f>
        <v>45382</v>
      </c>
    </row>
    <row r="83" spans="1:9">
      <c r="B83" s="199" t="s">
        <v>8616</v>
      </c>
      <c r="C83" s="200">
        <f>IFERROR((C55*1.2)+(C61*1.4)+(C67*3.3)+(C73*0.6)+(C79*1),0)</f>
        <v>0.55749497548049465</v>
      </c>
      <c r="D83" s="200">
        <f t="shared" ref="D83:I83" si="12">IFERROR((D55*1.2)+(D61*1.4)+(D67*3.3)+(D73*0.6)+(D79*1),0)</f>
        <v>0.61628069011048892</v>
      </c>
      <c r="E83" s="200">
        <f t="shared" si="12"/>
        <v>0.51013634066206204</v>
      </c>
      <c r="F83" s="200">
        <f t="shared" si="12"/>
        <v>0.4440570411277841</v>
      </c>
      <c r="G83" s="200">
        <f t="shared" si="12"/>
        <v>0.51699617425656064</v>
      </c>
      <c r="H83" s="200">
        <f t="shared" si="12"/>
        <v>0.62024866886780272</v>
      </c>
      <c r="I83" s="200">
        <f t="shared" si="12"/>
        <v>0.6407434242475113</v>
      </c>
    </row>
    <row r="84" spans="1:9">
      <c r="B84" t="s">
        <v>8617</v>
      </c>
      <c r="C84" s="191" t="str">
        <f>IFERROR(IF(C83&lt;1.81,"Distressed",IF(C83&gt;3,"Strong","Grey Zone")),0)</f>
        <v>Distressed</v>
      </c>
      <c r="D84" s="191" t="str">
        <f t="shared" ref="D84:I84" si="13">IFERROR(IF(D83&lt;1.81,"Distressed",IF(D83&gt;3,"Strong","Grey Zone")),0)</f>
        <v>Distressed</v>
      </c>
      <c r="E84" s="191" t="str">
        <f t="shared" si="13"/>
        <v>Distressed</v>
      </c>
      <c r="F84" s="191" t="str">
        <f t="shared" si="13"/>
        <v>Distressed</v>
      </c>
      <c r="G84" s="191" t="str">
        <f t="shared" si="13"/>
        <v>Distressed</v>
      </c>
      <c r="H84" s="191" t="str">
        <f t="shared" si="13"/>
        <v>Distressed</v>
      </c>
      <c r="I84" s="191" t="str">
        <f t="shared" si="13"/>
        <v>Distressed</v>
      </c>
    </row>
    <row r="86" spans="1:9" s="59" customFormat="1"/>
    <row r="87" spans="1:9" ht="7.5" customHeight="1">
      <c r="A87" s="59"/>
      <c r="B87" s="186"/>
      <c r="C87" s="186"/>
      <c r="D87" s="186"/>
      <c r="E87" s="186"/>
      <c r="F87" s="186"/>
      <c r="G87" s="186"/>
      <c r="H87" s="186"/>
      <c r="I87" s="186"/>
    </row>
    <row r="88" spans="1:9">
      <c r="B88" s="59"/>
      <c r="C88" s="59"/>
      <c r="D88" s="59"/>
      <c r="E88" s="59"/>
      <c r="F88" s="59"/>
      <c r="G88" s="59"/>
      <c r="H88" s="59"/>
      <c r="I88" s="59"/>
    </row>
    <row r="89" spans="1:9" ht="15" customHeight="1"/>
  </sheetData>
  <mergeCells count="7">
    <mergeCell ref="B81:I81"/>
    <mergeCell ref="B63:I63"/>
    <mergeCell ref="B69:I69"/>
    <mergeCell ref="B9:I11"/>
    <mergeCell ref="B51:I51"/>
    <mergeCell ref="B57:I57"/>
    <mergeCell ref="B75:I75"/>
  </mergeCells>
  <pageMargins left="0.7" right="0.7" top="0.75" bottom="0.75" header="0.3" footer="0.3"/>
  <pageSetup paperSize="9" orientation="portrait" r:id="rId1"/>
  <headerFooter>
    <oddFooter>&amp;RPage &amp;P</oddFooter>
  </headerFooter>
  <rowBreaks count="1" manualBreakCount="1">
    <brk id="46"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AA670-A9EE-4872-96FA-4614FE022D93}">
  <sheetPr>
    <tabColor rgb="FF002060"/>
  </sheetPr>
  <dimension ref="A1"/>
  <sheetViews>
    <sheetView topLeftCell="E1" workbookViewId="0">
      <selection activeCell="N12" sqref="N12"/>
    </sheetView>
  </sheetViews>
  <sheetFormatPr defaultRowHeight="14.5"/>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0036-12AD-41EE-BDFC-5505855DAFEC}">
  <sheetPr>
    <tabColor rgb="FF002060"/>
  </sheetPr>
  <dimension ref="B2:N82"/>
  <sheetViews>
    <sheetView showGridLines="0" workbookViewId="0">
      <pane xSplit="1" ySplit="2" topLeftCell="B63" activePane="bottomRight" state="frozen"/>
      <selection activeCell="N12" sqref="N12"/>
      <selection pane="topRight" activeCell="N12" sqref="N12"/>
      <selection pane="bottomLeft" activeCell="N12" sqref="N12"/>
      <selection pane="bottomRight" activeCell="N12" sqref="N12"/>
    </sheetView>
  </sheetViews>
  <sheetFormatPr defaultRowHeight="14.5"/>
  <cols>
    <col min="1" max="1" width="1.90625" customWidth="1"/>
    <col min="2" max="2" width="26" bestFit="1" customWidth="1"/>
    <col min="3" max="11" width="9.08984375" bestFit="1" customWidth="1"/>
    <col min="12" max="12" width="8.81640625" bestFit="1" customWidth="1"/>
    <col min="13" max="14" width="9.08984375" bestFit="1" customWidth="1"/>
  </cols>
  <sheetData>
    <row r="2" spans="2:14">
      <c r="B2" s="203"/>
      <c r="C2" s="204">
        <v>41334</v>
      </c>
      <c r="D2" s="204">
        <v>41699</v>
      </c>
      <c r="E2" s="204">
        <v>42064</v>
      </c>
      <c r="F2" s="204">
        <v>42430</v>
      </c>
      <c r="G2" s="204">
        <v>42795</v>
      </c>
      <c r="H2" s="204">
        <v>43160</v>
      </c>
      <c r="I2" s="204">
        <v>43525</v>
      </c>
      <c r="J2" s="204">
        <v>43891</v>
      </c>
      <c r="K2" s="204">
        <v>44256</v>
      </c>
      <c r="L2" s="204">
        <v>44621</v>
      </c>
      <c r="M2" s="204">
        <v>44986</v>
      </c>
      <c r="N2" s="204">
        <v>45352</v>
      </c>
    </row>
    <row r="3" spans="2:14">
      <c r="C3" s="9"/>
      <c r="D3" s="9"/>
      <c r="E3" s="9"/>
      <c r="F3" s="9"/>
      <c r="G3" s="9"/>
      <c r="H3" s="9"/>
      <c r="I3" s="9"/>
    </row>
    <row r="4" spans="2:14">
      <c r="B4" s="91" t="s">
        <v>238</v>
      </c>
      <c r="C4" s="165">
        <v>237</v>
      </c>
      <c r="D4" s="165">
        <v>237</v>
      </c>
      <c r="E4" s="165">
        <v>270</v>
      </c>
      <c r="F4" s="165">
        <v>270</v>
      </c>
      <c r="G4" s="165">
        <v>270</v>
      </c>
      <c r="H4" s="165">
        <v>270</v>
      </c>
      <c r="I4" s="165">
        <v>270</v>
      </c>
      <c r="J4" s="165">
        <v>270</v>
      </c>
      <c r="K4" s="165">
        <v>320</v>
      </c>
      <c r="L4" s="165">
        <v>320</v>
      </c>
      <c r="M4" s="165">
        <v>320</v>
      </c>
      <c r="N4" s="165">
        <v>320</v>
      </c>
    </row>
    <row r="5" spans="2:14">
      <c r="B5" s="134" t="s">
        <v>32</v>
      </c>
      <c r="C5" s="93">
        <v>12098</v>
      </c>
      <c r="D5" s="93">
        <v>12164</v>
      </c>
      <c r="E5" s="93">
        <v>14048</v>
      </c>
      <c r="F5" s="93">
        <v>11363</v>
      </c>
      <c r="G5" s="93">
        <v>12944</v>
      </c>
      <c r="H5" s="93">
        <v>16129</v>
      </c>
      <c r="I5" s="93">
        <v>18035</v>
      </c>
      <c r="J5" s="93">
        <v>19296</v>
      </c>
      <c r="K5" s="93">
        <v>22003</v>
      </c>
      <c r="L5" s="93">
        <v>22122</v>
      </c>
      <c r="M5" s="93">
        <v>28468</v>
      </c>
      <c r="N5" s="93">
        <v>32036</v>
      </c>
    </row>
    <row r="6" spans="2:14">
      <c r="B6" s="134" t="s">
        <v>262</v>
      </c>
      <c r="C6" s="93"/>
      <c r="D6" s="93"/>
      <c r="E6" s="93"/>
      <c r="F6" s="93"/>
      <c r="G6" s="93"/>
      <c r="H6" s="93"/>
      <c r="I6" s="93"/>
      <c r="J6" s="93"/>
      <c r="K6" s="93"/>
      <c r="L6" s="93"/>
      <c r="M6" s="93"/>
      <c r="N6" s="93"/>
    </row>
    <row r="7" spans="2:14">
      <c r="B7" s="89" t="s">
        <v>239</v>
      </c>
      <c r="C7" s="93">
        <v>31599</v>
      </c>
      <c r="D7" s="93">
        <v>30470</v>
      </c>
      <c r="E7" s="93">
        <v>32393</v>
      </c>
      <c r="F7" s="93">
        <v>22414</v>
      </c>
      <c r="G7" s="93">
        <v>25143</v>
      </c>
      <c r="H7" s="93">
        <v>22356</v>
      </c>
      <c r="I7" s="93">
        <v>31139</v>
      </c>
      <c r="J7" s="93">
        <v>32695</v>
      </c>
      <c r="K7" s="93">
        <v>30045</v>
      </c>
      <c r="L7" s="93">
        <v>32730</v>
      </c>
      <c r="M7" s="93">
        <v>30708</v>
      </c>
      <c r="N7" s="93">
        <v>37392</v>
      </c>
    </row>
    <row r="8" spans="2:14">
      <c r="B8" s="89" t="s">
        <v>240</v>
      </c>
      <c r="C8" s="93">
        <v>3547</v>
      </c>
      <c r="D8" s="93">
        <v>4707</v>
      </c>
      <c r="E8" s="93">
        <v>4587</v>
      </c>
      <c r="F8" s="93">
        <v>14589</v>
      </c>
      <c r="G8" s="93">
        <v>16280</v>
      </c>
      <c r="H8" s="93">
        <v>18827</v>
      </c>
      <c r="I8" s="93">
        <v>13875</v>
      </c>
      <c r="J8" s="93">
        <v>11844</v>
      </c>
      <c r="K8" s="93">
        <v>13126</v>
      </c>
      <c r="L8" s="93">
        <v>14860</v>
      </c>
      <c r="M8" s="93">
        <v>18266</v>
      </c>
      <c r="N8" s="93">
        <v>12088</v>
      </c>
    </row>
    <row r="9" spans="2:14">
      <c r="B9" s="89" t="s">
        <v>241</v>
      </c>
      <c r="C9" s="93">
        <v>0</v>
      </c>
      <c r="D9" s="93">
        <v>0</v>
      </c>
      <c r="E9" s="93">
        <v>0</v>
      </c>
      <c r="F9" s="93">
        <v>0</v>
      </c>
      <c r="G9" s="93">
        <v>0</v>
      </c>
      <c r="H9" s="93">
        <v>0</v>
      </c>
      <c r="I9" s="93">
        <v>0</v>
      </c>
      <c r="J9" s="93">
        <v>3560</v>
      </c>
      <c r="K9" s="93">
        <v>3537</v>
      </c>
      <c r="L9" s="93">
        <v>3605</v>
      </c>
      <c r="M9" s="93">
        <v>3949</v>
      </c>
      <c r="N9" s="93">
        <v>4210</v>
      </c>
    </row>
    <row r="10" spans="2:14">
      <c r="B10" s="89" t="s">
        <v>8640</v>
      </c>
      <c r="C10" s="93">
        <v>0</v>
      </c>
      <c r="D10" s="93">
        <v>0</v>
      </c>
      <c r="E10" s="93">
        <v>0</v>
      </c>
      <c r="F10" s="93">
        <v>0</v>
      </c>
      <c r="G10" s="93">
        <v>0</v>
      </c>
      <c r="H10" s="93">
        <v>245</v>
      </c>
      <c r="I10" s="93">
        <v>0</v>
      </c>
      <c r="J10" s="93">
        <v>0</v>
      </c>
      <c r="K10" s="93">
        <v>0</v>
      </c>
      <c r="L10" s="93">
        <v>0</v>
      </c>
      <c r="M10" s="93">
        <v>0</v>
      </c>
      <c r="N10" s="93">
        <v>0</v>
      </c>
    </row>
    <row r="11" spans="2:14">
      <c r="B11" s="89" t="s">
        <v>242</v>
      </c>
      <c r="C11" s="93">
        <v>2736</v>
      </c>
      <c r="D11" s="93">
        <v>4996</v>
      </c>
      <c r="E11" s="93">
        <v>3627</v>
      </c>
      <c r="F11" s="93">
        <v>1846</v>
      </c>
      <c r="G11" s="93">
        <v>7393</v>
      </c>
      <c r="H11" s="93">
        <v>7406</v>
      </c>
      <c r="I11" s="93">
        <v>3491</v>
      </c>
      <c r="J11" s="93">
        <v>3836</v>
      </c>
      <c r="K11" s="93">
        <v>0</v>
      </c>
      <c r="L11" s="93">
        <v>0</v>
      </c>
      <c r="M11" s="93">
        <v>0</v>
      </c>
      <c r="N11" s="93">
        <v>0</v>
      </c>
    </row>
    <row r="12" spans="2:14">
      <c r="B12" s="134" t="s">
        <v>263</v>
      </c>
      <c r="C12" s="93"/>
      <c r="D12" s="93"/>
      <c r="E12" s="93"/>
      <c r="F12" s="93"/>
      <c r="G12" s="93"/>
      <c r="H12" s="93"/>
      <c r="I12" s="93"/>
      <c r="J12" s="93"/>
      <c r="K12" s="93"/>
      <c r="L12" s="93"/>
      <c r="M12" s="93"/>
      <c r="N12" s="93"/>
    </row>
    <row r="13" spans="2:14">
      <c r="B13" s="89" t="s">
        <v>243</v>
      </c>
      <c r="C13" s="93">
        <v>2065</v>
      </c>
      <c r="D13" s="93">
        <v>2273</v>
      </c>
      <c r="E13" s="93">
        <v>2493</v>
      </c>
      <c r="F13" s="93">
        <v>1750</v>
      </c>
      <c r="G13" s="93">
        <v>1869</v>
      </c>
      <c r="H13" s="93">
        <v>2015</v>
      </c>
      <c r="I13" s="93">
        <v>2167</v>
      </c>
      <c r="J13" s="93">
        <v>2332</v>
      </c>
      <c r="K13" s="93">
        <v>2927</v>
      </c>
      <c r="L13" s="93">
        <v>3587</v>
      </c>
      <c r="M13" s="93">
        <v>5417</v>
      </c>
      <c r="N13" s="93">
        <v>5977</v>
      </c>
    </row>
    <row r="14" spans="2:14">
      <c r="B14" s="89" t="s">
        <v>244</v>
      </c>
      <c r="C14" s="93">
        <v>3541</v>
      </c>
      <c r="D14" s="93">
        <v>4574</v>
      </c>
      <c r="E14" s="93">
        <v>5235</v>
      </c>
      <c r="F14" s="93">
        <v>4401</v>
      </c>
      <c r="G14" s="93">
        <v>5529</v>
      </c>
      <c r="H14" s="93">
        <v>5610</v>
      </c>
      <c r="I14" s="93">
        <v>5481</v>
      </c>
      <c r="J14" s="93">
        <v>5095</v>
      </c>
      <c r="K14" s="93">
        <v>7146</v>
      </c>
      <c r="L14" s="93">
        <v>10460</v>
      </c>
      <c r="M14" s="93">
        <v>7407</v>
      </c>
      <c r="N14" s="93">
        <v>9321</v>
      </c>
    </row>
    <row r="15" spans="2:14">
      <c r="B15" s="89" t="s">
        <v>245</v>
      </c>
      <c r="C15" s="93">
        <v>458</v>
      </c>
      <c r="D15" s="93">
        <v>560</v>
      </c>
      <c r="E15" s="93">
        <v>377</v>
      </c>
      <c r="F15" s="93">
        <v>220</v>
      </c>
      <c r="G15" s="93">
        <v>413</v>
      </c>
      <c r="H15" s="93">
        <v>559</v>
      </c>
      <c r="I15" s="93">
        <v>485</v>
      </c>
      <c r="J15" s="93">
        <v>782</v>
      </c>
      <c r="K15" s="93">
        <v>1209</v>
      </c>
      <c r="L15" s="93">
        <v>1180</v>
      </c>
      <c r="M15" s="93">
        <v>2458</v>
      </c>
      <c r="N15" s="93">
        <v>2197</v>
      </c>
    </row>
    <row r="16" spans="2:14">
      <c r="B16" s="90" t="s">
        <v>246</v>
      </c>
      <c r="C16" s="167">
        <v>10975</v>
      </c>
      <c r="D16" s="167">
        <v>11402</v>
      </c>
      <c r="E16" s="167">
        <v>12154</v>
      </c>
      <c r="F16" s="167">
        <v>13204</v>
      </c>
      <c r="G16" s="167">
        <v>12989</v>
      </c>
      <c r="H16" s="167">
        <v>8718</v>
      </c>
      <c r="I16" s="167">
        <v>9129</v>
      </c>
      <c r="J16" s="167">
        <v>9962</v>
      </c>
      <c r="K16" s="167">
        <v>18342</v>
      </c>
      <c r="L16" s="167">
        <v>23687</v>
      </c>
      <c r="M16" s="167">
        <v>31104</v>
      </c>
      <c r="N16" s="167">
        <v>35514</v>
      </c>
    </row>
    <row r="17" spans="2:14" ht="15" thickBot="1">
      <c r="B17" s="108" t="s">
        <v>80</v>
      </c>
      <c r="C17" s="166">
        <v>67257</v>
      </c>
      <c r="D17" s="166">
        <v>71383</v>
      </c>
      <c r="E17" s="166">
        <v>75185</v>
      </c>
      <c r="F17" s="166">
        <v>70057</v>
      </c>
      <c r="G17" s="166">
        <v>82829</v>
      </c>
      <c r="H17" s="166">
        <v>81892</v>
      </c>
      <c r="I17" s="166">
        <v>84073</v>
      </c>
      <c r="J17" s="166">
        <v>89674</v>
      </c>
      <c r="K17" s="166">
        <v>98655</v>
      </c>
      <c r="L17" s="166">
        <v>112550</v>
      </c>
      <c r="M17" s="166">
        <v>128096</v>
      </c>
      <c r="N17" s="166">
        <v>139054</v>
      </c>
    </row>
    <row r="18" spans="2:14">
      <c r="B18" s="11"/>
      <c r="C18" s="77"/>
      <c r="D18" s="77"/>
      <c r="E18" s="77"/>
      <c r="F18" s="77"/>
      <c r="G18" s="77"/>
      <c r="H18" s="77"/>
      <c r="I18" s="77"/>
      <c r="J18" s="77"/>
      <c r="K18" s="77"/>
      <c r="L18" s="77"/>
      <c r="M18" s="77"/>
      <c r="N18" s="77"/>
    </row>
    <row r="19" spans="2:14">
      <c r="B19" s="11" t="s">
        <v>265</v>
      </c>
      <c r="C19" s="77"/>
      <c r="D19" s="77"/>
      <c r="E19" s="77"/>
      <c r="F19" s="77"/>
      <c r="G19" s="77"/>
      <c r="H19" s="77"/>
      <c r="I19" s="77"/>
      <c r="J19" s="77"/>
      <c r="K19" s="77"/>
      <c r="L19" s="77"/>
      <c r="M19" s="77"/>
      <c r="N19" s="77"/>
    </row>
    <row r="20" spans="2:14">
      <c r="B20" s="168" t="s">
        <v>8641</v>
      </c>
      <c r="C20" s="93">
        <v>630</v>
      </c>
      <c r="D20" s="93">
        <v>939</v>
      </c>
      <c r="E20" s="93">
        <v>1431</v>
      </c>
      <c r="F20" s="93">
        <v>919</v>
      </c>
      <c r="G20" s="93">
        <v>1079</v>
      </c>
      <c r="H20" s="93">
        <v>974</v>
      </c>
      <c r="I20" s="93">
        <v>1032</v>
      </c>
      <c r="J20" s="93">
        <v>2071</v>
      </c>
      <c r="K20" s="93">
        <v>2186</v>
      </c>
      <c r="L20" s="93">
        <v>2284</v>
      </c>
      <c r="M20" s="93">
        <v>2672</v>
      </c>
      <c r="N20" s="93">
        <v>3352</v>
      </c>
    </row>
    <row r="21" spans="2:14">
      <c r="B21" s="89" t="s">
        <v>247</v>
      </c>
      <c r="C21" s="93">
        <v>2350</v>
      </c>
      <c r="D21" s="93">
        <v>2687</v>
      </c>
      <c r="E21" s="93">
        <v>2927</v>
      </c>
      <c r="F21" s="93">
        <v>2696</v>
      </c>
      <c r="G21" s="93">
        <v>2792</v>
      </c>
      <c r="H21" s="93">
        <v>2906</v>
      </c>
      <c r="I21" s="93">
        <v>2938</v>
      </c>
      <c r="J21" s="93">
        <v>3058</v>
      </c>
      <c r="K21" s="93">
        <v>3826</v>
      </c>
      <c r="L21" s="93">
        <v>4043</v>
      </c>
      <c r="M21" s="93">
        <v>4432</v>
      </c>
      <c r="N21" s="93">
        <v>4503</v>
      </c>
    </row>
    <row r="22" spans="2:14">
      <c r="B22" s="89" t="s">
        <v>248</v>
      </c>
      <c r="C22" s="93">
        <v>37564</v>
      </c>
      <c r="D22" s="93">
        <v>40297</v>
      </c>
      <c r="E22" s="93">
        <v>41848</v>
      </c>
      <c r="F22" s="93">
        <v>36484</v>
      </c>
      <c r="G22" s="93">
        <v>44014</v>
      </c>
      <c r="H22" s="93">
        <v>43914</v>
      </c>
      <c r="I22" s="93">
        <v>44924</v>
      </c>
      <c r="J22" s="93">
        <v>47425</v>
      </c>
      <c r="K22" s="93">
        <v>48607</v>
      </c>
      <c r="L22" s="93">
        <v>52664</v>
      </c>
      <c r="M22" s="93">
        <v>55799</v>
      </c>
      <c r="N22" s="93">
        <v>59919</v>
      </c>
    </row>
    <row r="23" spans="2:14">
      <c r="B23" s="89" t="s">
        <v>249</v>
      </c>
      <c r="C23" s="93">
        <v>5142</v>
      </c>
      <c r="D23" s="93">
        <v>5561</v>
      </c>
      <c r="E23" s="93">
        <v>6129</v>
      </c>
      <c r="F23" s="93">
        <v>4941</v>
      </c>
      <c r="G23" s="93">
        <v>5317</v>
      </c>
      <c r="H23" s="93">
        <v>5812</v>
      </c>
      <c r="I23" s="93">
        <v>6364</v>
      </c>
      <c r="J23" s="93">
        <v>6967</v>
      </c>
      <c r="K23" s="93">
        <v>11790</v>
      </c>
      <c r="L23" s="93">
        <v>15200</v>
      </c>
      <c r="M23" s="93">
        <v>18485</v>
      </c>
      <c r="N23" s="93">
        <v>22097</v>
      </c>
    </row>
    <row r="24" spans="2:14">
      <c r="B24" s="89" t="s">
        <v>250</v>
      </c>
      <c r="C24" s="93">
        <v>97</v>
      </c>
      <c r="D24" s="93">
        <v>114</v>
      </c>
      <c r="E24" s="93">
        <v>127</v>
      </c>
      <c r="F24" s="93">
        <v>133</v>
      </c>
      <c r="G24" s="93">
        <v>137</v>
      </c>
      <c r="H24" s="93">
        <v>122</v>
      </c>
      <c r="I24" s="93">
        <v>120</v>
      </c>
      <c r="J24" s="93">
        <v>118</v>
      </c>
      <c r="K24" s="93">
        <v>134</v>
      </c>
      <c r="L24" s="93">
        <v>144</v>
      </c>
      <c r="M24" s="93">
        <v>167</v>
      </c>
      <c r="N24" s="93">
        <v>187</v>
      </c>
    </row>
    <row r="25" spans="2:14">
      <c r="B25" s="89" t="s">
        <v>8645</v>
      </c>
      <c r="C25" s="93">
        <v>99</v>
      </c>
      <c r="D25" s="93">
        <v>104</v>
      </c>
      <c r="E25" s="93">
        <v>100</v>
      </c>
      <c r="F25" s="93">
        <v>94</v>
      </c>
      <c r="G25" s="93">
        <v>96</v>
      </c>
      <c r="H25" s="93">
        <v>99</v>
      </c>
      <c r="I25" s="93">
        <v>103</v>
      </c>
      <c r="J25" s="93">
        <v>104</v>
      </c>
      <c r="K25" s="93">
        <v>0</v>
      </c>
      <c r="L25" s="93">
        <v>0</v>
      </c>
      <c r="M25" s="93">
        <v>0</v>
      </c>
      <c r="N25" s="93">
        <v>0</v>
      </c>
    </row>
    <row r="26" spans="2:14">
      <c r="B26" s="89" t="s">
        <v>251</v>
      </c>
      <c r="C26" s="93">
        <v>253</v>
      </c>
      <c r="D26" s="93">
        <v>259</v>
      </c>
      <c r="E26" s="93">
        <v>250</v>
      </c>
      <c r="F26" s="93">
        <v>110</v>
      </c>
      <c r="G26" s="93">
        <v>220</v>
      </c>
      <c r="H26" s="93">
        <v>250</v>
      </c>
      <c r="I26" s="93">
        <v>245</v>
      </c>
      <c r="J26" s="93">
        <v>235</v>
      </c>
      <c r="K26" s="93">
        <v>228</v>
      </c>
      <c r="L26" s="93">
        <v>225</v>
      </c>
      <c r="M26" s="93">
        <v>247</v>
      </c>
      <c r="N26" s="93">
        <v>300</v>
      </c>
    </row>
    <row r="27" spans="2:14">
      <c r="B27" s="89" t="s">
        <v>252</v>
      </c>
      <c r="C27" s="93">
        <v>5757</v>
      </c>
      <c r="D27" s="93">
        <v>6395</v>
      </c>
      <c r="E27" s="93">
        <v>6706</v>
      </c>
      <c r="F27" s="93">
        <v>99</v>
      </c>
      <c r="G27" s="93">
        <v>1768</v>
      </c>
      <c r="H27" s="93">
        <v>1666</v>
      </c>
      <c r="I27" s="93">
        <v>1654</v>
      </c>
      <c r="J27" s="93">
        <v>1646</v>
      </c>
      <c r="K27" s="93">
        <v>1800</v>
      </c>
      <c r="L27" s="93">
        <v>1864</v>
      </c>
      <c r="M27" s="93">
        <v>1865</v>
      </c>
      <c r="N27" s="93">
        <v>1803</v>
      </c>
    </row>
    <row r="28" spans="2:14">
      <c r="B28" s="89" t="s">
        <v>253</v>
      </c>
      <c r="C28" s="93">
        <v>4300</v>
      </c>
      <c r="D28" s="93">
        <v>5011</v>
      </c>
      <c r="E28" s="93">
        <v>5404</v>
      </c>
      <c r="F28" s="93">
        <v>2192</v>
      </c>
      <c r="G28" s="93">
        <v>4211</v>
      </c>
      <c r="H28" s="93">
        <v>4265</v>
      </c>
      <c r="I28" s="93">
        <v>4233</v>
      </c>
      <c r="J28" s="93">
        <v>5441</v>
      </c>
      <c r="K28" s="93">
        <v>5584</v>
      </c>
      <c r="L28" s="93">
        <v>5876</v>
      </c>
      <c r="M28" s="93">
        <v>6229</v>
      </c>
      <c r="N28" s="93">
        <v>6519</v>
      </c>
    </row>
    <row r="29" spans="2:14">
      <c r="B29" s="134" t="s">
        <v>254</v>
      </c>
      <c r="C29" s="93">
        <v>56193</v>
      </c>
      <c r="D29" s="93">
        <v>61367</v>
      </c>
      <c r="E29" s="93">
        <v>64925</v>
      </c>
      <c r="F29" s="93">
        <v>47667</v>
      </c>
      <c r="G29" s="93">
        <v>59634</v>
      </c>
      <c r="H29" s="93">
        <v>60008</v>
      </c>
      <c r="I29" s="93">
        <v>61613</v>
      </c>
      <c r="J29" s="93">
        <v>67064</v>
      </c>
      <c r="K29" s="93">
        <v>74156</v>
      </c>
      <c r="L29" s="93">
        <v>82301</v>
      </c>
      <c r="M29" s="93">
        <v>89897</v>
      </c>
      <c r="N29" s="93">
        <v>98680</v>
      </c>
    </row>
    <row r="30" spans="2:14">
      <c r="B30" s="134" t="s">
        <v>255</v>
      </c>
      <c r="C30" s="93">
        <v>14840</v>
      </c>
      <c r="D30" s="93">
        <v>17973</v>
      </c>
      <c r="E30" s="93">
        <v>20199</v>
      </c>
      <c r="F30" s="93">
        <v>11254</v>
      </c>
      <c r="G30" s="93">
        <v>13040</v>
      </c>
      <c r="H30" s="93">
        <v>15352</v>
      </c>
      <c r="I30" s="93">
        <v>17308</v>
      </c>
      <c r="J30" s="93">
        <v>19398</v>
      </c>
      <c r="K30" s="93">
        <v>21976</v>
      </c>
      <c r="L30" s="93">
        <v>24911</v>
      </c>
      <c r="M30" s="93">
        <v>28150</v>
      </c>
      <c r="N30" s="93">
        <v>31470</v>
      </c>
    </row>
    <row r="31" spans="2:14" ht="15" thickBot="1">
      <c r="B31" s="108" t="s">
        <v>264</v>
      </c>
      <c r="C31" s="166">
        <f>C29-C30</f>
        <v>41353</v>
      </c>
      <c r="D31" s="166">
        <f t="shared" ref="D31:N31" si="0">D29-D30</f>
        <v>43394</v>
      </c>
      <c r="E31" s="166">
        <f t="shared" si="0"/>
        <v>44726</v>
      </c>
      <c r="F31" s="166">
        <f t="shared" si="0"/>
        <v>36413</v>
      </c>
      <c r="G31" s="166">
        <f t="shared" si="0"/>
        <v>46594</v>
      </c>
      <c r="H31" s="166">
        <f t="shared" si="0"/>
        <v>44656</v>
      </c>
      <c r="I31" s="166">
        <f t="shared" si="0"/>
        <v>44305</v>
      </c>
      <c r="J31" s="166">
        <f t="shared" si="0"/>
        <v>47666</v>
      </c>
      <c r="K31" s="166">
        <f t="shared" si="0"/>
        <v>52180</v>
      </c>
      <c r="L31" s="166">
        <f t="shared" si="0"/>
        <v>57390</v>
      </c>
      <c r="M31" s="166">
        <f t="shared" si="0"/>
        <v>61747</v>
      </c>
      <c r="N31" s="166">
        <f t="shared" si="0"/>
        <v>67210</v>
      </c>
    </row>
    <row r="32" spans="2:14">
      <c r="B32" s="11"/>
      <c r="C32" s="77"/>
      <c r="D32" s="77"/>
      <c r="E32" s="77"/>
      <c r="F32" s="77"/>
      <c r="G32" s="77"/>
      <c r="H32" s="77"/>
      <c r="I32" s="77"/>
      <c r="J32" s="77"/>
      <c r="K32" s="77"/>
      <c r="L32" s="77"/>
      <c r="M32" s="77"/>
      <c r="N32" s="77"/>
    </row>
    <row r="33" spans="2:14">
      <c r="B33" s="91" t="s">
        <v>256</v>
      </c>
      <c r="C33" s="165">
        <v>2358</v>
      </c>
      <c r="D33" s="165">
        <v>3389</v>
      </c>
      <c r="E33" s="165">
        <v>3323</v>
      </c>
      <c r="F33" s="165">
        <v>1345</v>
      </c>
      <c r="G33" s="165">
        <v>2178</v>
      </c>
      <c r="H33" s="165">
        <v>1653</v>
      </c>
      <c r="I33" s="165">
        <v>2576</v>
      </c>
      <c r="J33" s="165">
        <v>1612</v>
      </c>
      <c r="K33" s="165">
        <v>3270</v>
      </c>
      <c r="L33" s="165">
        <v>4635</v>
      </c>
      <c r="M33" s="165">
        <v>5376</v>
      </c>
      <c r="N33" s="165">
        <v>11561</v>
      </c>
    </row>
    <row r="34" spans="2:14">
      <c r="B34" s="134" t="s">
        <v>38</v>
      </c>
      <c r="C34" s="93">
        <v>3120</v>
      </c>
      <c r="D34" s="93">
        <v>3019</v>
      </c>
      <c r="E34" s="93">
        <v>3445</v>
      </c>
      <c r="F34" s="93">
        <v>11785</v>
      </c>
      <c r="G34" s="93">
        <v>11873</v>
      </c>
      <c r="H34" s="93">
        <v>12429</v>
      </c>
      <c r="I34" s="93">
        <v>13542</v>
      </c>
      <c r="J34" s="93">
        <v>14535</v>
      </c>
      <c r="K34" s="93">
        <v>13149</v>
      </c>
      <c r="L34" s="93">
        <v>14160</v>
      </c>
      <c r="M34" s="93">
        <v>16670</v>
      </c>
      <c r="N34" s="93">
        <v>16316</v>
      </c>
    </row>
    <row r="35" spans="2:14">
      <c r="B35" s="11"/>
      <c r="C35" s="77"/>
      <c r="D35" s="77"/>
      <c r="E35" s="77"/>
      <c r="F35" s="77"/>
      <c r="G35" s="77"/>
      <c r="H35" s="77"/>
      <c r="I35" s="77"/>
      <c r="J35" s="77"/>
      <c r="K35" s="77"/>
      <c r="L35" s="77"/>
      <c r="M35" s="77"/>
      <c r="N35" s="77"/>
    </row>
    <row r="36" spans="2:14">
      <c r="B36" s="11" t="s">
        <v>39</v>
      </c>
      <c r="C36" s="77"/>
      <c r="D36" s="77"/>
      <c r="E36" s="77"/>
      <c r="F36" s="77"/>
      <c r="G36" s="77"/>
      <c r="H36" s="77"/>
      <c r="I36" s="77"/>
      <c r="J36" s="77"/>
      <c r="K36" s="77"/>
      <c r="L36" s="77"/>
      <c r="M36" s="77"/>
      <c r="N36" s="77"/>
    </row>
    <row r="37" spans="2:14">
      <c r="B37" s="89" t="s">
        <v>257</v>
      </c>
      <c r="C37" s="93">
        <v>2027</v>
      </c>
      <c r="D37" s="93">
        <v>2073</v>
      </c>
      <c r="E37" s="93">
        <v>1844</v>
      </c>
      <c r="F37" s="93">
        <v>1373</v>
      </c>
      <c r="G37" s="93">
        <v>1600</v>
      </c>
      <c r="H37" s="93">
        <v>1623</v>
      </c>
      <c r="I37" s="93">
        <v>1706</v>
      </c>
      <c r="J37" s="93">
        <v>1752</v>
      </c>
      <c r="K37" s="93">
        <v>1886</v>
      </c>
      <c r="L37" s="93">
        <v>4232</v>
      </c>
      <c r="M37" s="93">
        <v>3943</v>
      </c>
      <c r="N37" s="93">
        <v>4420</v>
      </c>
    </row>
    <row r="38" spans="2:14">
      <c r="B38" s="89" t="s">
        <v>258</v>
      </c>
      <c r="C38" s="93">
        <v>3305</v>
      </c>
      <c r="D38" s="93">
        <v>4543</v>
      </c>
      <c r="E38" s="93">
        <v>5564</v>
      </c>
      <c r="F38" s="93">
        <v>3540</v>
      </c>
      <c r="G38" s="93">
        <v>3832</v>
      </c>
      <c r="H38" s="93">
        <v>2789</v>
      </c>
      <c r="I38" s="93">
        <v>4445</v>
      </c>
      <c r="J38" s="93">
        <v>4426</v>
      </c>
      <c r="K38" s="93">
        <v>5200</v>
      </c>
      <c r="L38" s="93">
        <v>5980</v>
      </c>
      <c r="M38" s="93">
        <v>6952</v>
      </c>
      <c r="N38" s="93">
        <v>7402</v>
      </c>
    </row>
    <row r="39" spans="2:14">
      <c r="B39" s="89" t="s">
        <v>8642</v>
      </c>
      <c r="C39" s="93">
        <v>368</v>
      </c>
      <c r="D39" s="93">
        <v>322</v>
      </c>
      <c r="E39" s="93">
        <v>414</v>
      </c>
      <c r="F39" s="93">
        <v>0</v>
      </c>
      <c r="G39" s="93">
        <v>0</v>
      </c>
      <c r="H39" s="93">
        <v>0</v>
      </c>
      <c r="I39" s="93">
        <v>0</v>
      </c>
      <c r="J39" s="93">
        <v>0</v>
      </c>
      <c r="K39" s="93">
        <v>0</v>
      </c>
      <c r="L39" s="93">
        <v>2402</v>
      </c>
      <c r="M39" s="93">
        <v>2949</v>
      </c>
      <c r="N39" s="93">
        <v>3176</v>
      </c>
    </row>
    <row r="40" spans="2:14">
      <c r="B40" s="89" t="s">
        <v>8643</v>
      </c>
      <c r="C40" s="93">
        <v>3162</v>
      </c>
      <c r="D40" s="93">
        <v>4435</v>
      </c>
      <c r="E40" s="93">
        <v>5375</v>
      </c>
      <c r="F40" s="93">
        <v>3805</v>
      </c>
      <c r="G40" s="93">
        <v>4143</v>
      </c>
      <c r="H40" s="93">
        <v>3112</v>
      </c>
      <c r="I40" s="93">
        <v>4837</v>
      </c>
      <c r="J40" s="93">
        <v>4859</v>
      </c>
      <c r="K40" s="93">
        <v>5638</v>
      </c>
      <c r="L40" s="93">
        <v>4151</v>
      </c>
      <c r="M40" s="93">
        <v>5019</v>
      </c>
      <c r="N40" s="93">
        <v>5729</v>
      </c>
    </row>
    <row r="41" spans="2:14">
      <c r="B41" s="89" t="s">
        <v>8644</v>
      </c>
      <c r="C41" s="93">
        <v>-225</v>
      </c>
      <c r="D41" s="93">
        <v>-214</v>
      </c>
      <c r="E41" s="93">
        <v>-225</v>
      </c>
      <c r="F41" s="93">
        <v>-265</v>
      </c>
      <c r="G41" s="93">
        <v>-311</v>
      </c>
      <c r="H41" s="93">
        <v>-323</v>
      </c>
      <c r="I41" s="93">
        <v>-391</v>
      </c>
      <c r="J41" s="93">
        <v>-434</v>
      </c>
      <c r="K41" s="93">
        <v>-438</v>
      </c>
      <c r="L41" s="93">
        <v>-574</v>
      </c>
      <c r="M41" s="93">
        <v>-1016</v>
      </c>
      <c r="N41" s="93">
        <v>-1503</v>
      </c>
    </row>
    <row r="42" spans="2:14">
      <c r="B42" s="89" t="s">
        <v>259</v>
      </c>
      <c r="C42" s="93">
        <v>1990</v>
      </c>
      <c r="D42" s="93">
        <v>1555</v>
      </c>
      <c r="E42" s="93">
        <v>1483</v>
      </c>
      <c r="F42" s="93">
        <v>663</v>
      </c>
      <c r="G42" s="93">
        <v>954</v>
      </c>
      <c r="H42" s="93">
        <v>1186</v>
      </c>
      <c r="I42" s="93">
        <v>787</v>
      </c>
      <c r="J42" s="93">
        <v>2094</v>
      </c>
      <c r="K42" s="93">
        <v>5871</v>
      </c>
      <c r="L42" s="93">
        <v>6641</v>
      </c>
      <c r="M42" s="93">
        <v>11207</v>
      </c>
      <c r="N42" s="93">
        <v>9152</v>
      </c>
    </row>
    <row r="43" spans="2:14">
      <c r="B43" s="89" t="s">
        <v>260</v>
      </c>
      <c r="C43" s="93">
        <v>298</v>
      </c>
      <c r="D43" s="93">
        <v>579</v>
      </c>
      <c r="E43" s="93">
        <v>400</v>
      </c>
      <c r="F43" s="93">
        <v>291</v>
      </c>
      <c r="G43" s="93">
        <v>395</v>
      </c>
      <c r="H43" s="93">
        <v>490</v>
      </c>
      <c r="I43" s="93">
        <v>503</v>
      </c>
      <c r="J43" s="93">
        <v>552</v>
      </c>
      <c r="K43" s="93">
        <v>609</v>
      </c>
      <c r="L43" s="93">
        <v>887</v>
      </c>
      <c r="M43" s="93">
        <v>1079</v>
      </c>
      <c r="N43" s="93">
        <v>1126</v>
      </c>
    </row>
    <row r="44" spans="2:14">
      <c r="B44" s="89" t="s">
        <v>261</v>
      </c>
      <c r="C44" s="93">
        <v>12806</v>
      </c>
      <c r="D44" s="93">
        <v>12832</v>
      </c>
      <c r="E44" s="93">
        <v>14400</v>
      </c>
      <c r="F44" s="93">
        <v>14644</v>
      </c>
      <c r="G44" s="93">
        <v>15402</v>
      </c>
      <c r="H44" s="93">
        <v>17066</v>
      </c>
      <c r="I44" s="93">
        <v>16209</v>
      </c>
      <c r="J44" s="93">
        <v>17037</v>
      </c>
      <c r="K44" s="93">
        <v>16491</v>
      </c>
      <c r="L44" s="93">
        <v>18627</v>
      </c>
      <c r="M44" s="93">
        <v>21123</v>
      </c>
      <c r="N44" s="93">
        <v>21868</v>
      </c>
    </row>
    <row r="45" spans="2:14" ht="15" thickBot="1">
      <c r="B45" s="108" t="s">
        <v>84</v>
      </c>
      <c r="C45" s="166">
        <v>67257</v>
      </c>
      <c r="D45" s="166">
        <v>71383</v>
      </c>
      <c r="E45" s="166">
        <v>75185</v>
      </c>
      <c r="F45" s="166">
        <v>70057</v>
      </c>
      <c r="G45" s="166">
        <v>82829</v>
      </c>
      <c r="H45" s="166">
        <v>81892</v>
      </c>
      <c r="I45" s="166">
        <v>84073</v>
      </c>
      <c r="J45" s="166">
        <v>89674</v>
      </c>
      <c r="K45" s="166">
        <v>98655</v>
      </c>
      <c r="L45" s="166">
        <v>112550</v>
      </c>
      <c r="M45" s="166">
        <v>128096</v>
      </c>
      <c r="N45" s="166">
        <v>139054</v>
      </c>
    </row>
    <row r="46" spans="2:14">
      <c r="C46" s="77"/>
      <c r="D46" s="77"/>
      <c r="E46" s="77"/>
      <c r="F46" s="77"/>
      <c r="G46" s="77"/>
      <c r="H46" s="77"/>
      <c r="I46" s="77"/>
      <c r="J46" s="77"/>
      <c r="K46" s="77"/>
      <c r="L46" s="77"/>
      <c r="M46" s="77"/>
      <c r="N46" s="77"/>
    </row>
    <row r="47" spans="2:14">
      <c r="C47" s="77"/>
      <c r="D47" s="77"/>
      <c r="E47" s="77"/>
      <c r="F47" s="77"/>
      <c r="G47" s="77"/>
      <c r="H47" s="77"/>
      <c r="I47" s="77"/>
      <c r="J47" s="77"/>
      <c r="K47" s="77"/>
      <c r="L47" s="77"/>
      <c r="M47" s="77"/>
      <c r="N47" s="77"/>
    </row>
    <row r="48" spans="2:14">
      <c r="C48" s="77"/>
      <c r="D48" s="77"/>
      <c r="E48" s="77"/>
      <c r="F48" s="77"/>
      <c r="G48" s="77"/>
      <c r="H48" s="77"/>
      <c r="I48" s="77"/>
      <c r="J48" s="77"/>
      <c r="K48" s="77"/>
      <c r="L48" s="77"/>
      <c r="M48" s="77"/>
      <c r="N48" s="77"/>
    </row>
    <row r="49" spans="2:14">
      <c r="B49" s="91" t="s">
        <v>8646</v>
      </c>
      <c r="C49" s="92"/>
      <c r="D49" s="92"/>
      <c r="E49" s="92"/>
      <c r="F49" s="92"/>
      <c r="G49" s="92"/>
      <c r="H49" s="92"/>
      <c r="I49" s="92"/>
      <c r="J49" s="92"/>
      <c r="K49" s="92"/>
      <c r="L49" s="92"/>
      <c r="M49" s="92"/>
      <c r="N49" s="92"/>
    </row>
    <row r="50" spans="2:14">
      <c r="B50" s="89" t="s">
        <v>86</v>
      </c>
      <c r="C50" s="93">
        <v>6762</v>
      </c>
      <c r="D50" s="93">
        <v>7434</v>
      </c>
      <c r="E50" s="93">
        <v>7351</v>
      </c>
      <c r="F50" s="93">
        <v>6282</v>
      </c>
      <c r="G50" s="93">
        <v>5958</v>
      </c>
      <c r="H50" s="93">
        <v>6007</v>
      </c>
      <c r="I50" s="93">
        <v>6895</v>
      </c>
      <c r="J50" s="93">
        <v>7310</v>
      </c>
      <c r="K50" s="93">
        <v>7651</v>
      </c>
      <c r="L50" s="93">
        <v>7576</v>
      </c>
      <c r="M50" s="93">
        <v>9016</v>
      </c>
      <c r="N50" s="93">
        <v>11258</v>
      </c>
    </row>
    <row r="51" spans="2:14">
      <c r="B51" s="89" t="s">
        <v>40</v>
      </c>
      <c r="C51" s="93">
        <v>-936</v>
      </c>
      <c r="D51" s="93">
        <v>-1118</v>
      </c>
      <c r="E51" s="93">
        <v>-1075</v>
      </c>
      <c r="F51" s="93">
        <v>-243</v>
      </c>
      <c r="G51" s="93">
        <v>-52</v>
      </c>
      <c r="H51" s="93">
        <v>715</v>
      </c>
      <c r="I51" s="93">
        <v>-1649</v>
      </c>
      <c r="J51" s="93">
        <v>-97</v>
      </c>
      <c r="K51" s="93">
        <v>-1104</v>
      </c>
      <c r="L51" s="93">
        <v>-888</v>
      </c>
      <c r="M51" s="93">
        <v>-1070</v>
      </c>
      <c r="N51" s="93">
        <v>-859</v>
      </c>
    </row>
    <row r="52" spans="2:14">
      <c r="B52" s="89" t="s">
        <v>41</v>
      </c>
      <c r="C52" s="93">
        <v>-246</v>
      </c>
      <c r="D52" s="93">
        <v>14</v>
      </c>
      <c r="E52" s="93">
        <v>248</v>
      </c>
      <c r="F52" s="93">
        <v>57</v>
      </c>
      <c r="G52" s="93">
        <v>-205</v>
      </c>
      <c r="H52" s="93">
        <v>-147</v>
      </c>
      <c r="I52" s="93">
        <v>-85</v>
      </c>
      <c r="J52" s="93">
        <v>-21</v>
      </c>
      <c r="K52" s="93">
        <v>-93</v>
      </c>
      <c r="L52" s="93">
        <v>-2308</v>
      </c>
      <c r="M52" s="93">
        <v>310</v>
      </c>
      <c r="N52" s="93">
        <v>-445</v>
      </c>
    </row>
    <row r="53" spans="2:14">
      <c r="B53" s="89" t="s">
        <v>87</v>
      </c>
      <c r="C53" s="93">
        <v>562</v>
      </c>
      <c r="D53" s="93">
        <v>923</v>
      </c>
      <c r="E53" s="93">
        <v>579</v>
      </c>
      <c r="F53" s="93">
        <v>1554</v>
      </c>
      <c r="G53" s="93">
        <v>1108</v>
      </c>
      <c r="H53" s="93">
        <v>86</v>
      </c>
      <c r="I53" s="93">
        <v>-43</v>
      </c>
      <c r="J53" s="93">
        <v>-797</v>
      </c>
      <c r="K53" s="93">
        <v>1710</v>
      </c>
      <c r="L53" s="93">
        <v>3222</v>
      </c>
      <c r="M53" s="93">
        <v>-3018</v>
      </c>
      <c r="N53" s="93">
        <v>1896</v>
      </c>
    </row>
    <row r="54" spans="2:14">
      <c r="B54" s="89" t="s">
        <v>8619</v>
      </c>
      <c r="C54" s="93">
        <v>-545</v>
      </c>
      <c r="D54" s="93">
        <v>-262</v>
      </c>
      <c r="E54" s="93">
        <v>31</v>
      </c>
      <c r="F54" s="93">
        <v>185</v>
      </c>
      <c r="G54" s="93">
        <v>54</v>
      </c>
      <c r="H54" s="93">
        <v>-32</v>
      </c>
      <c r="I54" s="93">
        <v>22</v>
      </c>
      <c r="J54" s="93">
        <v>-5</v>
      </c>
      <c r="K54" s="93">
        <v>-1</v>
      </c>
      <c r="L54" s="93">
        <v>-1</v>
      </c>
      <c r="M54" s="93">
        <v>0</v>
      </c>
      <c r="N54" s="93">
        <v>1</v>
      </c>
    </row>
    <row r="55" spans="2:14">
      <c r="B55" s="89" t="s">
        <v>8620</v>
      </c>
      <c r="C55" s="93">
        <v>16</v>
      </c>
      <c r="D55" s="93">
        <v>-9</v>
      </c>
      <c r="E55" s="93">
        <v>6</v>
      </c>
      <c r="F55" s="93">
        <v>-25</v>
      </c>
      <c r="G55" s="93">
        <v>147</v>
      </c>
      <c r="H55" s="93">
        <v>37</v>
      </c>
      <c r="I55" s="93">
        <v>117</v>
      </c>
      <c r="J55" s="93">
        <v>-136</v>
      </c>
      <c r="K55" s="93">
        <v>158</v>
      </c>
      <c r="L55" s="93">
        <v>0</v>
      </c>
      <c r="M55" s="93">
        <v>0</v>
      </c>
      <c r="N55" s="93">
        <v>0</v>
      </c>
    </row>
    <row r="56" spans="2:14">
      <c r="B56" s="89" t="s">
        <v>8621</v>
      </c>
      <c r="C56" s="93">
        <v>0</v>
      </c>
      <c r="D56" s="93">
        <v>8</v>
      </c>
      <c r="E56" s="93">
        <v>0</v>
      </c>
      <c r="F56" s="93">
        <v>0</v>
      </c>
      <c r="G56" s="93">
        <v>0</v>
      </c>
      <c r="H56" s="93">
        <v>0</v>
      </c>
      <c r="I56" s="93">
        <v>0</v>
      </c>
      <c r="J56" s="93">
        <v>0</v>
      </c>
      <c r="K56" s="93">
        <v>0</v>
      </c>
      <c r="L56" s="93">
        <v>0</v>
      </c>
      <c r="M56" s="93">
        <v>0</v>
      </c>
      <c r="N56" s="93">
        <v>0</v>
      </c>
    </row>
    <row r="57" spans="2:14">
      <c r="B57" s="168" t="s">
        <v>88</v>
      </c>
      <c r="C57" s="93">
        <v>-1245</v>
      </c>
      <c r="D57" s="93">
        <v>447</v>
      </c>
      <c r="E57" s="93">
        <v>-349</v>
      </c>
      <c r="F57" s="93">
        <v>-1</v>
      </c>
      <c r="G57" s="93">
        <v>584</v>
      </c>
      <c r="H57" s="93">
        <v>299</v>
      </c>
      <c r="I57" s="93">
        <v>-177</v>
      </c>
      <c r="J57" s="93">
        <v>1729</v>
      </c>
      <c r="K57" s="93">
        <v>472</v>
      </c>
      <c r="L57" s="93">
        <v>-214</v>
      </c>
      <c r="M57" s="93">
        <v>2799</v>
      </c>
      <c r="N57" s="93">
        <v>1334</v>
      </c>
    </row>
    <row r="58" spans="2:14">
      <c r="B58" s="89" t="s">
        <v>89</v>
      </c>
      <c r="C58" s="93">
        <v>-2393</v>
      </c>
      <c r="D58" s="93">
        <v>4</v>
      </c>
      <c r="E58" s="93">
        <v>-561</v>
      </c>
      <c r="F58" s="93">
        <v>1526</v>
      </c>
      <c r="G58" s="93">
        <v>1636</v>
      </c>
      <c r="H58" s="93">
        <v>958</v>
      </c>
      <c r="I58" s="93">
        <v>-1815</v>
      </c>
      <c r="J58" s="93">
        <v>674</v>
      </c>
      <c r="K58" s="93">
        <v>1141</v>
      </c>
      <c r="L58" s="93">
        <v>-189</v>
      </c>
      <c r="M58" s="93">
        <v>-979</v>
      </c>
      <c r="N58" s="93">
        <v>1927</v>
      </c>
    </row>
    <row r="59" spans="2:14">
      <c r="B59" s="89" t="s">
        <v>90</v>
      </c>
      <c r="C59" s="93">
        <v>-1083</v>
      </c>
      <c r="D59" s="93">
        <v>-955</v>
      </c>
      <c r="E59" s="93">
        <v>-808</v>
      </c>
      <c r="F59" s="93">
        <v>-393</v>
      </c>
      <c r="G59" s="93">
        <v>-580</v>
      </c>
      <c r="H59" s="93">
        <v>-602</v>
      </c>
      <c r="I59" s="93">
        <v>-506</v>
      </c>
      <c r="J59" s="93">
        <v>-609</v>
      </c>
      <c r="K59" s="93">
        <v>-447</v>
      </c>
      <c r="L59" s="93">
        <v>-695</v>
      </c>
      <c r="M59" s="93">
        <v>-871</v>
      </c>
      <c r="N59" s="93">
        <v>-589</v>
      </c>
    </row>
    <row r="60" spans="2:14">
      <c r="B60" s="79"/>
      <c r="C60" s="77"/>
      <c r="D60" s="77"/>
      <c r="E60" s="77"/>
      <c r="F60" s="77"/>
      <c r="G60" s="77"/>
      <c r="H60" s="77"/>
      <c r="I60" s="77"/>
      <c r="J60" s="77"/>
      <c r="K60" s="77"/>
      <c r="L60" s="77"/>
      <c r="M60" s="77"/>
      <c r="N60" s="77"/>
    </row>
    <row r="61" spans="2:14">
      <c r="B61" s="169" t="s">
        <v>113</v>
      </c>
    </row>
    <row r="62" spans="2:14">
      <c r="B62" s="92" t="s">
        <v>91</v>
      </c>
      <c r="C62" s="165">
        <v>-4270</v>
      </c>
      <c r="D62" s="165">
        <v>-4336</v>
      </c>
      <c r="E62" s="165">
        <v>-3494</v>
      </c>
      <c r="F62" s="165">
        <v>-2177</v>
      </c>
      <c r="G62" s="165">
        <v>-3322</v>
      </c>
      <c r="H62" s="165">
        <v>-3560</v>
      </c>
      <c r="I62" s="165">
        <v>-3576</v>
      </c>
      <c r="J62" s="165">
        <v>-2226</v>
      </c>
      <c r="K62" s="165">
        <v>-3336</v>
      </c>
      <c r="L62" s="165">
        <v>-7268</v>
      </c>
      <c r="M62" s="165">
        <v>-7656</v>
      </c>
      <c r="N62" s="165">
        <v>-13333</v>
      </c>
    </row>
    <row r="63" spans="2:14">
      <c r="B63" s="89" t="s">
        <v>92</v>
      </c>
      <c r="C63" s="93">
        <v>77</v>
      </c>
      <c r="D63" s="93">
        <v>28</v>
      </c>
      <c r="E63" s="93">
        <v>67</v>
      </c>
      <c r="F63" s="93">
        <v>73</v>
      </c>
      <c r="G63" s="93">
        <v>16</v>
      </c>
      <c r="H63" s="93">
        <v>56</v>
      </c>
      <c r="I63" s="93">
        <v>43</v>
      </c>
      <c r="J63" s="93">
        <v>36</v>
      </c>
      <c r="K63" s="93">
        <v>1549</v>
      </c>
      <c r="L63" s="93">
        <v>35</v>
      </c>
      <c r="M63" s="93">
        <v>50</v>
      </c>
      <c r="N63" s="93">
        <v>146</v>
      </c>
    </row>
    <row r="64" spans="2:14">
      <c r="B64" s="89" t="s">
        <v>93</v>
      </c>
      <c r="C64" s="93">
        <v>-23069</v>
      </c>
      <c r="D64" s="93">
        <v>-19933</v>
      </c>
      <c r="E64" s="93">
        <v>-23116</v>
      </c>
      <c r="F64" s="93">
        <v>-20105</v>
      </c>
      <c r="G64" s="93">
        <v>-39462</v>
      </c>
      <c r="H64" s="93">
        <v>-20055</v>
      </c>
      <c r="I64" s="93">
        <v>-20777</v>
      </c>
      <c r="J64" s="93">
        <v>-15594</v>
      </c>
      <c r="K64" s="93">
        <v>-80</v>
      </c>
      <c r="L64" s="93">
        <v>-585</v>
      </c>
      <c r="M64" s="93">
        <v>-973</v>
      </c>
      <c r="N64" s="93">
        <v>-300</v>
      </c>
    </row>
    <row r="65" spans="2:14">
      <c r="B65" s="89" t="s">
        <v>94</v>
      </c>
      <c r="C65" s="93">
        <v>23393</v>
      </c>
      <c r="D65" s="93">
        <v>20113</v>
      </c>
      <c r="E65" s="93">
        <v>22914</v>
      </c>
      <c r="F65" s="93">
        <v>19716</v>
      </c>
      <c r="G65" s="93">
        <v>38913</v>
      </c>
      <c r="H65" s="93">
        <v>20948</v>
      </c>
      <c r="I65" s="93">
        <v>23444</v>
      </c>
      <c r="J65" s="93">
        <v>15251</v>
      </c>
      <c r="K65" s="93">
        <v>928</v>
      </c>
      <c r="L65" s="93">
        <v>360</v>
      </c>
      <c r="M65" s="93">
        <v>879</v>
      </c>
      <c r="N65" s="93">
        <v>342</v>
      </c>
    </row>
    <row r="66" spans="2:14">
      <c r="B66" s="89" t="s">
        <v>95</v>
      </c>
      <c r="C66" s="93">
        <v>252</v>
      </c>
      <c r="D66" s="93">
        <v>203</v>
      </c>
      <c r="E66" s="93">
        <v>185</v>
      </c>
      <c r="F66" s="93">
        <v>205</v>
      </c>
      <c r="G66" s="93">
        <v>110</v>
      </c>
      <c r="H66" s="93">
        <v>124</v>
      </c>
      <c r="I66" s="93">
        <v>139</v>
      </c>
      <c r="J66" s="93">
        <v>165</v>
      </c>
      <c r="K66" s="93">
        <v>161</v>
      </c>
      <c r="L66" s="93">
        <v>151</v>
      </c>
      <c r="M66" s="93">
        <v>315</v>
      </c>
      <c r="N66" s="93">
        <v>661</v>
      </c>
    </row>
    <row r="67" spans="2:14">
      <c r="B67" s="89" t="s">
        <v>8622</v>
      </c>
      <c r="C67" s="93">
        <v>23</v>
      </c>
      <c r="D67" s="93">
        <v>17</v>
      </c>
      <c r="E67" s="93">
        <v>23</v>
      </c>
      <c r="F67" s="93">
        <v>242</v>
      </c>
      <c r="G67" s="93">
        <v>517</v>
      </c>
      <c r="H67" s="93">
        <v>1002</v>
      </c>
      <c r="I67" s="93">
        <v>309</v>
      </c>
      <c r="J67" s="93">
        <v>1895</v>
      </c>
      <c r="K67" s="93">
        <v>1846</v>
      </c>
      <c r="L67" s="93">
        <v>1856</v>
      </c>
      <c r="M67" s="93">
        <v>3310</v>
      </c>
      <c r="N67" s="93">
        <v>2317</v>
      </c>
    </row>
    <row r="68" spans="2:14">
      <c r="B68" s="168" t="s">
        <v>8623</v>
      </c>
      <c r="C68" s="93">
        <v>0</v>
      </c>
      <c r="D68" s="93">
        <v>0</v>
      </c>
      <c r="E68" s="93">
        <v>0</v>
      </c>
      <c r="F68" s="93">
        <v>0</v>
      </c>
      <c r="G68" s="93">
        <v>-26</v>
      </c>
      <c r="H68" s="93">
        <v>-106</v>
      </c>
      <c r="I68" s="93">
        <v>0</v>
      </c>
      <c r="J68" s="93">
        <v>0</v>
      </c>
      <c r="K68" s="93">
        <v>0</v>
      </c>
      <c r="L68" s="93">
        <v>0</v>
      </c>
      <c r="M68" s="93">
        <v>0</v>
      </c>
      <c r="N68" s="93">
        <v>0</v>
      </c>
    </row>
    <row r="69" spans="2:14">
      <c r="B69" s="89" t="s">
        <v>96</v>
      </c>
      <c r="C69" s="93">
        <v>0</v>
      </c>
      <c r="D69" s="93">
        <v>0</v>
      </c>
      <c r="E69" s="93">
        <v>0</v>
      </c>
      <c r="F69" s="93">
        <v>0</v>
      </c>
      <c r="G69" s="93">
        <v>185</v>
      </c>
      <c r="H69" s="93">
        <v>57</v>
      </c>
      <c r="I69" s="93">
        <v>0</v>
      </c>
      <c r="J69" s="93">
        <v>0</v>
      </c>
      <c r="K69" s="93">
        <v>0</v>
      </c>
      <c r="L69" s="93">
        <v>0</v>
      </c>
      <c r="M69" s="93">
        <v>0</v>
      </c>
      <c r="N69" s="93">
        <v>0</v>
      </c>
    </row>
    <row r="70" spans="2:14">
      <c r="B70" s="89" t="s">
        <v>97</v>
      </c>
      <c r="C70" s="93">
        <v>-865</v>
      </c>
      <c r="D70" s="93">
        <v>0</v>
      </c>
      <c r="E70" s="93">
        <v>0</v>
      </c>
      <c r="F70" s="93">
        <v>0</v>
      </c>
      <c r="G70" s="93">
        <v>0</v>
      </c>
      <c r="H70" s="93">
        <v>0</v>
      </c>
      <c r="I70" s="93">
        <v>0</v>
      </c>
      <c r="J70" s="93">
        <v>0</v>
      </c>
      <c r="K70" s="93">
        <v>0</v>
      </c>
      <c r="L70" s="93">
        <v>0</v>
      </c>
      <c r="M70" s="93">
        <v>0</v>
      </c>
      <c r="N70" s="93">
        <v>0</v>
      </c>
    </row>
    <row r="71" spans="2:14">
      <c r="B71" s="89" t="s">
        <v>8624</v>
      </c>
      <c r="C71" s="93">
        <v>-288</v>
      </c>
      <c r="D71" s="93">
        <v>269</v>
      </c>
      <c r="E71" s="93">
        <v>-435</v>
      </c>
      <c r="F71" s="93">
        <v>177</v>
      </c>
      <c r="G71" s="93">
        <v>90</v>
      </c>
      <c r="H71" s="93">
        <v>-50</v>
      </c>
      <c r="I71" s="93">
        <v>84</v>
      </c>
      <c r="J71" s="93">
        <v>0</v>
      </c>
      <c r="K71" s="93">
        <v>5</v>
      </c>
      <c r="L71" s="93">
        <v>0</v>
      </c>
      <c r="M71" s="93">
        <v>-2</v>
      </c>
      <c r="N71" s="93">
        <v>16</v>
      </c>
    </row>
    <row r="72" spans="2:14">
      <c r="B72" s="89" t="s">
        <v>98</v>
      </c>
      <c r="C72" s="93">
        <v>720</v>
      </c>
      <c r="D72" s="93">
        <v>30</v>
      </c>
      <c r="E72" s="93">
        <v>-9</v>
      </c>
      <c r="F72" s="93">
        <v>64</v>
      </c>
      <c r="G72" s="93">
        <v>-4393</v>
      </c>
      <c r="H72" s="93">
        <v>73</v>
      </c>
      <c r="I72" s="93">
        <v>62</v>
      </c>
      <c r="J72" s="93">
        <v>-20</v>
      </c>
      <c r="K72" s="93">
        <v>-80</v>
      </c>
      <c r="L72" s="93">
        <v>-799</v>
      </c>
      <c r="M72" s="93">
        <v>-3187</v>
      </c>
      <c r="N72" s="93">
        <v>1125</v>
      </c>
    </row>
    <row r="73" spans="2:14">
      <c r="B73" s="79"/>
      <c r="C73" s="77"/>
      <c r="D73" s="77"/>
      <c r="E73" s="77"/>
      <c r="F73" s="77"/>
      <c r="G73" s="77"/>
      <c r="H73" s="77"/>
      <c r="I73" s="77"/>
      <c r="J73" s="77"/>
      <c r="K73" s="77"/>
      <c r="L73" s="77"/>
      <c r="M73" s="77"/>
      <c r="N73" s="77"/>
    </row>
    <row r="74" spans="2:14">
      <c r="B74" s="169" t="s">
        <v>111</v>
      </c>
    </row>
    <row r="75" spans="2:14">
      <c r="B75" s="92" t="s">
        <v>99</v>
      </c>
      <c r="C75" s="165">
        <v>361</v>
      </c>
      <c r="D75" s="165">
        <v>136</v>
      </c>
      <c r="E75" s="165">
        <v>111</v>
      </c>
      <c r="F75" s="165">
        <v>158</v>
      </c>
      <c r="G75" s="165">
        <v>157</v>
      </c>
      <c r="H75" s="165">
        <v>85</v>
      </c>
      <c r="I75" s="165">
        <v>97</v>
      </c>
      <c r="J75" s="165">
        <v>100</v>
      </c>
      <c r="K75" s="165">
        <v>2996</v>
      </c>
      <c r="L75" s="165">
        <v>11</v>
      </c>
      <c r="M75" s="165">
        <v>4008</v>
      </c>
      <c r="N75" s="165">
        <v>114</v>
      </c>
    </row>
    <row r="76" spans="2:14">
      <c r="B76" s="168" t="s">
        <v>100</v>
      </c>
      <c r="C76" s="93">
        <v>8570</v>
      </c>
      <c r="D76" s="93">
        <v>15098</v>
      </c>
      <c r="E76" s="93">
        <v>17733</v>
      </c>
      <c r="F76" s="93">
        <v>17645</v>
      </c>
      <c r="G76" s="93">
        <v>22243</v>
      </c>
      <c r="H76" s="93">
        <v>34330</v>
      </c>
      <c r="I76" s="93">
        <v>45714</v>
      </c>
      <c r="J76" s="93">
        <v>49600</v>
      </c>
      <c r="K76" s="93">
        <v>5602</v>
      </c>
      <c r="L76" s="93">
        <v>11474</v>
      </c>
      <c r="M76" s="93">
        <v>75571</v>
      </c>
      <c r="N76" s="93">
        <v>68889</v>
      </c>
    </row>
    <row r="77" spans="2:14">
      <c r="B77" s="89" t="s">
        <v>101</v>
      </c>
      <c r="C77" s="93">
        <v>-5692</v>
      </c>
      <c r="D77" s="93">
        <v>-14374</v>
      </c>
      <c r="E77" s="93">
        <v>-17836</v>
      </c>
      <c r="F77" s="93">
        <v>-20145</v>
      </c>
      <c r="G77" s="93">
        <v>-17282</v>
      </c>
      <c r="H77" s="93">
        <v>-33893</v>
      </c>
      <c r="I77" s="93">
        <v>-46355</v>
      </c>
      <c r="J77" s="93">
        <v>-49707</v>
      </c>
      <c r="K77" s="93">
        <v>-11576</v>
      </c>
      <c r="L77" s="93">
        <v>-8817</v>
      </c>
      <c r="M77" s="93">
        <v>-74402</v>
      </c>
      <c r="N77" s="93">
        <v>-68376</v>
      </c>
    </row>
    <row r="78" spans="2:14">
      <c r="B78" s="89" t="s">
        <v>102</v>
      </c>
      <c r="C78" s="93">
        <v>-2991</v>
      </c>
      <c r="D78" s="93">
        <v>-3581</v>
      </c>
      <c r="E78" s="93">
        <v>-3607</v>
      </c>
      <c r="F78" s="93">
        <v>-3246</v>
      </c>
      <c r="G78" s="93">
        <v>-3264</v>
      </c>
      <c r="H78" s="93">
        <v>-4570</v>
      </c>
      <c r="I78" s="93">
        <v>-3976</v>
      </c>
      <c r="J78" s="93">
        <v>-4002</v>
      </c>
      <c r="K78" s="93">
        <v>-3731</v>
      </c>
      <c r="L78" s="93">
        <v>-3555</v>
      </c>
      <c r="M78" s="93">
        <v>-4108</v>
      </c>
      <c r="N78" s="93">
        <v>-4777</v>
      </c>
    </row>
    <row r="79" spans="2:14">
      <c r="B79" s="89" t="s">
        <v>8625</v>
      </c>
      <c r="C79" s="93">
        <v>-345</v>
      </c>
      <c r="D79" s="93">
        <v>-341</v>
      </c>
      <c r="E79" s="93">
        <v>-461</v>
      </c>
      <c r="F79" s="93">
        <v>-411</v>
      </c>
      <c r="G79" s="93">
        <v>-415</v>
      </c>
      <c r="H79" s="93">
        <v>-417</v>
      </c>
      <c r="I79" s="93">
        <v>-410</v>
      </c>
      <c r="J79" s="93">
        <v>-501</v>
      </c>
      <c r="K79" s="93">
        <v>-526</v>
      </c>
      <c r="L79" s="93">
        <v>-559</v>
      </c>
      <c r="M79" s="93">
        <v>-787</v>
      </c>
      <c r="N79" s="93">
        <v>-887</v>
      </c>
    </row>
    <row r="80" spans="2:14">
      <c r="B80" s="89" t="s">
        <v>103</v>
      </c>
      <c r="C80" s="93">
        <v>0</v>
      </c>
      <c r="D80" s="93">
        <v>0</v>
      </c>
      <c r="E80" s="93">
        <v>0</v>
      </c>
      <c r="F80" s="93">
        <v>0</v>
      </c>
      <c r="G80" s="93">
        <v>0</v>
      </c>
      <c r="H80" s="93">
        <v>0</v>
      </c>
      <c r="I80" s="93">
        <v>0</v>
      </c>
      <c r="J80" s="93">
        <v>-330</v>
      </c>
      <c r="K80" s="93">
        <v>-352</v>
      </c>
      <c r="L80" s="93">
        <v>-384</v>
      </c>
      <c r="M80" s="93">
        <v>-394</v>
      </c>
      <c r="N80" s="93">
        <v>-465</v>
      </c>
    </row>
    <row r="81" spans="2:14" ht="15" thickBot="1">
      <c r="B81" s="90" t="s">
        <v>104</v>
      </c>
      <c r="C81" s="167">
        <v>-496</v>
      </c>
      <c r="D81" s="167">
        <v>-203</v>
      </c>
      <c r="E81" s="167">
        <v>1822</v>
      </c>
      <c r="F81" s="167">
        <v>-184</v>
      </c>
      <c r="G81" s="167">
        <v>-501</v>
      </c>
      <c r="H81" s="167">
        <v>-261</v>
      </c>
      <c r="I81" s="167">
        <v>-253</v>
      </c>
      <c r="J81" s="167">
        <v>-270</v>
      </c>
      <c r="K81" s="167">
        <v>-16</v>
      </c>
      <c r="L81" s="167">
        <v>646</v>
      </c>
      <c r="M81" s="167">
        <v>1452</v>
      </c>
      <c r="N81" s="167">
        <v>1004</v>
      </c>
    </row>
    <row r="82" spans="2:14" ht="15" thickBot="1">
      <c r="B82" s="88" t="s">
        <v>50</v>
      </c>
      <c r="C82" s="170">
        <v>-1333</v>
      </c>
      <c r="D82" s="170">
        <v>-392</v>
      </c>
      <c r="E82" s="170">
        <v>-123</v>
      </c>
      <c r="F82" s="170">
        <v>-574</v>
      </c>
      <c r="G82" s="170">
        <v>579</v>
      </c>
      <c r="H82" s="170">
        <v>126</v>
      </c>
      <c r="I82" s="170">
        <v>-883</v>
      </c>
      <c r="J82" s="170">
        <v>1773</v>
      </c>
      <c r="K82" s="170">
        <v>1736</v>
      </c>
      <c r="L82" s="170">
        <v>-741</v>
      </c>
      <c r="M82" s="170">
        <v>1243</v>
      </c>
      <c r="N82" s="170">
        <v>-928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5CBF9-EF60-4178-B3A3-FE227FD88AEB}">
  <sheetPr>
    <tabColor rgb="FF002060"/>
  </sheetPr>
  <dimension ref="A2:R64"/>
  <sheetViews>
    <sheetView showGridLines="0" tabSelected="1" topLeftCell="A2" workbookViewId="0">
      <selection activeCell="G13" sqref="G13"/>
    </sheetView>
  </sheetViews>
  <sheetFormatPr defaultRowHeight="14.5"/>
  <cols>
    <col min="1" max="1" width="1.90625" customWidth="1"/>
    <col min="7" max="7" width="11.36328125" customWidth="1"/>
    <col min="8" max="8" width="10.54296875" customWidth="1"/>
    <col min="9" max="9" width="10.453125" customWidth="1"/>
    <col min="10" max="10" width="12.81640625" customWidth="1"/>
    <col min="11" max="11" width="10.7265625" customWidth="1"/>
    <col min="12" max="12" width="1.1796875" customWidth="1"/>
    <col min="13" max="17" width="9.1796875" bestFit="1" customWidth="1"/>
  </cols>
  <sheetData>
    <row r="2" spans="2:18">
      <c r="B2" s="205" t="s">
        <v>267</v>
      </c>
      <c r="C2" s="205"/>
      <c r="D2" s="205"/>
      <c r="E2" s="205"/>
      <c r="F2" s="205"/>
      <c r="G2" s="206">
        <f>IFERROR('Raw FS'!J2,0)</f>
        <v>43891</v>
      </c>
      <c r="H2" s="206">
        <f>IFERROR('Raw FS'!K2,0)</f>
        <v>44256</v>
      </c>
      <c r="I2" s="206">
        <f>IFERROR('Raw FS'!L2,0)</f>
        <v>44621</v>
      </c>
      <c r="J2" s="206">
        <f>IFERROR('Raw FS'!M2,0)</f>
        <v>44986</v>
      </c>
      <c r="K2" s="206">
        <f>IFERROR('Raw FS'!N2,0)</f>
        <v>45352</v>
      </c>
      <c r="L2" s="186"/>
      <c r="M2" s="206">
        <f>K2+365</f>
        <v>45717</v>
      </c>
      <c r="N2" s="206">
        <f>M2+365</f>
        <v>46082</v>
      </c>
      <c r="O2" s="206">
        <f t="shared" ref="O2:Q2" si="0">N2+365</f>
        <v>46447</v>
      </c>
      <c r="P2" s="206">
        <f t="shared" si="0"/>
        <v>46812</v>
      </c>
      <c r="Q2" s="206">
        <f t="shared" si="0"/>
        <v>47177</v>
      </c>
      <c r="R2" s="9"/>
    </row>
    <row r="4" spans="2:18">
      <c r="G4">
        <v>1</v>
      </c>
      <c r="H4">
        <f>G4+1</f>
        <v>2</v>
      </c>
      <c r="I4">
        <f t="shared" ref="I4:K4" si="1">H4+1</f>
        <v>3</v>
      </c>
      <c r="J4">
        <f t="shared" si="1"/>
        <v>4</v>
      </c>
      <c r="K4">
        <f t="shared" si="1"/>
        <v>5</v>
      </c>
      <c r="M4">
        <f>K4+1</f>
        <v>6</v>
      </c>
      <c r="N4">
        <f>M4+1</f>
        <v>7</v>
      </c>
      <c r="O4">
        <f t="shared" ref="O4:Q4" si="2">N4+1</f>
        <v>8</v>
      </c>
      <c r="P4">
        <f t="shared" si="2"/>
        <v>9</v>
      </c>
      <c r="Q4">
        <f t="shared" si="2"/>
        <v>10</v>
      </c>
    </row>
    <row r="5" spans="2:18">
      <c r="B5" s="84" t="s">
        <v>268</v>
      </c>
      <c r="C5" s="85"/>
      <c r="D5" s="85"/>
      <c r="E5" s="85"/>
      <c r="F5" s="85"/>
      <c r="G5" s="85"/>
      <c r="H5" s="85"/>
      <c r="I5" s="85"/>
      <c r="J5" s="85"/>
      <c r="K5" s="85"/>
    </row>
    <row r="6" spans="2:18">
      <c r="B6" s="81" t="s">
        <v>257</v>
      </c>
      <c r="C6" s="81"/>
      <c r="D6" s="81"/>
      <c r="E6" s="81"/>
      <c r="F6" s="81"/>
      <c r="G6" s="95">
        <f>IFERROR('Raw FS'!J37,0)</f>
        <v>1752</v>
      </c>
      <c r="H6" s="95">
        <f>IFERROR('Raw FS'!K37,0)</f>
        <v>1886</v>
      </c>
      <c r="I6" s="95">
        <f>IFERROR('Raw FS'!L37,0)</f>
        <v>4232</v>
      </c>
      <c r="J6" s="95">
        <f>IFERROR('Raw FS'!M37,0)</f>
        <v>3943</v>
      </c>
      <c r="K6" s="95">
        <f>IFERROR('Raw FS'!N37,0)</f>
        <v>4420</v>
      </c>
      <c r="M6" s="95">
        <f>FORECAST(M4,$G$6:$K$6,$G$4:$K$4)</f>
        <v>5464.5</v>
      </c>
      <c r="N6" s="95">
        <f t="shared" ref="N6:Q6" si="3">FORECAST(N4,$G$6:$K$6,$G$4:$K$4)</f>
        <v>6203.7999999999993</v>
      </c>
      <c r="O6" s="95">
        <f t="shared" si="3"/>
        <v>6943.1</v>
      </c>
      <c r="P6" s="95">
        <f t="shared" si="3"/>
        <v>7682.4</v>
      </c>
      <c r="Q6" s="95">
        <f t="shared" si="3"/>
        <v>8421.7000000000007</v>
      </c>
    </row>
    <row r="7" spans="2:18">
      <c r="B7" s="81" t="s">
        <v>269</v>
      </c>
      <c r="C7" s="81"/>
      <c r="D7" s="81"/>
      <c r="E7" s="81"/>
      <c r="F7" s="81"/>
      <c r="G7" s="95">
        <f>IFERROR('Raw FS'!J38,0)</f>
        <v>4426</v>
      </c>
      <c r="H7" s="95">
        <f>IFERROR('Raw FS'!K38,0)</f>
        <v>5200</v>
      </c>
      <c r="I7" s="95">
        <f>IFERROR('Raw FS'!L38,0)</f>
        <v>5980</v>
      </c>
      <c r="J7" s="95">
        <f>IFERROR('Raw FS'!M38,0)</f>
        <v>6952</v>
      </c>
      <c r="K7" s="95">
        <f>IFERROR('Raw FS'!N38,0)</f>
        <v>7402</v>
      </c>
      <c r="M7" s="95">
        <f>FORECAST(M4,$G$7:$K$7,$G$4:$K$4)</f>
        <v>8303.2000000000007</v>
      </c>
      <c r="N7" s="95">
        <f t="shared" ref="N7:Q7" si="4">FORECAST(N4,$G$7:$K$7,$G$4:$K$4)</f>
        <v>9073.6</v>
      </c>
      <c r="O7" s="95">
        <f t="shared" si="4"/>
        <v>9844</v>
      </c>
      <c r="P7" s="95">
        <f t="shared" si="4"/>
        <v>10614.4</v>
      </c>
      <c r="Q7" s="95">
        <f t="shared" si="4"/>
        <v>11384.8</v>
      </c>
    </row>
    <row r="8" spans="2:18">
      <c r="B8" s="81" t="s">
        <v>270</v>
      </c>
      <c r="C8" s="81"/>
      <c r="D8" s="81"/>
      <c r="E8" s="81"/>
      <c r="F8" s="81"/>
      <c r="G8" s="95">
        <f>IFERROR('Raw FS'!J43,0)</f>
        <v>552</v>
      </c>
      <c r="H8" s="95">
        <f>IFERROR('Raw FS'!K43,0)</f>
        <v>609</v>
      </c>
      <c r="I8" s="95">
        <f>IFERROR('Raw FS'!L43,0)</f>
        <v>887</v>
      </c>
      <c r="J8" s="95">
        <f>IFERROR('Raw FS'!M43,0)</f>
        <v>1079</v>
      </c>
      <c r="K8" s="95">
        <f>IFERROR('Raw FS'!N43,0)</f>
        <v>1126</v>
      </c>
      <c r="M8" s="95">
        <f>FORECAST(M4,$G$8:$K$8,$G$4:$K$4)</f>
        <v>1336</v>
      </c>
      <c r="N8" s="95">
        <f t="shared" ref="N8:Q8" si="5">FORECAST(N4,$G$8:$K$8,$G$4:$K$4)</f>
        <v>1497.8000000000002</v>
      </c>
      <c r="O8" s="95">
        <f t="shared" si="5"/>
        <v>1659.6000000000001</v>
      </c>
      <c r="P8" s="95">
        <f t="shared" si="5"/>
        <v>1821.4</v>
      </c>
      <c r="Q8" s="95">
        <f t="shared" si="5"/>
        <v>1983.2</v>
      </c>
    </row>
    <row r="9" spans="2:18">
      <c r="B9" s="81" t="s">
        <v>271</v>
      </c>
      <c r="C9" s="81"/>
      <c r="D9" s="81"/>
      <c r="E9" s="81"/>
      <c r="F9" s="81"/>
      <c r="G9" s="95">
        <f>IFERROR('Raw FS'!J44,0)</f>
        <v>17037</v>
      </c>
      <c r="H9" s="95">
        <f>IFERROR('Raw FS'!K44,0)</f>
        <v>16491</v>
      </c>
      <c r="I9" s="95">
        <f>IFERROR('Raw FS'!L44,0)</f>
        <v>18627</v>
      </c>
      <c r="J9" s="95">
        <f>IFERROR('Raw FS'!M44,0)</f>
        <v>21123</v>
      </c>
      <c r="K9" s="95">
        <f>IFERROR('Raw FS'!N44,0)</f>
        <v>21868</v>
      </c>
      <c r="M9" s="95">
        <f>FORECAST(M4,$G$9:$K$9,$G$4:$K$4)</f>
        <v>23317.4</v>
      </c>
      <c r="N9" s="95">
        <f t="shared" ref="N9:Q9" si="6">FORECAST(N4,$G$9:$K$9,$G$4:$K$4)</f>
        <v>24746.800000000003</v>
      </c>
      <c r="O9" s="95">
        <f t="shared" si="6"/>
        <v>26176.2</v>
      </c>
      <c r="P9" s="95">
        <f t="shared" si="6"/>
        <v>27605.599999999999</v>
      </c>
      <c r="Q9" s="95">
        <f t="shared" si="6"/>
        <v>29035</v>
      </c>
    </row>
    <row r="10" spans="2:18">
      <c r="B10" s="83" t="s">
        <v>83</v>
      </c>
      <c r="C10" s="82"/>
      <c r="D10" s="82"/>
      <c r="E10" s="82"/>
      <c r="F10" s="82"/>
      <c r="G10" s="96">
        <f>IFERROR(SUM(G6:G9),0)</f>
        <v>23767</v>
      </c>
      <c r="H10" s="96">
        <f t="shared" ref="H10:P10" si="7">IFERROR(SUM(H6:H9),0)</f>
        <v>24186</v>
      </c>
      <c r="I10" s="96">
        <f t="shared" si="7"/>
        <v>29726</v>
      </c>
      <c r="J10" s="96">
        <f t="shared" si="7"/>
        <v>33097</v>
      </c>
      <c r="K10" s="96">
        <f t="shared" si="7"/>
        <v>34816</v>
      </c>
      <c r="M10" s="96">
        <f t="shared" si="7"/>
        <v>38421.100000000006</v>
      </c>
      <c r="N10" s="96">
        <f t="shared" si="7"/>
        <v>41522</v>
      </c>
      <c r="O10" s="96">
        <f t="shared" si="7"/>
        <v>44622.899999999994</v>
      </c>
      <c r="P10" s="96">
        <f t="shared" si="7"/>
        <v>47723.8</v>
      </c>
      <c r="Q10" s="96">
        <f>IFERROR(SUM(Q6:Q9),0)</f>
        <v>50824.7</v>
      </c>
    </row>
    <row r="11" spans="2:18">
      <c r="G11" s="77"/>
      <c r="H11" s="77"/>
      <c r="I11" s="77"/>
      <c r="J11" s="77"/>
      <c r="K11" s="77"/>
      <c r="M11" s="99"/>
      <c r="N11" s="99"/>
      <c r="O11" s="99"/>
      <c r="P11" s="99"/>
      <c r="Q11" s="99"/>
    </row>
    <row r="12" spans="2:18">
      <c r="B12" s="84" t="s">
        <v>272</v>
      </c>
      <c r="C12" s="85"/>
      <c r="D12" s="85"/>
      <c r="E12" s="85"/>
      <c r="F12" s="85"/>
      <c r="G12" s="98"/>
      <c r="H12" s="98"/>
      <c r="I12" s="98"/>
      <c r="J12" s="98"/>
      <c r="K12" s="98"/>
      <c r="M12" s="99"/>
      <c r="N12" s="99"/>
      <c r="O12" s="99"/>
      <c r="P12" s="99"/>
      <c r="Q12" s="99"/>
    </row>
    <row r="13" spans="2:18">
      <c r="B13" s="81" t="s">
        <v>244</v>
      </c>
      <c r="C13" s="81"/>
      <c r="D13" s="81"/>
      <c r="E13" s="81"/>
      <c r="F13" s="81"/>
      <c r="G13" s="95">
        <f>IFERROR('Raw FS'!J14,0)</f>
        <v>5095</v>
      </c>
      <c r="H13" s="95">
        <f>IFERROR('Raw FS'!K14,0)</f>
        <v>7146</v>
      </c>
      <c r="I13" s="95">
        <f>IFERROR('Raw FS'!L14,0)</f>
        <v>10460</v>
      </c>
      <c r="J13" s="95">
        <f>IFERROR('Raw FS'!M14,0)</f>
        <v>7407</v>
      </c>
      <c r="K13" s="95">
        <f>IFERROR('Raw FS'!N14,0)</f>
        <v>9321</v>
      </c>
      <c r="M13" s="95">
        <f>FORECAST(M4,$G$13:$K$13,$G$4:$K$4)</f>
        <v>10499.7</v>
      </c>
      <c r="N13" s="95">
        <f t="shared" ref="N13:Q13" si="8">FORECAST(N4,$G$13:$K$13,$G$4:$K$4)</f>
        <v>11371</v>
      </c>
      <c r="O13" s="95">
        <f t="shared" si="8"/>
        <v>12242.3</v>
      </c>
      <c r="P13" s="95">
        <f t="shared" si="8"/>
        <v>13113.6</v>
      </c>
      <c r="Q13" s="95">
        <f t="shared" si="8"/>
        <v>13984.900000000001</v>
      </c>
    </row>
    <row r="14" spans="2:18">
      <c r="B14" s="81" t="s">
        <v>245</v>
      </c>
      <c r="C14" s="81"/>
      <c r="D14" s="81"/>
      <c r="E14" s="81"/>
      <c r="F14" s="81"/>
      <c r="G14" s="95">
        <f>IFERROR('Raw FS'!J15,0)</f>
        <v>782</v>
      </c>
      <c r="H14" s="95">
        <f>IFERROR('Raw FS'!K15,0)</f>
        <v>1209</v>
      </c>
      <c r="I14" s="95">
        <f>IFERROR('Raw FS'!L15,0)</f>
        <v>1180</v>
      </c>
      <c r="J14" s="95">
        <f>IFERROR('Raw FS'!M15,0)</f>
        <v>2458</v>
      </c>
      <c r="K14" s="95">
        <f>IFERROR('Raw FS'!N15,0)</f>
        <v>2197</v>
      </c>
      <c r="M14" s="95">
        <f>FORECAST(M4,$G$14:$K$14,$G$4:$K$4)</f>
        <v>2788.8999999999996</v>
      </c>
      <c r="N14" s="95">
        <f t="shared" ref="N14:Q14" si="9">FORECAST(N4,$G$14:$K$14,$G$4:$K$4)</f>
        <v>3196.8</v>
      </c>
      <c r="O14" s="95">
        <f t="shared" si="9"/>
        <v>3604.7</v>
      </c>
      <c r="P14" s="95">
        <f t="shared" si="9"/>
        <v>4012.6000000000004</v>
      </c>
      <c r="Q14" s="95">
        <f t="shared" si="9"/>
        <v>4420.5</v>
      </c>
    </row>
    <row r="15" spans="2:18">
      <c r="B15" s="81" t="s">
        <v>246</v>
      </c>
      <c r="C15" s="81"/>
      <c r="D15" s="81"/>
      <c r="E15" s="81"/>
      <c r="F15" s="81"/>
      <c r="G15" s="95">
        <f>IFERROR('Raw FS'!J16,0)</f>
        <v>9962</v>
      </c>
      <c r="H15" s="95">
        <f>IFERROR('Raw FS'!K16,0)</f>
        <v>18342</v>
      </c>
      <c r="I15" s="95">
        <f>IFERROR('Raw FS'!L16,0)</f>
        <v>23687</v>
      </c>
      <c r="J15" s="95">
        <f>IFERROR('Raw FS'!M16,0)</f>
        <v>31104</v>
      </c>
      <c r="K15" s="95">
        <f>IFERROR('Raw FS'!N16,0)</f>
        <v>35514</v>
      </c>
      <c r="M15" s="95">
        <f>FORECAST(M4,$G$15:$K$15,$G$4:$K$4)</f>
        <v>42881.599999999999</v>
      </c>
      <c r="N15" s="95">
        <f t="shared" ref="N15:Q15" si="10">FORECAST(N4,$G$15:$K$15,$G$4:$K$4)</f>
        <v>49268.2</v>
      </c>
      <c r="O15" s="95">
        <f t="shared" si="10"/>
        <v>55654.799999999996</v>
      </c>
      <c r="P15" s="95">
        <f t="shared" si="10"/>
        <v>62041.399999999994</v>
      </c>
      <c r="Q15" s="95">
        <f t="shared" si="10"/>
        <v>68428</v>
      </c>
    </row>
    <row r="16" spans="2:18">
      <c r="B16" s="83" t="s">
        <v>273</v>
      </c>
      <c r="C16" s="82"/>
      <c r="D16" s="82"/>
      <c r="E16" s="82"/>
      <c r="F16" s="82"/>
      <c r="G16" s="96">
        <f>IFERROR(SUM(G13:G15),0)</f>
        <v>15839</v>
      </c>
      <c r="H16" s="96">
        <f>IFERROR(SUM(H13:H15),0)</f>
        <v>26697</v>
      </c>
      <c r="I16" s="96">
        <f>IFERROR(SUM(I13:I15),0)</f>
        <v>35327</v>
      </c>
      <c r="J16" s="96">
        <f>IFERROR(SUM(J13:J15),0)</f>
        <v>40969</v>
      </c>
      <c r="K16" s="96">
        <f>IFERROR(SUM(K13:K15),0)</f>
        <v>47032</v>
      </c>
      <c r="M16" s="96">
        <f>IFERROR(SUM(M13:M15),0)</f>
        <v>56170.2</v>
      </c>
      <c r="N16" s="96">
        <f t="shared" ref="N16:Q16" si="11">IFERROR(SUM(N13:N15),0)</f>
        <v>63836</v>
      </c>
      <c r="O16" s="96">
        <f t="shared" si="11"/>
        <v>71501.799999999988</v>
      </c>
      <c r="P16" s="96">
        <f t="shared" si="11"/>
        <v>79167.599999999991</v>
      </c>
      <c r="Q16" s="96">
        <f t="shared" si="11"/>
        <v>86833.4</v>
      </c>
    </row>
    <row r="17" spans="1:17" ht="15" thickBot="1">
      <c r="G17" s="77"/>
      <c r="H17" s="77"/>
      <c r="I17" s="77"/>
      <c r="J17" s="77"/>
      <c r="K17" s="77"/>
    </row>
    <row r="18" spans="1:17" ht="15" thickBot="1">
      <c r="A18" s="11" t="s">
        <v>55</v>
      </c>
      <c r="B18" s="32" t="s">
        <v>274</v>
      </c>
      <c r="C18" s="32"/>
      <c r="D18" s="32"/>
      <c r="E18" s="32"/>
      <c r="F18" s="32"/>
      <c r="G18" s="97">
        <f>G10-G16</f>
        <v>7928</v>
      </c>
      <c r="H18" s="97">
        <f t="shared" ref="H18:Q18" si="12">H10-H16</f>
        <v>-2511</v>
      </c>
      <c r="I18" s="97">
        <f t="shared" si="12"/>
        <v>-5601</v>
      </c>
      <c r="J18" s="97">
        <f t="shared" si="12"/>
        <v>-7872</v>
      </c>
      <c r="K18" s="97">
        <f t="shared" si="12"/>
        <v>-12216</v>
      </c>
      <c r="M18" s="97">
        <f t="shared" si="12"/>
        <v>-17749.099999999991</v>
      </c>
      <c r="N18" s="97">
        <f t="shared" si="12"/>
        <v>-22314</v>
      </c>
      <c r="O18" s="97">
        <f t="shared" si="12"/>
        <v>-26878.899999999994</v>
      </c>
      <c r="P18" s="97">
        <f t="shared" si="12"/>
        <v>-31443.799999999988</v>
      </c>
      <c r="Q18" s="97">
        <f t="shared" si="12"/>
        <v>-36008.699999999997</v>
      </c>
    </row>
    <row r="19" spans="1:17">
      <c r="G19" s="77"/>
      <c r="H19" s="77"/>
      <c r="I19" s="77"/>
      <c r="J19" s="77"/>
      <c r="K19" s="77"/>
    </row>
    <row r="20" spans="1:17">
      <c r="B20" s="84" t="s">
        <v>275</v>
      </c>
      <c r="C20" s="85"/>
      <c r="D20" s="85"/>
      <c r="E20" s="85"/>
      <c r="F20" s="85"/>
      <c r="G20" s="98"/>
      <c r="H20" s="98"/>
      <c r="I20" s="98"/>
      <c r="J20" s="98"/>
      <c r="K20" s="98"/>
    </row>
    <row r="21" spans="1:17">
      <c r="B21" s="171" t="s">
        <v>8641</v>
      </c>
      <c r="C21" s="85"/>
      <c r="D21" s="85"/>
      <c r="E21" s="85"/>
      <c r="F21" s="85"/>
      <c r="G21" s="98">
        <f>IFERROR('Raw FS'!J20,0)</f>
        <v>2071</v>
      </c>
      <c r="H21" s="98">
        <f>IFERROR('Raw FS'!K20,0)</f>
        <v>2186</v>
      </c>
      <c r="I21" s="98">
        <f>IFERROR('Raw FS'!L20,0)</f>
        <v>2284</v>
      </c>
      <c r="J21" s="98">
        <f>IFERROR('Raw FS'!M20,0)</f>
        <v>2672</v>
      </c>
      <c r="K21" s="98">
        <f>IFERROR('Raw FS'!N20,0)</f>
        <v>3352</v>
      </c>
    </row>
    <row r="22" spans="1:17">
      <c r="B22" s="81" t="s">
        <v>247</v>
      </c>
      <c r="C22" s="81"/>
      <c r="D22" s="81"/>
      <c r="E22" s="81"/>
      <c r="F22" s="81"/>
      <c r="G22" s="98">
        <f>IFERROR('Raw FS'!J21,0)</f>
        <v>3058</v>
      </c>
      <c r="H22" s="98">
        <f>IFERROR('Raw FS'!K21,0)</f>
        <v>3826</v>
      </c>
      <c r="I22" s="98">
        <f>IFERROR('Raw FS'!L21,0)</f>
        <v>4043</v>
      </c>
      <c r="J22" s="98">
        <f>IFERROR('Raw FS'!M21,0)</f>
        <v>4432</v>
      </c>
      <c r="K22" s="98">
        <f>IFERROR('Raw FS'!N21,0)</f>
        <v>4503</v>
      </c>
    </row>
    <row r="23" spans="1:17">
      <c r="B23" s="81" t="s">
        <v>248</v>
      </c>
      <c r="C23" s="81"/>
      <c r="D23" s="81"/>
      <c r="E23" s="81"/>
      <c r="F23" s="81"/>
      <c r="G23" s="98">
        <f>IFERROR('Raw FS'!J22,0)</f>
        <v>47425</v>
      </c>
      <c r="H23" s="98">
        <f>IFERROR('Raw FS'!K22,0)</f>
        <v>48607</v>
      </c>
      <c r="I23" s="98">
        <f>IFERROR('Raw FS'!L22,0)</f>
        <v>52664</v>
      </c>
      <c r="J23" s="98">
        <f>IFERROR('Raw FS'!M22,0)</f>
        <v>55799</v>
      </c>
      <c r="K23" s="98">
        <f>IFERROR('Raw FS'!N22,0)</f>
        <v>59919</v>
      </c>
    </row>
    <row r="24" spans="1:17">
      <c r="B24" s="81" t="s">
        <v>249</v>
      </c>
      <c r="C24" s="81"/>
      <c r="D24" s="81"/>
      <c r="E24" s="81"/>
      <c r="F24" s="81"/>
      <c r="G24" s="98">
        <f>IFERROR('Raw FS'!J23,0)</f>
        <v>6967</v>
      </c>
      <c r="H24" s="98">
        <f>IFERROR('Raw FS'!K23,0)</f>
        <v>11790</v>
      </c>
      <c r="I24" s="98">
        <f>IFERROR('Raw FS'!L23,0)</f>
        <v>15200</v>
      </c>
      <c r="J24" s="98">
        <f>IFERROR('Raw FS'!M23,0)</f>
        <v>18485</v>
      </c>
      <c r="K24" s="98">
        <f>IFERROR('Raw FS'!N23,0)</f>
        <v>22097</v>
      </c>
    </row>
    <row r="25" spans="1:17">
      <c r="B25" s="81" t="s">
        <v>250</v>
      </c>
      <c r="C25" s="81"/>
      <c r="D25" s="81"/>
      <c r="E25" s="81"/>
      <c r="F25" s="81"/>
      <c r="G25" s="98">
        <f>IFERROR('Raw FS'!J24,0)</f>
        <v>118</v>
      </c>
      <c r="H25" s="98">
        <f>IFERROR('Raw FS'!K24,0)</f>
        <v>134</v>
      </c>
      <c r="I25" s="98">
        <f>IFERROR('Raw FS'!L24,0)</f>
        <v>144</v>
      </c>
      <c r="J25" s="98">
        <f>IFERROR('Raw FS'!M24,0)</f>
        <v>167</v>
      </c>
      <c r="K25" s="98">
        <f>IFERROR('Raw FS'!N24,0)</f>
        <v>187</v>
      </c>
    </row>
    <row r="26" spans="1:17">
      <c r="B26" s="172" t="s">
        <v>8645</v>
      </c>
      <c r="C26" s="81"/>
      <c r="D26" s="81"/>
      <c r="E26" s="81"/>
      <c r="F26" s="81"/>
      <c r="G26" s="98">
        <f>IFERROR('Raw FS'!J25,0)</f>
        <v>104</v>
      </c>
      <c r="H26" s="98">
        <f>IFERROR('Raw FS'!K25,0)</f>
        <v>0</v>
      </c>
      <c r="I26" s="98">
        <f>IFERROR('Raw FS'!L25,0)</f>
        <v>0</v>
      </c>
      <c r="J26" s="98">
        <f>IFERROR('Raw FS'!M25,0)</f>
        <v>0</v>
      </c>
      <c r="K26" s="98">
        <f>IFERROR('Raw FS'!N25,0)</f>
        <v>0</v>
      </c>
    </row>
    <row r="27" spans="1:17">
      <c r="B27" s="81" t="s">
        <v>251</v>
      </c>
      <c r="C27" s="81"/>
      <c r="D27" s="81"/>
      <c r="E27" s="81"/>
      <c r="F27" s="81"/>
      <c r="G27" s="98">
        <f>IFERROR('Raw FS'!J26,0)</f>
        <v>235</v>
      </c>
      <c r="H27" s="98">
        <f>IFERROR('Raw FS'!K26,0)</f>
        <v>228</v>
      </c>
      <c r="I27" s="98">
        <f>IFERROR('Raw FS'!L26,0)</f>
        <v>225</v>
      </c>
      <c r="J27" s="98">
        <f>IFERROR('Raw FS'!M26,0)</f>
        <v>247</v>
      </c>
      <c r="K27" s="98">
        <f>IFERROR('Raw FS'!N26,0)</f>
        <v>300</v>
      </c>
    </row>
    <row r="28" spans="1:17">
      <c r="B28" s="81" t="s">
        <v>252</v>
      </c>
      <c r="C28" s="81"/>
      <c r="D28" s="81"/>
      <c r="E28" s="81"/>
      <c r="F28" s="81"/>
      <c r="G28" s="98">
        <f>IFERROR('Raw FS'!J27,0)</f>
        <v>1646</v>
      </c>
      <c r="H28" s="98">
        <f>IFERROR('Raw FS'!K27,0)</f>
        <v>1800</v>
      </c>
      <c r="I28" s="98">
        <f>IFERROR('Raw FS'!L27,0)</f>
        <v>1864</v>
      </c>
      <c r="J28" s="98">
        <f>IFERROR('Raw FS'!M27,0)</f>
        <v>1865</v>
      </c>
      <c r="K28" s="98">
        <f>IFERROR('Raw FS'!N27,0)</f>
        <v>1803</v>
      </c>
    </row>
    <row r="29" spans="1:17">
      <c r="B29" s="81" t="s">
        <v>253</v>
      </c>
      <c r="C29" s="81"/>
      <c r="D29" s="81"/>
      <c r="E29" s="81"/>
      <c r="F29" s="81"/>
      <c r="G29" s="98">
        <f>IFERROR('Raw FS'!J28,0)</f>
        <v>5441</v>
      </c>
      <c r="H29" s="98">
        <f>IFERROR('Raw FS'!K28,0)</f>
        <v>5584</v>
      </c>
      <c r="I29" s="98">
        <f>IFERROR('Raw FS'!L28,0)</f>
        <v>5876</v>
      </c>
      <c r="J29" s="98">
        <f>IFERROR('Raw FS'!M28,0)</f>
        <v>6229</v>
      </c>
      <c r="K29" s="98">
        <f>IFERROR('Raw FS'!N28,0)</f>
        <v>6519</v>
      </c>
    </row>
    <row r="30" spans="1:17" ht="2.5" customHeight="1">
      <c r="G30" s="77"/>
      <c r="H30" s="77"/>
      <c r="I30" s="77"/>
      <c r="J30" s="77"/>
      <c r="K30" s="77"/>
    </row>
    <row r="31" spans="1:17">
      <c r="B31" s="83" t="s">
        <v>254</v>
      </c>
      <c r="C31" s="83"/>
      <c r="D31" s="83"/>
      <c r="E31" s="83"/>
      <c r="F31" s="83"/>
      <c r="G31" s="96">
        <f>SUM(G21:G29)</f>
        <v>67065</v>
      </c>
      <c r="H31" s="96">
        <f t="shared" ref="H31:K31" si="13">SUM(H21:H29)</f>
        <v>74155</v>
      </c>
      <c r="I31" s="96">
        <f t="shared" si="13"/>
        <v>82300</v>
      </c>
      <c r="J31" s="96">
        <f t="shared" si="13"/>
        <v>89896</v>
      </c>
      <c r="K31" s="96">
        <f t="shared" si="13"/>
        <v>98680</v>
      </c>
    </row>
    <row r="32" spans="1:17" ht="15" thickBot="1">
      <c r="B32" s="86" t="s">
        <v>255</v>
      </c>
      <c r="C32" s="79"/>
      <c r="D32" s="79"/>
      <c r="E32" s="79"/>
      <c r="F32" s="79"/>
      <c r="G32" s="99">
        <f>IFERROR('Raw FS'!J30,0)</f>
        <v>19398</v>
      </c>
      <c r="H32" s="99">
        <f>IFERROR('Raw FS'!K30,0)</f>
        <v>21976</v>
      </c>
      <c r="I32" s="99">
        <f>IFERROR('Raw FS'!L30,0)</f>
        <v>24911</v>
      </c>
      <c r="J32" s="99">
        <f>IFERROR('Raw FS'!M30,0)</f>
        <v>28150</v>
      </c>
      <c r="K32" s="99">
        <f>IFERROR('Raw FS'!N30,0)</f>
        <v>31470</v>
      </c>
    </row>
    <row r="33" spans="1:17" ht="15" thickBot="1">
      <c r="A33" s="11" t="s">
        <v>55</v>
      </c>
      <c r="B33" s="32" t="s">
        <v>282</v>
      </c>
      <c r="C33" s="32"/>
      <c r="D33" s="32"/>
      <c r="E33" s="32"/>
      <c r="F33" s="32"/>
      <c r="G33" s="97">
        <f>IFERROR(G31-G32,0)</f>
        <v>47667</v>
      </c>
      <c r="H33" s="97">
        <f t="shared" ref="H33:K33" si="14">IFERROR(H31-H32,0)</f>
        <v>52179</v>
      </c>
      <c r="I33" s="97">
        <f t="shared" si="14"/>
        <v>57389</v>
      </c>
      <c r="J33" s="97">
        <f t="shared" si="14"/>
        <v>61746</v>
      </c>
      <c r="K33" s="97">
        <f t="shared" si="14"/>
        <v>67210</v>
      </c>
    </row>
    <row r="34" spans="1:17">
      <c r="B34" s="38"/>
      <c r="G34" s="77"/>
      <c r="H34" s="77"/>
      <c r="I34" s="77"/>
      <c r="J34" s="77"/>
      <c r="K34" s="77"/>
    </row>
    <row r="35" spans="1:17">
      <c r="A35" s="11" t="s">
        <v>55</v>
      </c>
      <c r="B35" s="87" t="s">
        <v>276</v>
      </c>
      <c r="G35" s="78">
        <f>G33+G18</f>
        <v>55595</v>
      </c>
      <c r="H35" s="78">
        <f>H33+H18</f>
        <v>49668</v>
      </c>
      <c r="I35" s="78">
        <f t="shared" ref="I35:K35" si="15">I33+I18</f>
        <v>51788</v>
      </c>
      <c r="J35" s="78">
        <f t="shared" si="15"/>
        <v>53874</v>
      </c>
      <c r="K35" s="78">
        <f t="shared" si="15"/>
        <v>54994</v>
      </c>
    </row>
    <row r="36" spans="1:17">
      <c r="B36" s="87" t="s">
        <v>145</v>
      </c>
      <c r="G36" s="78">
        <f>IFERROR('HFS-Income Statement'!E31,0)</f>
        <v>6451.66</v>
      </c>
      <c r="H36" s="78">
        <f>IFERROR('HFS-Income Statement'!F31,0)</f>
        <v>5950.92</v>
      </c>
      <c r="I36" s="78">
        <f>IFERROR('HFS-Income Statement'!G31,0)</f>
        <v>6394.19</v>
      </c>
      <c r="J36" s="78">
        <f>IFERROR('HFS-Income Statement'!H31,0)</f>
        <v>9828.6500000000051</v>
      </c>
      <c r="K36" s="78">
        <f>IFERROR('HFS-Income Statement'!I31,0)</f>
        <v>10365.240000000002</v>
      </c>
    </row>
    <row r="37" spans="1:17" ht="15" thickBot="1"/>
    <row r="38" spans="1:17" ht="15" thickBot="1">
      <c r="A38" s="11" t="s">
        <v>55</v>
      </c>
      <c r="B38" s="100" t="s">
        <v>277</v>
      </c>
      <c r="C38" s="31"/>
      <c r="D38" s="31"/>
      <c r="E38" s="31"/>
      <c r="F38" s="31"/>
      <c r="G38" s="101">
        <f>G36/G35</f>
        <v>0.11604748628473784</v>
      </c>
      <c r="H38" s="101">
        <f>H36/H35</f>
        <v>0.11981396472577918</v>
      </c>
      <c r="I38" s="101">
        <f t="shared" ref="I38:K38" si="16">I36/I35</f>
        <v>0.12346856414613423</v>
      </c>
      <c r="J38" s="101">
        <f t="shared" si="16"/>
        <v>0.18243772506218223</v>
      </c>
      <c r="K38" s="101">
        <f t="shared" si="16"/>
        <v>0.18847947048768959</v>
      </c>
    </row>
    <row r="40" spans="1:17">
      <c r="B40" s="205" t="s">
        <v>278</v>
      </c>
      <c r="C40" s="205"/>
      <c r="D40" s="205"/>
      <c r="E40" s="205"/>
      <c r="F40" s="205"/>
      <c r="G40" s="206">
        <f>G2</f>
        <v>43891</v>
      </c>
      <c r="H40" s="206">
        <f t="shared" ref="H40:K40" si="17">H2</f>
        <v>44256</v>
      </c>
      <c r="I40" s="206">
        <f t="shared" si="17"/>
        <v>44621</v>
      </c>
      <c r="J40" s="206">
        <f t="shared" si="17"/>
        <v>44986</v>
      </c>
      <c r="K40" s="206">
        <f t="shared" si="17"/>
        <v>45352</v>
      </c>
    </row>
    <row r="42" spans="1:17">
      <c r="B42" s="85" t="s">
        <v>279</v>
      </c>
      <c r="C42" s="85"/>
      <c r="D42" s="85"/>
      <c r="E42" s="85"/>
      <c r="F42" s="85"/>
      <c r="G42" s="98">
        <f>IFERROR(-SUM('Raw FS'!J62:J65),0)</f>
        <v>2533</v>
      </c>
      <c r="H42" s="98">
        <f>IFERROR(-SUM('Raw FS'!K62:K65),0)</f>
        <v>939</v>
      </c>
      <c r="I42" s="98">
        <f>IFERROR(-SUM('Raw FS'!L62:L65),0)</f>
        <v>7458</v>
      </c>
      <c r="J42" s="98">
        <f>IFERROR(-SUM('Raw FS'!M62:M65),0)</f>
        <v>7700</v>
      </c>
      <c r="K42" s="98">
        <f>IFERROR(-SUM('Raw FS'!N62:N65),0)</f>
        <v>13145</v>
      </c>
    </row>
    <row r="43" spans="1:17">
      <c r="B43" s="81" t="s">
        <v>280</v>
      </c>
      <c r="C43" s="81"/>
      <c r="D43" s="81"/>
      <c r="E43" s="81"/>
      <c r="F43" s="81"/>
      <c r="G43" s="102" t="s">
        <v>58</v>
      </c>
      <c r="H43" s="95">
        <f>IFERROR(H18-G18,0)</f>
        <v>-10439</v>
      </c>
      <c r="I43" s="95">
        <f t="shared" ref="I43:K43" si="18">IFERROR(I18-H18,0)</f>
        <v>-3090</v>
      </c>
      <c r="J43" s="95">
        <f t="shared" si="18"/>
        <v>-2271</v>
      </c>
      <c r="K43" s="95">
        <f t="shared" si="18"/>
        <v>-4344</v>
      </c>
      <c r="L43" s="95">
        <f t="shared" ref="L43" si="19">IFERROR(L18-K18,0)</f>
        <v>12216</v>
      </c>
      <c r="M43" s="95">
        <f>IFERROR(M18-K18,0)</f>
        <v>-5533.0999999999913</v>
      </c>
      <c r="N43" s="95">
        <f>IFERROR(N18-M18,0)</f>
        <v>-4564.9000000000087</v>
      </c>
      <c r="O43" s="95">
        <f>IFERROR(O18-N18,0)</f>
        <v>-4564.8999999999942</v>
      </c>
      <c r="P43" s="95">
        <f t="shared" ref="P43:Q43" si="20">IFERROR(P18-O18,0)</f>
        <v>-4564.8999999999942</v>
      </c>
      <c r="Q43" s="95">
        <f t="shared" si="20"/>
        <v>-4564.9000000000087</v>
      </c>
    </row>
    <row r="44" spans="1:17">
      <c r="B44" s="81"/>
      <c r="C44" s="81"/>
      <c r="D44" s="81"/>
      <c r="E44" s="81"/>
      <c r="F44" s="81"/>
      <c r="G44" s="95"/>
      <c r="H44" s="95"/>
      <c r="I44" s="95"/>
      <c r="J44" s="95"/>
      <c r="K44" s="95"/>
    </row>
    <row r="45" spans="1:17">
      <c r="B45" s="81" t="s">
        <v>145</v>
      </c>
      <c r="C45" s="81"/>
      <c r="D45" s="81"/>
      <c r="E45" s="81"/>
      <c r="F45" s="81"/>
      <c r="G45" s="95">
        <f>G36</f>
        <v>6451.66</v>
      </c>
      <c r="H45" s="95">
        <f t="shared" ref="H45:K45" si="21">H36</f>
        <v>5950.92</v>
      </c>
      <c r="I45" s="95">
        <f t="shared" si="21"/>
        <v>6394.19</v>
      </c>
      <c r="J45" s="95">
        <f t="shared" si="21"/>
        <v>9828.6500000000051</v>
      </c>
      <c r="K45" s="95">
        <f t="shared" si="21"/>
        <v>10365.240000000002</v>
      </c>
    </row>
    <row r="46" spans="1:17">
      <c r="B46" s="81" t="s">
        <v>281</v>
      </c>
      <c r="C46" s="81"/>
      <c r="D46" s="81"/>
      <c r="E46" s="81"/>
      <c r="F46" s="81"/>
      <c r="G46" s="103">
        <v>0.25</v>
      </c>
      <c r="H46" s="103">
        <v>0.25</v>
      </c>
      <c r="I46" s="103">
        <v>0.25</v>
      </c>
      <c r="J46" s="103">
        <v>0.25</v>
      </c>
      <c r="K46" s="103">
        <v>0.25</v>
      </c>
    </row>
    <row r="47" spans="1:17">
      <c r="B47" s="81" t="s">
        <v>285</v>
      </c>
      <c r="C47" s="81"/>
      <c r="D47" s="81"/>
      <c r="E47" s="81"/>
      <c r="F47" s="81"/>
      <c r="G47" s="95">
        <f>IFERROR(G45*(1-G46),0)</f>
        <v>4838.7449999999999</v>
      </c>
      <c r="H47" s="95">
        <f t="shared" ref="H47:K47" si="22">IFERROR(H45*(1-H46),0)</f>
        <v>4463.1900000000005</v>
      </c>
      <c r="I47" s="95">
        <f t="shared" si="22"/>
        <v>4795.6424999999999</v>
      </c>
      <c r="J47" s="95">
        <f t="shared" si="22"/>
        <v>7371.4875000000038</v>
      </c>
      <c r="K47" s="95">
        <f t="shared" si="22"/>
        <v>7773.9300000000012</v>
      </c>
    </row>
    <row r="48" spans="1:17">
      <c r="B48" s="79"/>
      <c r="C48" s="79"/>
      <c r="D48" s="79"/>
      <c r="E48" s="79"/>
      <c r="F48" s="79"/>
      <c r="G48" s="79"/>
      <c r="H48" s="79"/>
      <c r="I48" s="79"/>
      <c r="J48" s="79"/>
      <c r="K48" s="79"/>
    </row>
    <row r="49" spans="2:11">
      <c r="B49" s="85" t="s">
        <v>283</v>
      </c>
      <c r="C49" s="85"/>
      <c r="D49" s="85"/>
      <c r="E49" s="85"/>
      <c r="F49" s="85"/>
      <c r="G49" s="85"/>
      <c r="H49" s="98">
        <f>IFERROR(SUM(H42:H43),0)</f>
        <v>-9500</v>
      </c>
      <c r="I49" s="98">
        <f t="shared" ref="I49:K49" si="23">IFERROR(SUM(I42:I43),0)</f>
        <v>4368</v>
      </c>
      <c r="J49" s="98">
        <f t="shared" si="23"/>
        <v>5429</v>
      </c>
      <c r="K49" s="98">
        <f t="shared" si="23"/>
        <v>8801</v>
      </c>
    </row>
    <row r="50" spans="2:11" ht="3.5" customHeight="1" thickBot="1">
      <c r="B50" s="79"/>
      <c r="C50" s="79"/>
      <c r="D50" s="79"/>
      <c r="E50" s="79"/>
      <c r="F50" s="79"/>
      <c r="G50" s="79"/>
      <c r="H50" s="99"/>
      <c r="I50" s="99"/>
      <c r="J50" s="99"/>
      <c r="K50" s="99"/>
    </row>
    <row r="51" spans="2:11" ht="15" thickBot="1">
      <c r="B51" s="32" t="s">
        <v>284</v>
      </c>
      <c r="C51" s="32"/>
      <c r="D51" s="32"/>
      <c r="E51" s="32"/>
      <c r="F51" s="32"/>
      <c r="G51" s="32"/>
      <c r="H51" s="104">
        <f>H49/H47</f>
        <v>-2.1285224245438799</v>
      </c>
      <c r="I51" s="104">
        <f t="shared" ref="I51:K51" si="24">I49/I47</f>
        <v>0.91082686000885182</v>
      </c>
      <c r="J51" s="104">
        <f t="shared" si="24"/>
        <v>0.73648636045302895</v>
      </c>
      <c r="K51" s="104">
        <f t="shared" si="24"/>
        <v>1.1321172174177023</v>
      </c>
    </row>
    <row r="52" spans="2:11">
      <c r="B52" s="11"/>
      <c r="C52" s="11"/>
      <c r="D52" s="11"/>
      <c r="E52" s="11"/>
      <c r="F52" s="11"/>
      <c r="G52" s="11"/>
      <c r="H52" s="94"/>
      <c r="I52" s="94"/>
      <c r="J52" s="94"/>
      <c r="K52" s="94"/>
    </row>
    <row r="53" spans="2:11">
      <c r="J53" s="192" t="s">
        <v>286</v>
      </c>
      <c r="K53" s="202">
        <f>AVERAGE(H51:K51)</f>
        <v>0.16272700333392581</v>
      </c>
    </row>
    <row r="54" spans="2:11">
      <c r="J54" s="192" t="s">
        <v>287</v>
      </c>
      <c r="K54" s="202">
        <f>MEDIAN(H51:K51)</f>
        <v>0.82365661023094039</v>
      </c>
    </row>
    <row r="56" spans="2:11">
      <c r="B56" s="205" t="s">
        <v>288</v>
      </c>
      <c r="C56" s="205"/>
      <c r="D56" s="205"/>
      <c r="E56" s="205"/>
      <c r="F56" s="205"/>
      <c r="G56" s="206">
        <f>G40</f>
        <v>43891</v>
      </c>
      <c r="H56" s="206">
        <f t="shared" ref="H56:K56" si="25">H40</f>
        <v>44256</v>
      </c>
      <c r="I56" s="206">
        <f t="shared" si="25"/>
        <v>44621</v>
      </c>
      <c r="J56" s="206">
        <f t="shared" si="25"/>
        <v>44986</v>
      </c>
      <c r="K56" s="206">
        <f t="shared" si="25"/>
        <v>45352</v>
      </c>
    </row>
    <row r="58" spans="2:11">
      <c r="B58" s="85" t="s">
        <v>289</v>
      </c>
      <c r="C58" s="85"/>
      <c r="D58" s="85"/>
      <c r="E58" s="85"/>
      <c r="F58" s="85"/>
      <c r="G58" s="85"/>
      <c r="H58" s="105">
        <f>IFERROR(H51,0)</f>
        <v>-2.1285224245438799</v>
      </c>
      <c r="I58" s="105">
        <f t="shared" ref="I58:K58" si="26">IFERROR(I51,0)</f>
        <v>0.91082686000885182</v>
      </c>
      <c r="J58" s="105">
        <f t="shared" si="26"/>
        <v>0.73648636045302895</v>
      </c>
      <c r="K58" s="105">
        <f t="shared" si="26"/>
        <v>1.1321172174177023</v>
      </c>
    </row>
    <row r="59" spans="2:11">
      <c r="B59" s="81" t="s">
        <v>277</v>
      </c>
      <c r="C59" s="81"/>
      <c r="D59" s="81"/>
      <c r="E59" s="81"/>
      <c r="F59" s="81"/>
      <c r="G59" s="81"/>
      <c r="H59" s="106">
        <f>IFERROR(H38,0)</f>
        <v>0.11981396472577918</v>
      </c>
      <c r="I59" s="106">
        <f t="shared" ref="I59:K59" si="27">IFERROR(I38,0)</f>
        <v>0.12346856414613423</v>
      </c>
      <c r="J59" s="106">
        <f t="shared" si="27"/>
        <v>0.18243772506218223</v>
      </c>
      <c r="K59" s="106">
        <f t="shared" si="27"/>
        <v>0.18847947048768959</v>
      </c>
    </row>
    <row r="60" spans="2:11" ht="4" customHeight="1" thickBot="1">
      <c r="B60" s="82"/>
      <c r="C60" s="82"/>
      <c r="D60" s="82"/>
      <c r="E60" s="82"/>
      <c r="F60" s="82"/>
      <c r="G60" s="82"/>
      <c r="H60" s="82"/>
      <c r="I60" s="82"/>
      <c r="J60" s="82"/>
      <c r="K60" s="82"/>
    </row>
    <row r="61" spans="2:11" ht="15" thickBot="1">
      <c r="B61" s="32" t="s">
        <v>266</v>
      </c>
      <c r="C61" s="32"/>
      <c r="D61" s="32"/>
      <c r="E61" s="32"/>
      <c r="F61" s="32"/>
      <c r="G61" s="32"/>
      <c r="H61" s="107">
        <f>H58*H59</f>
        <v>-0.25502671069233041</v>
      </c>
      <c r="I61" s="107">
        <f t="shared" ref="I61:K61" si="28">I58*I59</f>
        <v>0.11245848459102495</v>
      </c>
      <c r="J61" s="107">
        <f t="shared" si="28"/>
        <v>0.13436289614037694</v>
      </c>
      <c r="K61" s="107">
        <f t="shared" si="28"/>
        <v>0.2133808536688851</v>
      </c>
    </row>
    <row r="63" spans="2:11">
      <c r="J63" s="192" t="s">
        <v>286</v>
      </c>
      <c r="K63" s="202">
        <f>AVERAGE(H61:K61)</f>
        <v>5.1293880926989145E-2</v>
      </c>
    </row>
    <row r="64" spans="2:11">
      <c r="J64" s="192" t="s">
        <v>287</v>
      </c>
      <c r="K64" s="202">
        <f>MEDIAN(H61:K61)</f>
        <v>0.12341069036570095</v>
      </c>
    </row>
  </sheetData>
  <pageMargins left="0.7" right="0.7" top="0.75" bottom="0.75" header="0.3" footer="0.3"/>
  <pageSetup orientation="portrait" r:id="rId1"/>
  <ignoredErrors>
    <ignoredError sqref="G42 H42:K42" formulaRange="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75328-C4C0-4D5B-8F91-F696E9CB816B}">
  <sheetPr>
    <tabColor rgb="FF002060"/>
  </sheetPr>
  <dimension ref="B2:K43"/>
  <sheetViews>
    <sheetView showGridLines="0" workbookViewId="0">
      <selection activeCell="F10" sqref="F10"/>
    </sheetView>
  </sheetViews>
  <sheetFormatPr defaultRowHeight="14.5"/>
  <cols>
    <col min="1" max="1" width="1.90625" customWidth="1"/>
    <col min="5" max="5" width="12.81640625" customWidth="1"/>
    <col min="6" max="6" width="9.08984375" bestFit="1" customWidth="1"/>
    <col min="7" max="7" width="8.36328125" bestFit="1" customWidth="1"/>
    <col min="8" max="11" width="9.81640625" bestFit="1" customWidth="1"/>
  </cols>
  <sheetData>
    <row r="2" spans="2:11">
      <c r="B2" s="205" t="s">
        <v>290</v>
      </c>
      <c r="C2" s="205"/>
      <c r="D2" s="205"/>
      <c r="E2" s="205"/>
      <c r="F2" s="208">
        <f>'Intrinsic Growth'!K40</f>
        <v>45352</v>
      </c>
      <c r="G2" s="209">
        <f>F2+365</f>
        <v>45717</v>
      </c>
      <c r="H2" s="209">
        <f t="shared" ref="H2:K2" si="0">G2+365</f>
        <v>46082</v>
      </c>
      <c r="I2" s="209">
        <f t="shared" si="0"/>
        <v>46447</v>
      </c>
      <c r="J2" s="209">
        <f t="shared" si="0"/>
        <v>46812</v>
      </c>
      <c r="K2" s="209">
        <f t="shared" si="0"/>
        <v>47177</v>
      </c>
    </row>
    <row r="3" spans="2:11">
      <c r="F3" s="254"/>
    </row>
    <row r="4" spans="2:11">
      <c r="B4" s="89" t="s">
        <v>145</v>
      </c>
      <c r="C4" s="89"/>
      <c r="D4" s="89"/>
      <c r="E4" s="89"/>
      <c r="F4" s="255">
        <f>IFERROR('HFS-Income Statement'!I31,0)</f>
        <v>10365.240000000002</v>
      </c>
      <c r="G4" s="174">
        <f>IFERROR(F4*(1+$D$16),0)</f>
        <v>11644.421424206179</v>
      </c>
      <c r="H4" s="174">
        <f>IFERROR(G4*(1+$D$16),0)</f>
        <v>13081.46751107662</v>
      </c>
      <c r="I4" s="174">
        <f>IFERROR(H4*(1+$D$16),0)</f>
        <v>14695.860447615072</v>
      </c>
      <c r="J4" s="174">
        <f>IFERROR(I4*(1+$D$16),0)</f>
        <v>16509.486730973247</v>
      </c>
      <c r="K4" s="174">
        <f>IFERROR(J4*(1+$D$16),0)</f>
        <v>18546.933886026032</v>
      </c>
    </row>
    <row r="5" spans="2:11">
      <c r="B5" s="89" t="s">
        <v>159</v>
      </c>
      <c r="C5" s="89"/>
      <c r="D5" s="89"/>
      <c r="E5" s="89"/>
      <c r="F5" s="256">
        <v>0.25</v>
      </c>
      <c r="G5" s="185">
        <v>0.25</v>
      </c>
      <c r="H5" s="185">
        <v>0.25</v>
      </c>
      <c r="I5" s="185">
        <v>0.25</v>
      </c>
      <c r="J5" s="185">
        <v>0.25</v>
      </c>
      <c r="K5" s="185">
        <v>0.25</v>
      </c>
    </row>
    <row r="6" spans="2:11">
      <c r="B6" s="89" t="s">
        <v>285</v>
      </c>
      <c r="C6" s="89"/>
      <c r="D6" s="89"/>
      <c r="E6" s="89"/>
      <c r="F6" s="255">
        <f>IFERROR(F4*(1-F5),0)</f>
        <v>7773.9300000000012</v>
      </c>
      <c r="G6" s="174">
        <f t="shared" ref="G6:K6" si="1">IFERROR(G4*(1-G5),0)</f>
        <v>8733.3160681546342</v>
      </c>
      <c r="H6" s="174">
        <f t="shared" si="1"/>
        <v>9811.1006333074656</v>
      </c>
      <c r="I6" s="174">
        <f t="shared" si="1"/>
        <v>11021.895335711304</v>
      </c>
      <c r="J6" s="174">
        <f t="shared" si="1"/>
        <v>12382.115048229934</v>
      </c>
      <c r="K6" s="174">
        <f t="shared" si="1"/>
        <v>13910.200414519524</v>
      </c>
    </row>
    <row r="7" spans="2:11">
      <c r="B7" s="89" t="s">
        <v>8647</v>
      </c>
      <c r="C7" s="89"/>
      <c r="D7" s="89"/>
      <c r="E7" s="89"/>
      <c r="F7" s="255">
        <f>IFERROR('HFS-Income Statement'!I28,0)</f>
        <v>3786.37</v>
      </c>
      <c r="G7" s="174">
        <f>IFERROR('HFS-Income Statement'!K28,0)</f>
        <v>3909.5642857142857</v>
      </c>
      <c r="H7" s="174">
        <f>IFERROR('HFS-Income Statement'!L28,0)</f>
        <v>4156.0421428571426</v>
      </c>
      <c r="I7" s="174">
        <f>IFERROR('HFS-Income Statement'!M28,0)</f>
        <v>4402.5199999999995</v>
      </c>
      <c r="J7" s="174">
        <f>IFERROR('HFS-Income Statement'!N28,0)</f>
        <v>4648.9978571428564</v>
      </c>
      <c r="K7" s="174">
        <f>IFERROR('HFS-Income Statement'!O28,0)</f>
        <v>4895.4757142857134</v>
      </c>
    </row>
    <row r="8" spans="2:11">
      <c r="B8" s="89" t="s">
        <v>8648</v>
      </c>
      <c r="C8" s="89"/>
      <c r="D8" s="89"/>
      <c r="E8" s="89"/>
      <c r="F8" s="255">
        <f>IFERROR(-('HFS-Cash Flow Statement'!I21),0)</f>
        <v>13333</v>
      </c>
      <c r="G8" s="174">
        <f>IFERROR(-('HFS-Cash Flow Statement'!K21),0)</f>
        <v>11925.142857142857</v>
      </c>
      <c r="H8" s="174">
        <f>IFERROR(-('HFS-Cash Flow Statement'!L21),0)</f>
        <v>13443.75</v>
      </c>
      <c r="I8" s="174">
        <f>IFERROR(-('HFS-Cash Flow Statement'!M21),0)</f>
        <v>14962.357142857143</v>
      </c>
      <c r="J8" s="174">
        <f>IFERROR(-('HFS-Cash Flow Statement'!N21),0)</f>
        <v>16480.964285714286</v>
      </c>
      <c r="K8" s="174">
        <f>IFERROR(-('HFS-Cash Flow Statement'!O21),0)</f>
        <v>17999.571428571428</v>
      </c>
    </row>
    <row r="9" spans="2:11">
      <c r="B9" s="89" t="s">
        <v>8649</v>
      </c>
      <c r="C9" s="89"/>
      <c r="D9" s="89"/>
      <c r="E9" s="89"/>
      <c r="F9" s="255">
        <f>IFERROR('Intrinsic Growth'!K43,0)</f>
        <v>-4344</v>
      </c>
      <c r="G9" s="174">
        <f>IFERROR('Intrinsic Growth'!M43,0)</f>
        <v>-5533.0999999999913</v>
      </c>
      <c r="H9" s="174">
        <f>IFERROR('Intrinsic Growth'!N43,0)</f>
        <v>-4564.9000000000087</v>
      </c>
      <c r="I9" s="174">
        <f>IFERROR('Intrinsic Growth'!O43,0)</f>
        <v>-4564.8999999999942</v>
      </c>
      <c r="J9" s="174">
        <f>IFERROR('Intrinsic Growth'!P43,0)</f>
        <v>-4564.8999999999942</v>
      </c>
      <c r="K9" s="174">
        <f>IFERROR('Intrinsic Growth'!Q43,0)</f>
        <v>-4564.9000000000087</v>
      </c>
    </row>
    <row r="10" spans="2:11">
      <c r="B10" s="89" t="s">
        <v>291</v>
      </c>
      <c r="C10" s="89"/>
      <c r="D10" s="89"/>
      <c r="E10" s="89"/>
      <c r="F10" s="255">
        <f>IFERROR(SUM(F6:F9),0)</f>
        <v>20549.300000000003</v>
      </c>
      <c r="G10" s="174">
        <f t="shared" ref="G10:K10" si="2">IFERROR(SUM(G6:G9),0)</f>
        <v>19034.923211011788</v>
      </c>
      <c r="H10" s="174">
        <f t="shared" si="2"/>
        <v>22845.992776164599</v>
      </c>
      <c r="I10" s="174">
        <f t="shared" si="2"/>
        <v>25821.872478568454</v>
      </c>
      <c r="J10" s="174">
        <f t="shared" si="2"/>
        <v>28947.177191087088</v>
      </c>
      <c r="K10" s="174">
        <f t="shared" si="2"/>
        <v>32240.347557376655</v>
      </c>
    </row>
    <row r="11" spans="2:11">
      <c r="B11" s="89" t="s">
        <v>292</v>
      </c>
      <c r="C11" s="89"/>
      <c r="D11" s="89"/>
      <c r="E11" s="89"/>
      <c r="F11" s="255"/>
      <c r="G11" s="174">
        <v>0.5</v>
      </c>
      <c r="H11" s="174">
        <f>0.5+1</f>
        <v>1.5</v>
      </c>
      <c r="I11" s="174">
        <f>1.5+1</f>
        <v>2.5</v>
      </c>
      <c r="J11" s="174">
        <f>2.5+1</f>
        <v>3.5</v>
      </c>
      <c r="K11" s="174">
        <f>3.5+1</f>
        <v>4.5</v>
      </c>
    </row>
    <row r="12" spans="2:11">
      <c r="B12" s="89" t="s">
        <v>293</v>
      </c>
      <c r="C12" s="89"/>
      <c r="D12" s="89"/>
      <c r="E12" s="89"/>
      <c r="F12" s="255"/>
      <c r="G12" s="174">
        <f>IFERROR(1/(1+$D$18)^G11,0)</f>
        <v>0.95044218641907485</v>
      </c>
      <c r="H12" s="174">
        <f t="shared" ref="H12:K12" si="3">IFERROR(1/(1+$D$18)^H11,0)</f>
        <v>0.85857277707326862</v>
      </c>
      <c r="I12" s="174">
        <f t="shared" si="3"/>
        <v>0.77558343270579233</v>
      </c>
      <c r="J12" s="174">
        <f t="shared" si="3"/>
        <v>0.70061580934142198</v>
      </c>
      <c r="K12" s="174">
        <f t="shared" si="3"/>
        <v>0.63289453023339404</v>
      </c>
    </row>
    <row r="13" spans="2:11" ht="3" customHeight="1" thickBot="1">
      <c r="F13" s="257"/>
      <c r="G13" s="175"/>
      <c r="H13" s="175"/>
      <c r="I13" s="175"/>
      <c r="J13" s="175"/>
      <c r="K13" s="175"/>
    </row>
    <row r="14" spans="2:11" ht="15" thickBot="1">
      <c r="B14" s="88" t="s">
        <v>294</v>
      </c>
      <c r="C14" s="88"/>
      <c r="D14" s="88"/>
      <c r="E14" s="88"/>
      <c r="F14" s="258"/>
      <c r="G14" s="176">
        <f>IFERROR(G10*G12,0)</f>
        <v>18091.594034993243</v>
      </c>
      <c r="H14" s="176">
        <f t="shared" ref="H14:K14" si="4">IFERROR(H10*H12,0)</f>
        <v>19614.947462827473</v>
      </c>
      <c r="I14" s="176">
        <f t="shared" si="4"/>
        <v>20027.016495819345</v>
      </c>
      <c r="J14" s="176">
        <f t="shared" si="4"/>
        <v>20280.849975883029</v>
      </c>
      <c r="K14" s="176">
        <f t="shared" si="4"/>
        <v>20404.739621887253</v>
      </c>
    </row>
    <row r="16" spans="2:11">
      <c r="B16" s="254" t="s">
        <v>295</v>
      </c>
      <c r="C16" s="254"/>
      <c r="D16" s="259">
        <f>IFERROR('Intrinsic Growth'!K64,0)</f>
        <v>0.12341069036570095</v>
      </c>
    </row>
    <row r="17" spans="2:11">
      <c r="B17" s="254" t="s">
        <v>296</v>
      </c>
      <c r="C17" s="254"/>
      <c r="D17" s="260">
        <v>6.6000000000000003E-2</v>
      </c>
    </row>
    <row r="18" spans="2:11">
      <c r="B18" s="254" t="s">
        <v>179</v>
      </c>
      <c r="C18" s="254"/>
      <c r="D18" s="259">
        <f>IFERROR(WACC!J44,0)</f>
        <v>0.10700247177528004</v>
      </c>
    </row>
    <row r="21" spans="2:11">
      <c r="B21" s="205" t="s">
        <v>290</v>
      </c>
      <c r="C21" s="205"/>
      <c r="D21" s="205"/>
      <c r="E21" s="205"/>
      <c r="G21" s="207" t="s">
        <v>8618</v>
      </c>
      <c r="H21" s="207"/>
      <c r="I21" s="207"/>
      <c r="J21" s="207"/>
      <c r="K21" s="207"/>
    </row>
    <row r="22" spans="2:11">
      <c r="G22" s="144">
        <f>E40</f>
        <v>386.63052213962123</v>
      </c>
      <c r="H22" s="145">
        <v>8.4500000000000006E-2</v>
      </c>
      <c r="I22" s="145">
        <v>9.01E-2</v>
      </c>
      <c r="J22" s="145">
        <v>0.107</v>
      </c>
      <c r="K22" s="145">
        <v>0.16350000000000001</v>
      </c>
    </row>
    <row r="23" spans="2:11">
      <c r="B23" t="s">
        <v>297</v>
      </c>
      <c r="E23" s="147">
        <f>IFERROR(K10*D16,0)</f>
        <v>3978.8035496859934</v>
      </c>
      <c r="G23" s="146">
        <v>0.04</v>
      </c>
      <c r="H23" s="147">
        <f t="dataTable" ref="H23:K26" dt2D="1" dtr="1" r1="E24" r2="E25"/>
        <v>365.9257126568184</v>
      </c>
      <c r="I23" s="147">
        <v>345.34179699506484</v>
      </c>
      <c r="J23" s="147">
        <v>304.08344472048657</v>
      </c>
      <c r="K23" s="147">
        <v>248.12773724089232</v>
      </c>
    </row>
    <row r="24" spans="2:11">
      <c r="B24" t="s">
        <v>179</v>
      </c>
      <c r="E24" s="62">
        <f>D18</f>
        <v>0.10700247177528004</v>
      </c>
      <c r="G24" s="146">
        <v>5.8999999999999997E-2</v>
      </c>
      <c r="H24" s="147">
        <v>509.00847967786694</v>
      </c>
      <c r="I24" s="147">
        <v>450.08508192958004</v>
      </c>
      <c r="J24" s="147">
        <v>355.61693364228728</v>
      </c>
      <c r="K24" s="147">
        <v>261.62485710820476</v>
      </c>
    </row>
    <row r="25" spans="2:11">
      <c r="B25" t="s">
        <v>298</v>
      </c>
      <c r="E25" s="26">
        <f>IFERROR(D17,0)</f>
        <v>6.6000000000000003E-2</v>
      </c>
      <c r="G25" s="146">
        <v>6.6000000000000003E-2</v>
      </c>
      <c r="H25" s="147">
        <v>635.80871275626441</v>
      </c>
      <c r="I25" s="147">
        <v>530.30668058984338</v>
      </c>
      <c r="J25" s="261">
        <v>386.64287241548965</v>
      </c>
      <c r="K25" s="147">
        <v>267.92351304628392</v>
      </c>
    </row>
    <row r="26" spans="2:11" ht="13.5" customHeight="1">
      <c r="G26" s="173">
        <v>7.8899999999999998E-2</v>
      </c>
      <c r="H26" s="147">
        <v>1699.8632196730691</v>
      </c>
      <c r="I26" s="147">
        <v>940.81820057085054</v>
      </c>
      <c r="J26" s="184">
        <v>484.31069797912374</v>
      </c>
      <c r="K26" s="147">
        <v>282.26141094788392</v>
      </c>
    </row>
    <row r="27" spans="2:11" ht="15" thickBot="1">
      <c r="B27" s="108" t="s">
        <v>299</v>
      </c>
      <c r="C27" s="108"/>
      <c r="D27" s="108"/>
      <c r="E27" s="109">
        <f>IFERROR(E23*(1+E25)/(E24-E25),0)</f>
        <v>103442.65602354168</v>
      </c>
      <c r="G27" s="173"/>
    </row>
    <row r="29" spans="2:11">
      <c r="B29" s="205" t="s">
        <v>308</v>
      </c>
      <c r="C29" s="205"/>
      <c r="D29" s="205"/>
      <c r="E29" s="205"/>
    </row>
    <row r="31" spans="2:11">
      <c r="B31" t="s">
        <v>294</v>
      </c>
      <c r="E31" s="147">
        <f>IFERROR(SUM(G14:K14),0)</f>
        <v>98419.14759141035</v>
      </c>
    </row>
    <row r="32" spans="2:11">
      <c r="B32" t="s">
        <v>300</v>
      </c>
      <c r="E32" s="147">
        <f>IFERROR(E27*K12,0)</f>
        <v>65468.291190113981</v>
      </c>
    </row>
    <row r="33" spans="2:5">
      <c r="B33" t="s">
        <v>301</v>
      </c>
      <c r="E33" s="147">
        <f>IFERROR(SUM(E31:E32),0)</f>
        <v>163887.43878152434</v>
      </c>
    </row>
    <row r="34" spans="2:5">
      <c r="E34" s="147"/>
    </row>
    <row r="35" spans="2:5">
      <c r="B35" t="s">
        <v>302</v>
      </c>
      <c r="E35" s="147">
        <f>IFERROR('Data Sheet'!K69,0)</f>
        <v>9151.91</v>
      </c>
    </row>
    <row r="36" spans="2:5">
      <c r="B36" t="s">
        <v>303</v>
      </c>
      <c r="E36" s="147">
        <f>IFERROR(SUM('Raw FS'!N7:N8),0)</f>
        <v>49480</v>
      </c>
    </row>
    <row r="37" spans="2:5">
      <c r="B37" t="s">
        <v>304</v>
      </c>
      <c r="E37" s="147">
        <f>IFERROR(E33+(E35-E36),0)</f>
        <v>123559.34878152434</v>
      </c>
    </row>
    <row r="38" spans="2:5">
      <c r="B38" t="s">
        <v>305</v>
      </c>
      <c r="E38" s="147">
        <f>IFERROR('Data Sheet'!B6,0)</f>
        <v>319.57991339572567</v>
      </c>
    </row>
    <row r="39" spans="2:5" ht="3" customHeight="1"/>
    <row r="40" spans="2:5" ht="15" thickBot="1">
      <c r="B40" s="108" t="s">
        <v>308</v>
      </c>
      <c r="C40" s="108"/>
      <c r="D40" s="108"/>
      <c r="E40" s="109">
        <f>IFERROR(E37/E38,0)</f>
        <v>386.63052213962123</v>
      </c>
    </row>
    <row r="42" spans="2:5">
      <c r="B42" t="s">
        <v>306</v>
      </c>
      <c r="E42">
        <v>357</v>
      </c>
    </row>
    <row r="43" spans="2:5">
      <c r="B43" t="s">
        <v>307</v>
      </c>
      <c r="E43" s="110">
        <f>E42/E40</f>
        <v>0.92336217540290066</v>
      </c>
    </row>
  </sheetData>
  <pageMargins left="0.7" right="0.7" top="0.75" bottom="0.75" header="0.3" footer="0.3"/>
  <pageSetup orientation="portrait" r:id="rId1"/>
  <ignoredErrors>
    <ignoredError sqref="E36" formulaRange="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CDEB2-71CF-4D74-94C4-7436320E1970}">
  <sheetPr>
    <tabColor rgb="FF002060"/>
  </sheetPr>
  <dimension ref="B2:P37"/>
  <sheetViews>
    <sheetView showGridLines="0" topLeftCell="A4" workbookViewId="0">
      <selection activeCell="B34" sqref="B34:P34"/>
    </sheetView>
  </sheetViews>
  <sheetFormatPr defaultRowHeight="14.5"/>
  <cols>
    <col min="1" max="1" width="1.90625" customWidth="1"/>
    <col min="2" max="2" width="16.453125" customWidth="1"/>
    <col min="3" max="3" width="12.1796875" customWidth="1"/>
    <col min="5" max="5" width="11.7265625" customWidth="1"/>
    <col min="6" max="6" width="9.1796875" customWidth="1"/>
    <col min="8" max="8" width="9.81640625" customWidth="1"/>
    <col min="9" max="9" width="2.08984375" customWidth="1"/>
    <col min="13" max="13" width="2.08984375" customWidth="1"/>
    <col min="14" max="14" width="10.6328125" customWidth="1"/>
    <col min="15" max="15" width="10.90625" customWidth="1"/>
  </cols>
  <sheetData>
    <row r="2" spans="2:16">
      <c r="B2" s="14" t="s">
        <v>341</v>
      </c>
    </row>
    <row r="3" spans="2:16" ht="15.5">
      <c r="B3" s="182" t="s">
        <v>309</v>
      </c>
      <c r="C3" s="183"/>
      <c r="D3" s="183"/>
      <c r="E3" s="92"/>
      <c r="F3" s="92"/>
      <c r="G3" s="92"/>
      <c r="H3" s="92"/>
      <c r="I3" s="92"/>
      <c r="J3" s="92"/>
      <c r="K3" s="92"/>
      <c r="L3" s="92"/>
      <c r="M3" s="92"/>
      <c r="N3" s="92"/>
      <c r="O3" s="92"/>
      <c r="P3" s="92"/>
    </row>
    <row r="4" spans="2:16" ht="3" customHeight="1"/>
    <row r="5" spans="2:16">
      <c r="B5" s="203"/>
      <c r="C5" s="203"/>
      <c r="D5" s="298" t="s">
        <v>317</v>
      </c>
      <c r="E5" s="298"/>
      <c r="F5" s="298"/>
      <c r="G5" s="298"/>
      <c r="H5" s="298"/>
      <c r="I5" s="203"/>
      <c r="J5" s="298" t="s">
        <v>318</v>
      </c>
      <c r="K5" s="298"/>
      <c r="L5" s="298"/>
      <c r="M5" s="203"/>
      <c r="N5" s="298" t="s">
        <v>321</v>
      </c>
      <c r="O5" s="298"/>
      <c r="P5" s="298"/>
    </row>
    <row r="6" spans="2:16" ht="28.5" customHeight="1">
      <c r="B6" s="210" t="s">
        <v>310</v>
      </c>
      <c r="C6" s="210" t="s">
        <v>311</v>
      </c>
      <c r="D6" s="211" t="s">
        <v>312</v>
      </c>
      <c r="E6" s="212" t="s">
        <v>313</v>
      </c>
      <c r="F6" s="212" t="s">
        <v>314</v>
      </c>
      <c r="G6" s="213" t="s">
        <v>315</v>
      </c>
      <c r="H6" s="212" t="s">
        <v>316</v>
      </c>
      <c r="I6" s="213"/>
      <c r="J6" s="213" t="s">
        <v>319</v>
      </c>
      <c r="K6" s="213" t="s">
        <v>65</v>
      </c>
      <c r="L6" s="212" t="s">
        <v>320</v>
      </c>
      <c r="M6" s="213"/>
      <c r="N6" s="213" t="s">
        <v>323</v>
      </c>
      <c r="O6" s="213" t="s">
        <v>322</v>
      </c>
      <c r="P6" s="213" t="s">
        <v>324</v>
      </c>
    </row>
    <row r="7" spans="2:16" ht="3" customHeight="1"/>
    <row r="8" spans="2:16">
      <c r="B8" s="266" t="str">
        <f>'Comps Data'!C7</f>
        <v>Tata Power Co.</v>
      </c>
      <c r="C8" s="266" t="s">
        <v>8660</v>
      </c>
      <c r="D8" s="267">
        <f>IFERROR('Comps Data'!D7,0)</f>
        <v>355.25</v>
      </c>
      <c r="E8" s="268">
        <f>IFERROR('Comps Data'!E7,0)</f>
        <v>319.52999999999997</v>
      </c>
      <c r="F8" s="267">
        <f>IFERROR(D8*E8,0)</f>
        <v>113513.03249999999</v>
      </c>
      <c r="G8" s="267">
        <f>IFERROR('Comps Data'!G7-'Comps Data'!H7,0)</f>
        <v>49162.03</v>
      </c>
      <c r="H8" s="267">
        <f>F8+G8</f>
        <v>162675.0625</v>
      </c>
      <c r="I8" s="267"/>
      <c r="J8" s="267">
        <f>IFERROR('Comps Data'!J7,)</f>
        <v>64228.93</v>
      </c>
      <c r="K8" s="267">
        <f>IFERROR('Comps Data'!K7,)</f>
        <v>15034.663817005543</v>
      </c>
      <c r="L8" s="267">
        <f>IFERROR('Comps Data'!N7,)</f>
        <v>4514.84</v>
      </c>
      <c r="M8" s="267"/>
      <c r="N8" s="269">
        <f>H8/J8</f>
        <v>2.5327381679875409</v>
      </c>
      <c r="O8" s="269">
        <f>H8/K8</f>
        <v>10.820000000000002</v>
      </c>
      <c r="P8" s="269">
        <f>IFERROR(F8/L8,0)</f>
        <v>25.142204928635341</v>
      </c>
    </row>
    <row r="9" spans="2:16">
      <c r="B9" s="177" t="str">
        <f>'Comps Data'!C3</f>
        <v>NTPC</v>
      </c>
      <c r="C9" s="177" t="s">
        <v>4620</v>
      </c>
      <c r="D9" s="178">
        <f>IFERROR('Comps Data'!D3,0)</f>
        <v>321.7</v>
      </c>
      <c r="E9" s="179">
        <f>IFERROR('Comps Data'!E3,0)</f>
        <v>969.67</v>
      </c>
      <c r="F9" s="178">
        <f>IFERROR(D9*E9,0)</f>
        <v>311942.83899999998</v>
      </c>
      <c r="G9" s="181">
        <f>IFERROR('Comps Data'!G3-'Comps Data'!H3,0)</f>
        <v>235162.15</v>
      </c>
      <c r="H9" s="178">
        <f>F9+G9</f>
        <v>547104.98899999994</v>
      </c>
      <c r="I9" s="178"/>
      <c r="J9" s="181">
        <f>IFERROR('Comps Data'!J3,)</f>
        <v>185891.75</v>
      </c>
      <c r="K9" s="181">
        <f>IFERROR('Comps Data'!K3,)</f>
        <v>59274.646695557953</v>
      </c>
      <c r="L9" s="178">
        <f>IFERROR('Comps Data'!N3,)</f>
        <v>22546.06</v>
      </c>
      <c r="M9" s="178"/>
      <c r="N9" s="180">
        <f>H9/J9</f>
        <v>2.9431375464484031</v>
      </c>
      <c r="O9" s="180">
        <f>H9/K9</f>
        <v>9.23</v>
      </c>
      <c r="P9" s="180">
        <f>IFERROR(F9/L9,0)</f>
        <v>13.835802752232539</v>
      </c>
    </row>
    <row r="10" spans="2:16">
      <c r="B10" s="89" t="str">
        <f>'Comps Data'!C4</f>
        <v>Power Grid Corpn</v>
      </c>
      <c r="C10" s="89" t="s">
        <v>4988</v>
      </c>
      <c r="D10" s="112">
        <f>IFERROR('Comps Data'!D4,0)</f>
        <v>260.8</v>
      </c>
      <c r="E10" s="113">
        <f>IFERROR('Comps Data'!E4,0)</f>
        <v>930.06</v>
      </c>
      <c r="F10" s="112">
        <f t="shared" ref="F10:F17" si="0">IFERROR(D10*E10,0)</f>
        <v>242559.64799999999</v>
      </c>
      <c r="G10" s="181">
        <f>IFERROR('Comps Data'!G4-'Comps Data'!H4,0)</f>
        <v>115072.38</v>
      </c>
      <c r="H10" s="112">
        <f t="shared" ref="H10:H17" si="1">F10+G10</f>
        <v>357632.02799999999</v>
      </c>
      <c r="I10" s="112"/>
      <c r="J10" s="181">
        <f>IFERROR('Comps Data'!J4,)</f>
        <v>45495.08</v>
      </c>
      <c r="K10" s="181">
        <f>IFERROR('Comps Data'!K4,)</f>
        <v>40779.022576966934</v>
      </c>
      <c r="L10" s="112">
        <f>IFERROR('Comps Data'!N4,)</f>
        <v>15544.9</v>
      </c>
      <c r="M10" s="112"/>
      <c r="N10" s="114">
        <f t="shared" ref="N10:N17" si="2">H10/J10</f>
        <v>7.8608945846451963</v>
      </c>
      <c r="O10" s="114">
        <f t="shared" ref="O10:O17" si="3">H10/K10</f>
        <v>8.77</v>
      </c>
      <c r="P10" s="114">
        <f t="shared" ref="P10:P17" si="4">IFERROR(F10/L10,0)</f>
        <v>15.603808837625202</v>
      </c>
    </row>
    <row r="11" spans="2:16">
      <c r="B11" s="89" t="str">
        <f>'Comps Data'!C5</f>
        <v>Adani Power</v>
      </c>
      <c r="C11" s="89" t="s">
        <v>529</v>
      </c>
      <c r="D11" s="112">
        <f>IFERROR('Comps Data'!D5,0)</f>
        <v>473.7</v>
      </c>
      <c r="E11" s="113">
        <f>IFERROR('Comps Data'!E5,0)</f>
        <v>385.69</v>
      </c>
      <c r="F11" s="112">
        <f t="shared" si="0"/>
        <v>182701.353</v>
      </c>
      <c r="G11" s="181">
        <f>IFERROR('Comps Data'!G5-'Comps Data'!H5,0)</f>
        <v>30493.21</v>
      </c>
      <c r="H11" s="112">
        <f t="shared" si="1"/>
        <v>213194.56299999999</v>
      </c>
      <c r="I11" s="112"/>
      <c r="J11" s="181">
        <f>IFERROR('Comps Data'!J5,)</f>
        <v>55329.38</v>
      </c>
      <c r="K11" s="181">
        <f>IFERROR('Comps Data'!K5,)</f>
        <v>24144.344620611551</v>
      </c>
      <c r="L11" s="112">
        <f>IFERROR('Comps Data'!N5,)</f>
        <v>12887.62</v>
      </c>
      <c r="M11" s="112"/>
      <c r="N11" s="114">
        <f t="shared" si="2"/>
        <v>3.8531890832682385</v>
      </c>
      <c r="O11" s="114">
        <f t="shared" si="3"/>
        <v>8.83</v>
      </c>
      <c r="P11" s="114">
        <f t="shared" si="4"/>
        <v>14.176500626182335</v>
      </c>
    </row>
    <row r="12" spans="2:16">
      <c r="B12" s="89" t="str">
        <f>'Comps Data'!C6</f>
        <v>Adani Green</v>
      </c>
      <c r="C12" s="89" t="s">
        <v>524</v>
      </c>
      <c r="D12" s="112">
        <f>IFERROR('Comps Data'!D6,0)</f>
        <v>834.95</v>
      </c>
      <c r="E12" s="113">
        <f>IFERROR('Comps Data'!E6,0)</f>
        <v>158.4</v>
      </c>
      <c r="F12" s="112">
        <f t="shared" si="0"/>
        <v>132256.08000000002</v>
      </c>
      <c r="G12" s="181">
        <f>IFERROR('Comps Data'!G6-'Comps Data'!H6,0)</f>
        <v>58666</v>
      </c>
      <c r="H12" s="112">
        <f t="shared" si="1"/>
        <v>190922.08000000002</v>
      </c>
      <c r="I12" s="112"/>
      <c r="J12" s="181">
        <f>IFERROR('Comps Data'!J6,)</f>
        <v>10782</v>
      </c>
      <c r="K12" s="181">
        <f>IFERROR('Comps Data'!K6,)</f>
        <v>9091.5276190476197</v>
      </c>
      <c r="L12" s="112">
        <f>IFERROR('Comps Data'!N6,)</f>
        <v>1928</v>
      </c>
      <c r="M12" s="112"/>
      <c r="N12" s="114">
        <f t="shared" si="2"/>
        <v>17.707482841773327</v>
      </c>
      <c r="O12" s="114">
        <f t="shared" si="3"/>
        <v>21</v>
      </c>
      <c r="P12" s="114">
        <f t="shared" si="4"/>
        <v>68.59755186721992</v>
      </c>
    </row>
    <row r="13" spans="2:16">
      <c r="B13" s="89" t="str">
        <f>'Comps Data'!C8</f>
        <v>JSW Energy</v>
      </c>
      <c r="C13" s="89" t="s">
        <v>3442</v>
      </c>
      <c r="D13" s="112">
        <f>IFERROR('Comps Data'!D8,0)</f>
        <v>487.35</v>
      </c>
      <c r="E13" s="113">
        <f>IFERROR('Comps Data'!E8,0)</f>
        <v>174.78</v>
      </c>
      <c r="F13" s="112">
        <f t="shared" si="0"/>
        <v>85179.03300000001</v>
      </c>
      <c r="G13" s="181">
        <f>IFERROR('Comps Data'!G8-'Comps Data'!H8,0)</f>
        <v>26646.46</v>
      </c>
      <c r="H13" s="112">
        <f t="shared" si="1"/>
        <v>111825.49300000002</v>
      </c>
      <c r="I13" s="112"/>
      <c r="J13" s="181">
        <f>IFERROR('Comps Data'!J8,)</f>
        <v>11311.87</v>
      </c>
      <c r="K13" s="181">
        <f>IFERROR('Comps Data'!K8,)</f>
        <v>5904.1970960929248</v>
      </c>
      <c r="L13" s="112">
        <f>IFERROR('Comps Data'!N8,)</f>
        <v>1913.64</v>
      </c>
      <c r="M13" s="112"/>
      <c r="N13" s="114">
        <f t="shared" si="2"/>
        <v>9.8856769923982508</v>
      </c>
      <c r="O13" s="114">
        <f t="shared" si="3"/>
        <v>18.940000000000005</v>
      </c>
      <c r="P13" s="114">
        <f t="shared" si="4"/>
        <v>44.511524111118085</v>
      </c>
    </row>
    <row r="14" spans="2:16">
      <c r="B14" s="89" t="str">
        <f>'Comps Data'!C9</f>
        <v>NTPC Green</v>
      </c>
      <c r="C14" s="89" t="s">
        <v>8661</v>
      </c>
      <c r="D14" s="112">
        <f>IFERROR('Comps Data'!D9,0)</f>
        <v>98.4</v>
      </c>
      <c r="E14" s="113">
        <f>IFERROR('Comps Data'!E9,0)</f>
        <v>842.63</v>
      </c>
      <c r="F14" s="112">
        <f t="shared" si="0"/>
        <v>82914.792000000001</v>
      </c>
      <c r="G14" s="181">
        <f>IFERROR('Comps Data'!G9-'Comps Data'!H9,0)</f>
        <v>13384.44</v>
      </c>
      <c r="H14" s="112">
        <f t="shared" si="1"/>
        <v>96299.232000000004</v>
      </c>
      <c r="I14" s="112"/>
      <c r="J14" s="181">
        <f>IFERROR('Comps Data'!J9,)</f>
        <v>1962.6</v>
      </c>
      <c r="K14" s="181">
        <f>IFERROR('Comps Data'!K9,)</f>
        <v>1825.2318423047766</v>
      </c>
      <c r="L14" s="112">
        <f>IFERROR('Comps Data'!N9,)</f>
        <v>344.72</v>
      </c>
      <c r="M14" s="112"/>
      <c r="N14" s="114">
        <f t="shared" si="2"/>
        <v>49.067172118618167</v>
      </c>
      <c r="O14" s="114">
        <f t="shared" si="3"/>
        <v>52.76</v>
      </c>
      <c r="P14" s="114">
        <f t="shared" si="4"/>
        <v>240.52794151775353</v>
      </c>
    </row>
    <row r="15" spans="2:16">
      <c r="B15" s="89" t="str">
        <f>'Comps Data'!C10</f>
        <v>Adani Energy Sol</v>
      </c>
      <c r="C15" s="89" t="s">
        <v>8662</v>
      </c>
      <c r="D15" s="112">
        <f>IFERROR('Comps Data'!D10,0)</f>
        <v>673.75</v>
      </c>
      <c r="E15" s="113">
        <f>IFERROR('Comps Data'!E10,0)</f>
        <v>120.13</v>
      </c>
      <c r="F15" s="112">
        <f t="shared" si="0"/>
        <v>80937.587499999994</v>
      </c>
      <c r="G15" s="181">
        <f>IFERROR('Comps Data'!G10-'Comps Data'!H10,0)</f>
        <v>36780.58</v>
      </c>
      <c r="H15" s="112">
        <f t="shared" si="1"/>
        <v>117718.1675</v>
      </c>
      <c r="I15" s="112"/>
      <c r="J15" s="181">
        <f>IFERROR('Comps Data'!J10,)</f>
        <v>22099.360000000001</v>
      </c>
      <c r="K15" s="181">
        <f>IFERROR('Comps Data'!K10,)</f>
        <v>7488.4330470737905</v>
      </c>
      <c r="L15" s="112">
        <f>IFERROR('Comps Data'!N10,)</f>
        <v>589.32000000000005</v>
      </c>
      <c r="M15" s="112"/>
      <c r="N15" s="114">
        <f t="shared" si="2"/>
        <v>5.3267681733769665</v>
      </c>
      <c r="O15" s="114">
        <f t="shared" si="3"/>
        <v>15.72</v>
      </c>
      <c r="P15" s="114">
        <f t="shared" si="4"/>
        <v>137.34064260503629</v>
      </c>
    </row>
    <row r="16" spans="2:16">
      <c r="B16" s="89" t="str">
        <f>'Comps Data'!C11</f>
        <v>NHPC Ltd</v>
      </c>
      <c r="C16" s="89" t="s">
        <v>4539</v>
      </c>
      <c r="D16" s="112">
        <f>IFERROR('Comps Data'!D11,0)</f>
        <v>77.36</v>
      </c>
      <c r="E16" s="113">
        <f>IFERROR('Comps Data'!E11,0)</f>
        <v>1004.5</v>
      </c>
      <c r="F16" s="112">
        <f t="shared" si="0"/>
        <v>77708.12</v>
      </c>
      <c r="G16" s="181">
        <f>IFERROR('Comps Data'!G11-'Comps Data'!H11,0)</f>
        <v>30587.920000000002</v>
      </c>
      <c r="H16" s="112">
        <f t="shared" si="1"/>
        <v>108296.04</v>
      </c>
      <c r="I16" s="112"/>
      <c r="J16" s="181">
        <f>IFERROR('Comps Data'!J11,)</f>
        <v>9921.0300000000007</v>
      </c>
      <c r="K16" s="181">
        <f>IFERROR('Comps Data'!K11,)</f>
        <v>7129.4298880842662</v>
      </c>
      <c r="L16" s="112">
        <f>IFERROR('Comps Data'!N11,)</f>
        <v>3109.86</v>
      </c>
      <c r="M16" s="112"/>
      <c r="N16" s="114">
        <f t="shared" si="2"/>
        <v>10.915806120937038</v>
      </c>
      <c r="O16" s="114">
        <f t="shared" si="3"/>
        <v>15.19</v>
      </c>
      <c r="P16" s="114">
        <f t="shared" si="4"/>
        <v>24.987658608426099</v>
      </c>
    </row>
    <row r="17" spans="2:16">
      <c r="B17" s="89" t="str">
        <f>'Comps Data'!C12</f>
        <v>Torrent Power</v>
      </c>
      <c r="C17" s="89" t="s">
        <v>6723</v>
      </c>
      <c r="D17" s="112">
        <f>IFERROR('Comps Data'!D12,0)</f>
        <v>1293</v>
      </c>
      <c r="E17" s="113">
        <f>IFERROR('Comps Data'!E12,0)</f>
        <v>50.39</v>
      </c>
      <c r="F17" s="112">
        <f t="shared" si="0"/>
        <v>65154.270000000004</v>
      </c>
      <c r="G17" s="181">
        <f>IFERROR('Comps Data'!G12-'Comps Data'!H12,0)</f>
        <v>11148.7</v>
      </c>
      <c r="H17" s="112">
        <f t="shared" si="1"/>
        <v>76302.97</v>
      </c>
      <c r="I17" s="112"/>
      <c r="J17" s="181">
        <f>IFERROR('Comps Data'!J12,)</f>
        <v>29237.5</v>
      </c>
      <c r="K17" s="181">
        <f>IFERROR('Comps Data'!K12,)</f>
        <v>5754.3717948717949</v>
      </c>
      <c r="L17" s="112">
        <f>IFERROR('Comps Data'!N12,)</f>
        <v>2428.4299999999998</v>
      </c>
      <c r="M17" s="112"/>
      <c r="N17" s="114">
        <f t="shared" si="2"/>
        <v>2.6097638306968789</v>
      </c>
      <c r="O17" s="114">
        <f t="shared" si="3"/>
        <v>13.26</v>
      </c>
      <c r="P17" s="114">
        <f t="shared" si="4"/>
        <v>26.829791264314807</v>
      </c>
    </row>
    <row r="18" spans="2:16" ht="3" customHeight="1"/>
    <row r="20" spans="2:16">
      <c r="B20" s="262" t="s">
        <v>332</v>
      </c>
      <c r="C20" s="262"/>
      <c r="D20" s="262"/>
      <c r="E20" s="262"/>
      <c r="F20" s="262"/>
      <c r="G20" s="262"/>
      <c r="H20" s="262"/>
      <c r="I20" s="262"/>
      <c r="J20" s="262"/>
      <c r="K20" s="262"/>
      <c r="L20" s="262"/>
      <c r="M20" s="262"/>
      <c r="N20" s="263">
        <f>IFERROR(MAX(N9:N17),0)</f>
        <v>49.067172118618167</v>
      </c>
      <c r="O20" s="263">
        <f>IFERROR(MAX(O9:O17),0)</f>
        <v>52.76</v>
      </c>
      <c r="P20" s="263">
        <f>IFERROR(MAX(P9:P17),0)</f>
        <v>240.52794151775353</v>
      </c>
    </row>
    <row r="21" spans="2:16">
      <c r="B21" s="262" t="s">
        <v>333</v>
      </c>
      <c r="C21" s="262"/>
      <c r="D21" s="262"/>
      <c r="E21" s="262"/>
      <c r="F21" s="262"/>
      <c r="G21" s="262"/>
      <c r="H21" s="262"/>
      <c r="I21" s="262"/>
      <c r="J21" s="262"/>
      <c r="K21" s="262"/>
      <c r="L21" s="262"/>
      <c r="M21" s="262"/>
      <c r="N21" s="263">
        <f>IFERROR(QUARTILE(N9:N17,3),0)</f>
        <v>10.915806120937038</v>
      </c>
      <c r="O21" s="263">
        <f>IFERROR(QUARTILE(O9:O17,3),0)</f>
        <v>18.940000000000005</v>
      </c>
      <c r="P21" s="263">
        <f>IFERROR(QUARTILE(P9:P17,3),0)</f>
        <v>68.59755186721992</v>
      </c>
    </row>
    <row r="22" spans="2:16">
      <c r="B22" s="264" t="s">
        <v>222</v>
      </c>
      <c r="C22" s="264"/>
      <c r="D22" s="264"/>
      <c r="E22" s="264"/>
      <c r="F22" s="264"/>
      <c r="G22" s="264"/>
      <c r="H22" s="264"/>
      <c r="I22" s="264"/>
      <c r="J22" s="264"/>
      <c r="K22" s="264"/>
      <c r="L22" s="264"/>
      <c r="M22" s="264"/>
      <c r="N22" s="265">
        <f>IFERROR(AVERAGE(N9:N17),0)</f>
        <v>12.241099032462495</v>
      </c>
      <c r="O22" s="265">
        <f>IFERROR(AVERAGE(O9:O17),0)</f>
        <v>18.188888888888886</v>
      </c>
      <c r="P22" s="265">
        <f>IFERROR(AVERAGE(P9:P17),0)</f>
        <v>65.156802465545425</v>
      </c>
    </row>
    <row r="23" spans="2:16">
      <c r="B23" s="264" t="s">
        <v>148</v>
      </c>
      <c r="C23" s="264"/>
      <c r="D23" s="264"/>
      <c r="E23" s="264"/>
      <c r="F23" s="264"/>
      <c r="G23" s="264"/>
      <c r="H23" s="264"/>
      <c r="I23" s="264"/>
      <c r="J23" s="264"/>
      <c r="K23" s="264"/>
      <c r="L23" s="264"/>
      <c r="M23" s="264"/>
      <c r="N23" s="265">
        <f>IFERROR(MEDIAN(N9:N17),0)</f>
        <v>7.8608945846451963</v>
      </c>
      <c r="O23" s="265">
        <f>IFERROR(MEDIAN(O9:O17),0)</f>
        <v>15.19</v>
      </c>
      <c r="P23" s="265">
        <f>IFERROR(MEDIAN(P9:P17),0)</f>
        <v>26.829791264314807</v>
      </c>
    </row>
    <row r="24" spans="2:16">
      <c r="B24" s="262" t="s">
        <v>334</v>
      </c>
      <c r="C24" s="262"/>
      <c r="D24" s="262"/>
      <c r="E24" s="262"/>
      <c r="F24" s="262"/>
      <c r="G24" s="262"/>
      <c r="H24" s="262"/>
      <c r="I24" s="262"/>
      <c r="J24" s="262"/>
      <c r="K24" s="262"/>
      <c r="L24" s="262"/>
      <c r="M24" s="262"/>
      <c r="N24" s="263">
        <f>IFERROR(QUARTILE(N9:N17,1),0)</f>
        <v>3.8531890832682385</v>
      </c>
      <c r="O24" s="263">
        <f>IFERROR(QUARTILE(O9:O17,1),0)</f>
        <v>9.23</v>
      </c>
      <c r="P24" s="263">
        <f>IFERROR(QUARTILE(P9:P17,1),0)</f>
        <v>15.603808837625202</v>
      </c>
    </row>
    <row r="25" spans="2:16">
      <c r="B25" s="262" t="s">
        <v>335</v>
      </c>
      <c r="C25" s="262"/>
      <c r="D25" s="262"/>
      <c r="E25" s="262"/>
      <c r="F25" s="262"/>
      <c r="G25" s="262"/>
      <c r="H25" s="262"/>
      <c r="I25" s="262"/>
      <c r="J25" s="262"/>
      <c r="K25" s="262"/>
      <c r="L25" s="262"/>
      <c r="M25" s="262"/>
      <c r="N25" s="263">
        <f>IFERROR(QUARTILE(N10:N18,1),0)</f>
        <v>4.9583734008497844</v>
      </c>
      <c r="O25" s="263">
        <f>IFERROR(MIN(O9:O17),0)</f>
        <v>8.77</v>
      </c>
      <c r="P25" s="263">
        <f>IFERROR(MIN(P9:P17),0)</f>
        <v>13.835802752232539</v>
      </c>
    </row>
    <row r="27" spans="2:16">
      <c r="B27" s="80" t="s">
        <v>336</v>
      </c>
      <c r="C27" s="80"/>
      <c r="D27" s="80"/>
      <c r="E27" s="80"/>
      <c r="F27" s="80"/>
      <c r="G27" s="80"/>
      <c r="H27" s="80"/>
      <c r="I27" s="80"/>
      <c r="J27" s="80"/>
      <c r="K27" s="80"/>
      <c r="L27" s="80"/>
      <c r="M27" s="80"/>
      <c r="N27" s="80"/>
      <c r="O27" s="80"/>
      <c r="P27" s="80"/>
    </row>
    <row r="28" spans="2:16" ht="3" customHeight="1"/>
    <row r="29" spans="2:16">
      <c r="B29" s="89" t="s">
        <v>337</v>
      </c>
      <c r="C29" s="89"/>
      <c r="D29" s="89"/>
      <c r="E29" s="89"/>
      <c r="F29" s="89"/>
      <c r="G29" s="89"/>
      <c r="H29" s="89"/>
      <c r="I29" s="89"/>
      <c r="J29" s="89"/>
      <c r="K29" s="89"/>
      <c r="L29" s="89"/>
      <c r="M29" s="89"/>
      <c r="N29" s="115">
        <f>IFERROR(N$23*J8,0)</f>
        <v>504896.84801455541</v>
      </c>
      <c r="O29" s="115">
        <f>IFERROR(O$23*K8,0)</f>
        <v>228376.54338031419</v>
      </c>
      <c r="P29" s="115">
        <f>IFERROR(P31+P30,0)</f>
        <v>170294.24479177909</v>
      </c>
    </row>
    <row r="30" spans="2:16">
      <c r="B30" s="89" t="s">
        <v>315</v>
      </c>
      <c r="C30" s="89"/>
      <c r="D30" s="89"/>
      <c r="E30" s="89"/>
      <c r="F30" s="89"/>
      <c r="G30" s="89"/>
      <c r="H30" s="89"/>
      <c r="I30" s="89"/>
      <c r="J30" s="89"/>
      <c r="K30" s="89"/>
      <c r="L30" s="89"/>
      <c r="M30" s="89"/>
      <c r="N30" s="115">
        <f>IFERROR($G$8,0)</f>
        <v>49162.03</v>
      </c>
      <c r="O30" s="115">
        <f t="shared" ref="O30:P30" si="5">IFERROR($G$8,0)</f>
        <v>49162.03</v>
      </c>
      <c r="P30" s="115">
        <f t="shared" si="5"/>
        <v>49162.03</v>
      </c>
    </row>
    <row r="31" spans="2:16">
      <c r="B31" s="89" t="s">
        <v>338</v>
      </c>
      <c r="C31" s="89"/>
      <c r="D31" s="89"/>
      <c r="E31" s="89"/>
      <c r="F31" s="89"/>
      <c r="G31" s="89"/>
      <c r="H31" s="89"/>
      <c r="I31" s="89"/>
      <c r="J31" s="89"/>
      <c r="K31" s="89"/>
      <c r="L31" s="89"/>
      <c r="M31" s="89"/>
      <c r="N31" s="115">
        <f>N29-N30</f>
        <v>455734.81801455538</v>
      </c>
      <c r="O31" s="115">
        <f>O29-O30</f>
        <v>179214.51338031419</v>
      </c>
      <c r="P31" s="115">
        <f>IFERROR(P23*L8,0)</f>
        <v>121132.21479177907</v>
      </c>
    </row>
    <row r="32" spans="2:16">
      <c r="B32" s="89" t="s">
        <v>339</v>
      </c>
      <c r="C32" s="89"/>
      <c r="D32" s="89"/>
      <c r="E32" s="89"/>
      <c r="F32" s="89"/>
      <c r="G32" s="89"/>
      <c r="H32" s="89"/>
      <c r="I32" s="89"/>
      <c r="J32" s="89"/>
      <c r="K32" s="89"/>
      <c r="L32" s="89"/>
      <c r="M32" s="89"/>
      <c r="N32" s="115">
        <f>IFERROR($E$8,0)</f>
        <v>319.52999999999997</v>
      </c>
      <c r="O32" s="115">
        <f t="shared" ref="O32:P32" si="6">IFERROR($E$8,0)</f>
        <v>319.52999999999997</v>
      </c>
      <c r="P32" s="115">
        <f t="shared" si="6"/>
        <v>319.52999999999997</v>
      </c>
    </row>
    <row r="33" spans="2:16" ht="3" customHeight="1">
      <c r="B33" s="89"/>
      <c r="C33" s="89"/>
      <c r="D33" s="89"/>
      <c r="E33" s="89"/>
      <c r="F33" s="89"/>
      <c r="G33" s="89"/>
      <c r="H33" s="89"/>
      <c r="I33" s="89"/>
      <c r="J33" s="89"/>
      <c r="K33" s="89"/>
      <c r="L33" s="89"/>
      <c r="M33" s="89"/>
      <c r="N33" s="115"/>
      <c r="O33" s="115"/>
      <c r="P33" s="115"/>
    </row>
    <row r="34" spans="2:16" ht="15" thickBot="1">
      <c r="B34" s="270" t="s">
        <v>340</v>
      </c>
      <c r="C34" s="270"/>
      <c r="D34" s="270"/>
      <c r="E34" s="270"/>
      <c r="F34" s="270"/>
      <c r="G34" s="270"/>
      <c r="H34" s="270"/>
      <c r="I34" s="270"/>
      <c r="J34" s="270"/>
      <c r="K34" s="270"/>
      <c r="L34" s="270"/>
      <c r="M34" s="270"/>
      <c r="N34" s="271">
        <f>N31/N32</f>
        <v>1426.2661346807981</v>
      </c>
      <c r="O34" s="271">
        <f>O31/O32</f>
        <v>560.86913084941693</v>
      </c>
      <c r="P34" s="271">
        <f>P31/P32</f>
        <v>379.09496695702779</v>
      </c>
    </row>
    <row r="37" spans="2:16">
      <c r="B37" s="14" t="s">
        <v>342</v>
      </c>
      <c r="N37" t="str">
        <f>IF(N34&gt;$D$8,"Undervalued","Overvalued")</f>
        <v>Undervalued</v>
      </c>
      <c r="O37" t="str">
        <f t="shared" ref="O37:P37" si="7">IF(O34&gt;$D$8,"Undervalued","Overvalued")</f>
        <v>Undervalued</v>
      </c>
      <c r="P37" t="str">
        <f t="shared" si="7"/>
        <v>Undervalued</v>
      </c>
    </row>
  </sheetData>
  <mergeCells count="3">
    <mergeCell ref="D5:H5"/>
    <mergeCell ref="J5:L5"/>
    <mergeCell ref="N5:P5"/>
  </mergeCells>
  <pageMargins left="0.7" right="0.7" top="0.75" bottom="0.7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4C90B-0765-4241-AD27-79C64CEF7CEA}">
  <sheetPr>
    <tabColor rgb="FF002060"/>
  </sheetPr>
  <dimension ref="B1:P27"/>
  <sheetViews>
    <sheetView topLeftCell="D1" workbookViewId="0">
      <selection activeCell="N12" sqref="N12"/>
    </sheetView>
  </sheetViews>
  <sheetFormatPr defaultRowHeight="14.5"/>
  <cols>
    <col min="3" max="3" width="15.54296875" customWidth="1"/>
    <col min="4" max="4" width="9.1796875" customWidth="1"/>
    <col min="5" max="6" width="15.36328125" customWidth="1"/>
    <col min="7" max="7" width="19.54296875" customWidth="1"/>
    <col min="8" max="9" width="11.453125" customWidth="1"/>
    <col min="10" max="14" width="13.7265625" customWidth="1"/>
    <col min="15" max="15" width="14" customWidth="1"/>
    <col min="16" max="16" width="16.90625" customWidth="1"/>
  </cols>
  <sheetData>
    <row r="1" spans="2:16">
      <c r="D1" s="10"/>
      <c r="E1" s="10"/>
      <c r="F1" s="10"/>
      <c r="G1" s="10"/>
      <c r="H1" s="10"/>
      <c r="I1" s="10"/>
      <c r="J1" s="10"/>
      <c r="K1" s="10"/>
      <c r="L1" s="10"/>
      <c r="M1" s="10"/>
      <c r="N1" s="10"/>
      <c r="O1" s="10"/>
      <c r="P1" s="10"/>
    </row>
    <row r="2" spans="2:16">
      <c r="B2" s="61" t="s">
        <v>325</v>
      </c>
      <c r="C2" s="11" t="s">
        <v>150</v>
      </c>
      <c r="D2" s="49" t="s">
        <v>151</v>
      </c>
      <c r="E2" s="49" t="s">
        <v>326</v>
      </c>
      <c r="F2" s="49" t="s">
        <v>8651</v>
      </c>
      <c r="G2" s="49" t="s">
        <v>152</v>
      </c>
      <c r="H2" s="49" t="s">
        <v>327</v>
      </c>
      <c r="I2" s="49" t="s">
        <v>8650</v>
      </c>
      <c r="J2" s="49" t="s">
        <v>328</v>
      </c>
      <c r="K2" s="49" t="s">
        <v>65</v>
      </c>
      <c r="L2" s="49" t="s">
        <v>329</v>
      </c>
      <c r="M2" s="49" t="s">
        <v>8651</v>
      </c>
      <c r="N2" s="49" t="s">
        <v>331</v>
      </c>
      <c r="O2" s="49"/>
    </row>
    <row r="3" spans="2:16">
      <c r="B3" s="48">
        <v>1</v>
      </c>
      <c r="C3" t="s">
        <v>4620</v>
      </c>
      <c r="D3" s="111">
        <v>321.7</v>
      </c>
      <c r="E3" s="111">
        <v>969.67</v>
      </c>
      <c r="F3" s="111">
        <f>D3*E3</f>
        <v>311942.83899999998</v>
      </c>
      <c r="G3" s="111">
        <v>242009.49</v>
      </c>
      <c r="H3" s="111">
        <v>6847.34</v>
      </c>
      <c r="I3" s="111">
        <f>F3+G3-H3</f>
        <v>547104.98899999994</v>
      </c>
      <c r="J3" s="111">
        <v>185891.75</v>
      </c>
      <c r="K3" s="111">
        <f>I3/L3</f>
        <v>59274.646695557953</v>
      </c>
      <c r="L3" s="111">
        <v>9.23</v>
      </c>
      <c r="M3" s="111">
        <v>312228.89</v>
      </c>
      <c r="N3" s="111">
        <v>22546.06</v>
      </c>
      <c r="O3" s="111"/>
    </row>
    <row r="4" spans="2:16">
      <c r="B4" s="48">
        <v>2</v>
      </c>
      <c r="C4" t="s">
        <v>8626</v>
      </c>
      <c r="D4" s="111">
        <v>260.8</v>
      </c>
      <c r="E4" s="111">
        <v>930.06</v>
      </c>
      <c r="F4" s="111">
        <f t="shared" ref="F4:F16" si="0">D4*E4</f>
        <v>242559.64799999999</v>
      </c>
      <c r="G4" s="111">
        <v>122567.5</v>
      </c>
      <c r="H4" s="111">
        <v>7495.12</v>
      </c>
      <c r="I4" s="111">
        <f t="shared" ref="I4:I17" si="1">F4+G4-H4</f>
        <v>357632.02799999999</v>
      </c>
      <c r="J4" s="111">
        <v>45495.08</v>
      </c>
      <c r="K4" s="111">
        <f t="shared" ref="K4:K17" si="2">I4/L4</f>
        <v>40779.022576966934</v>
      </c>
      <c r="L4" s="111">
        <v>8.77</v>
      </c>
      <c r="M4" s="111">
        <v>242698.74</v>
      </c>
      <c r="N4" s="111">
        <v>15544.9</v>
      </c>
      <c r="O4" s="111"/>
    </row>
    <row r="5" spans="2:16">
      <c r="B5" s="48">
        <v>3</v>
      </c>
      <c r="C5" t="s">
        <v>8627</v>
      </c>
      <c r="D5" s="111">
        <v>473.7</v>
      </c>
      <c r="E5" s="111">
        <v>385.69</v>
      </c>
      <c r="F5" s="111">
        <f t="shared" si="0"/>
        <v>182701.353</v>
      </c>
      <c r="G5" s="111">
        <v>37704.97</v>
      </c>
      <c r="H5" s="111">
        <v>7211.76</v>
      </c>
      <c r="I5" s="111">
        <f t="shared" si="1"/>
        <v>213194.56299999999</v>
      </c>
      <c r="J5" s="111">
        <v>55329.38</v>
      </c>
      <c r="K5" s="111">
        <f t="shared" si="2"/>
        <v>24144.344620611551</v>
      </c>
      <c r="L5" s="111">
        <v>8.83</v>
      </c>
      <c r="M5" s="111">
        <v>182645.96</v>
      </c>
      <c r="N5" s="111">
        <v>12887.62</v>
      </c>
      <c r="O5" s="111"/>
    </row>
    <row r="6" spans="2:16">
      <c r="B6" s="48">
        <v>4</v>
      </c>
      <c r="C6" t="s">
        <v>8628</v>
      </c>
      <c r="D6" s="111">
        <v>834.95</v>
      </c>
      <c r="E6" s="111">
        <v>158.4</v>
      </c>
      <c r="F6" s="111">
        <f t="shared" si="0"/>
        <v>132256.08000000002</v>
      </c>
      <c r="G6" s="111">
        <v>67430</v>
      </c>
      <c r="H6" s="111">
        <v>8764</v>
      </c>
      <c r="I6" s="111">
        <f t="shared" si="1"/>
        <v>190922.08000000002</v>
      </c>
      <c r="J6" s="111">
        <v>10782</v>
      </c>
      <c r="K6" s="111">
        <f t="shared" si="2"/>
        <v>9091.5276190476197</v>
      </c>
      <c r="L6" s="111">
        <v>21</v>
      </c>
      <c r="M6" s="111">
        <v>132282.14000000001</v>
      </c>
      <c r="N6" s="111">
        <v>1928</v>
      </c>
      <c r="O6" s="111"/>
    </row>
    <row r="7" spans="2:16">
      <c r="B7" s="48">
        <v>5</v>
      </c>
      <c r="C7" t="s">
        <v>8629</v>
      </c>
      <c r="D7" s="111">
        <v>355.25</v>
      </c>
      <c r="E7" s="111">
        <v>319.52999999999997</v>
      </c>
      <c r="F7" s="111">
        <f t="shared" si="0"/>
        <v>113513.03249999999</v>
      </c>
      <c r="G7" s="111">
        <v>58313.94</v>
      </c>
      <c r="H7" s="111">
        <v>9151.91</v>
      </c>
      <c r="I7" s="111">
        <f t="shared" si="1"/>
        <v>162675.06249999997</v>
      </c>
      <c r="J7" s="111">
        <v>64228.93</v>
      </c>
      <c r="K7" s="111">
        <f t="shared" si="2"/>
        <v>15034.663817005543</v>
      </c>
      <c r="L7" s="111">
        <v>10.82</v>
      </c>
      <c r="M7" s="111">
        <v>113450.87</v>
      </c>
      <c r="N7" s="111">
        <v>4514.84</v>
      </c>
      <c r="O7" s="111"/>
    </row>
    <row r="8" spans="2:16">
      <c r="B8" s="48">
        <v>6</v>
      </c>
      <c r="C8" t="s">
        <v>8652</v>
      </c>
      <c r="D8" s="111">
        <v>487.35</v>
      </c>
      <c r="E8" s="111">
        <v>174.78</v>
      </c>
      <c r="F8" s="111">
        <f t="shared" si="0"/>
        <v>85179.03300000001</v>
      </c>
      <c r="G8" s="111">
        <v>30853.06</v>
      </c>
      <c r="H8" s="111">
        <v>4206.6000000000004</v>
      </c>
      <c r="I8" s="111">
        <f t="shared" si="1"/>
        <v>111825.493</v>
      </c>
      <c r="J8" s="111">
        <v>11311.87</v>
      </c>
      <c r="K8" s="111">
        <f t="shared" si="2"/>
        <v>5904.1970960929248</v>
      </c>
      <c r="L8" s="111">
        <v>18.940000000000001</v>
      </c>
      <c r="M8" s="111">
        <v>85186.08</v>
      </c>
      <c r="N8" s="111">
        <v>1913.64</v>
      </c>
      <c r="O8" s="111"/>
    </row>
    <row r="9" spans="2:16">
      <c r="B9" s="48">
        <v>7</v>
      </c>
      <c r="C9" t="s">
        <v>8653</v>
      </c>
      <c r="D9" s="111">
        <v>98.4</v>
      </c>
      <c r="E9" s="111">
        <v>842.63</v>
      </c>
      <c r="F9" s="111">
        <f t="shared" si="0"/>
        <v>82914.792000000001</v>
      </c>
      <c r="G9" s="111">
        <v>13856.58</v>
      </c>
      <c r="H9" s="111">
        <v>472.14</v>
      </c>
      <c r="I9" s="111">
        <f t="shared" si="1"/>
        <v>96299.232000000004</v>
      </c>
      <c r="J9" s="111">
        <v>1962.6</v>
      </c>
      <c r="K9" s="111">
        <f t="shared" si="2"/>
        <v>1825.2318423047766</v>
      </c>
      <c r="L9" s="111">
        <v>52.76</v>
      </c>
      <c r="M9" s="111">
        <v>82875.850000000006</v>
      </c>
      <c r="N9" s="111">
        <v>344.72</v>
      </c>
      <c r="O9" s="111"/>
    </row>
    <row r="10" spans="2:16">
      <c r="B10" s="48">
        <v>8</v>
      </c>
      <c r="C10" t="s">
        <v>8654</v>
      </c>
      <c r="D10" s="111">
        <v>673.75</v>
      </c>
      <c r="E10" s="111">
        <v>120.13</v>
      </c>
      <c r="F10" s="111">
        <f t="shared" si="0"/>
        <v>80937.587499999994</v>
      </c>
      <c r="G10" s="111">
        <v>39008.720000000001</v>
      </c>
      <c r="H10" s="111">
        <v>2228.14</v>
      </c>
      <c r="I10" s="111">
        <f t="shared" si="1"/>
        <v>117718.1675</v>
      </c>
      <c r="J10" s="111">
        <v>22099.360000000001</v>
      </c>
      <c r="K10" s="111">
        <f t="shared" si="2"/>
        <v>7488.4330470737905</v>
      </c>
      <c r="L10" s="111">
        <v>15.72</v>
      </c>
      <c r="M10" s="111">
        <v>81099.58</v>
      </c>
      <c r="N10" s="111">
        <v>589.32000000000005</v>
      </c>
      <c r="O10" s="111"/>
    </row>
    <row r="11" spans="2:16">
      <c r="B11" s="48">
        <v>9</v>
      </c>
      <c r="C11" t="s">
        <v>8655</v>
      </c>
      <c r="D11" s="111">
        <v>77.36</v>
      </c>
      <c r="E11" s="111">
        <v>1004.5</v>
      </c>
      <c r="F11" s="111">
        <f t="shared" si="0"/>
        <v>77708.12</v>
      </c>
      <c r="G11" s="111">
        <v>34210.300000000003</v>
      </c>
      <c r="H11" s="111">
        <v>3622.38</v>
      </c>
      <c r="I11" s="111">
        <f t="shared" si="1"/>
        <v>108296.04</v>
      </c>
      <c r="J11" s="111">
        <v>9921.0300000000007</v>
      </c>
      <c r="K11" s="111">
        <f t="shared" si="2"/>
        <v>7129.4298880842662</v>
      </c>
      <c r="L11" s="111">
        <v>15.19</v>
      </c>
      <c r="M11" s="111">
        <v>77747.31</v>
      </c>
      <c r="N11" s="111">
        <v>3109.86</v>
      </c>
      <c r="O11" s="111"/>
    </row>
    <row r="12" spans="2:16">
      <c r="B12" s="48">
        <v>10</v>
      </c>
      <c r="C12" t="s">
        <v>8656</v>
      </c>
      <c r="D12" s="111">
        <v>1293</v>
      </c>
      <c r="E12" s="111">
        <v>50.39</v>
      </c>
      <c r="F12" s="111">
        <f t="shared" si="0"/>
        <v>65154.270000000004</v>
      </c>
      <c r="G12" s="111">
        <v>11567.44</v>
      </c>
      <c r="H12" s="111">
        <v>418.74</v>
      </c>
      <c r="I12" s="111">
        <f t="shared" si="1"/>
        <v>76302.97</v>
      </c>
      <c r="J12" s="111">
        <v>29237.5</v>
      </c>
      <c r="K12" s="111">
        <f t="shared" si="2"/>
        <v>5754.3717948717949</v>
      </c>
      <c r="L12" s="111">
        <v>13.26</v>
      </c>
      <c r="M12" s="111">
        <v>65185.05</v>
      </c>
      <c r="N12" s="111">
        <v>2428.4299999999998</v>
      </c>
      <c r="O12" s="111"/>
    </row>
    <row r="13" spans="2:16">
      <c r="B13" s="48">
        <v>11</v>
      </c>
      <c r="C13" t="s">
        <v>6002</v>
      </c>
      <c r="D13" s="111">
        <v>91.1</v>
      </c>
      <c r="E13" s="111">
        <v>392.98</v>
      </c>
      <c r="F13" s="111">
        <f t="shared" si="0"/>
        <v>35800.478000000003</v>
      </c>
      <c r="G13" s="111">
        <v>23883.68</v>
      </c>
      <c r="H13" s="111">
        <v>3749.81</v>
      </c>
      <c r="I13" s="111">
        <f t="shared" si="1"/>
        <v>55934.348000000005</v>
      </c>
      <c r="J13" s="111">
        <v>3050.52</v>
      </c>
      <c r="K13" s="111">
        <f t="shared" si="2"/>
        <v>2532.1117247623361</v>
      </c>
      <c r="L13" s="111">
        <v>22.09</v>
      </c>
      <c r="M13" s="111">
        <v>35842.870000000003</v>
      </c>
      <c r="N13" s="111">
        <v>1006.82</v>
      </c>
      <c r="O13" s="111"/>
    </row>
    <row r="14" spans="2:16">
      <c r="B14" s="48">
        <v>12</v>
      </c>
      <c r="C14" t="s">
        <v>8657</v>
      </c>
      <c r="D14" s="111">
        <v>219.5</v>
      </c>
      <c r="E14" s="111">
        <v>138.66</v>
      </c>
      <c r="F14" s="111">
        <f t="shared" si="0"/>
        <v>30435.87</v>
      </c>
      <c r="G14" s="111">
        <v>22521.46</v>
      </c>
      <c r="H14" s="111">
        <v>745.59</v>
      </c>
      <c r="I14" s="111">
        <f t="shared" si="1"/>
        <v>52211.740000000005</v>
      </c>
      <c r="J14" s="111">
        <v>14985.34</v>
      </c>
      <c r="K14" s="111">
        <f t="shared" si="2"/>
        <v>5542.6475583864121</v>
      </c>
      <c r="L14" s="111">
        <v>9.42</v>
      </c>
      <c r="M14" s="111">
        <v>30461.18</v>
      </c>
      <c r="N14" s="111">
        <v>2359.0700000000002</v>
      </c>
      <c r="O14" s="111"/>
    </row>
    <row r="15" spans="2:16">
      <c r="B15" s="48">
        <v>13</v>
      </c>
      <c r="C15" t="s">
        <v>1585</v>
      </c>
      <c r="D15" s="111">
        <v>136.19999999999999</v>
      </c>
      <c r="E15" s="111">
        <v>132.56</v>
      </c>
      <c r="F15" s="111">
        <f t="shared" si="0"/>
        <v>18054.671999999999</v>
      </c>
      <c r="G15" s="111">
        <v>15572</v>
      </c>
      <c r="H15" s="111">
        <v>2711.35</v>
      </c>
      <c r="I15" s="111">
        <f t="shared" si="1"/>
        <v>30915.322</v>
      </c>
      <c r="J15" s="111">
        <v>16511</v>
      </c>
      <c r="K15" s="111">
        <f t="shared" si="2"/>
        <v>4311.7603905160395</v>
      </c>
      <c r="L15" s="111">
        <v>7.17</v>
      </c>
      <c r="M15" s="111">
        <v>18055.599999999999</v>
      </c>
      <c r="N15" s="111">
        <v>1458</v>
      </c>
      <c r="O15" s="111"/>
    </row>
    <row r="16" spans="2:16">
      <c r="B16" s="48">
        <v>14</v>
      </c>
      <c r="C16" t="s">
        <v>8658</v>
      </c>
      <c r="D16" s="111">
        <v>37.049999999999997</v>
      </c>
      <c r="E16" s="111">
        <v>401.7</v>
      </c>
      <c r="F16" s="111">
        <f t="shared" si="0"/>
        <v>14882.984999999999</v>
      </c>
      <c r="G16" s="111">
        <v>14902.83</v>
      </c>
      <c r="H16" s="111">
        <v>917.6</v>
      </c>
      <c r="I16" s="111">
        <f t="shared" si="1"/>
        <v>28868.215</v>
      </c>
      <c r="J16" s="111">
        <v>7601.53</v>
      </c>
      <c r="K16" s="111">
        <f t="shared" si="2"/>
        <v>2482.2196904557177</v>
      </c>
      <c r="L16" s="111">
        <v>11.63</v>
      </c>
      <c r="M16" s="111">
        <v>14878.91</v>
      </c>
      <c r="N16" s="111">
        <v>2424.69</v>
      </c>
      <c r="O16" s="111"/>
    </row>
    <row r="17" spans="2:16">
      <c r="B17" s="48">
        <v>15</v>
      </c>
      <c r="C17" t="s">
        <v>8659</v>
      </c>
      <c r="D17" s="111">
        <v>8850</v>
      </c>
      <c r="E17" s="111">
        <v>1.2</v>
      </c>
      <c r="F17" s="111">
        <f>D17*E17</f>
        <v>10620</v>
      </c>
      <c r="G17" s="111">
        <v>1475.23</v>
      </c>
      <c r="H17" s="111">
        <v>54.08</v>
      </c>
      <c r="I17" s="111">
        <f t="shared" si="1"/>
        <v>12041.15</v>
      </c>
      <c r="J17" s="111">
        <v>2813.11</v>
      </c>
      <c r="K17" s="111">
        <f t="shared" si="2"/>
        <v>777.85206718346251</v>
      </c>
      <c r="L17" s="111">
        <v>15.48</v>
      </c>
      <c r="M17" s="111">
        <v>10675.09</v>
      </c>
      <c r="N17" s="111">
        <v>288.39999999999998</v>
      </c>
      <c r="O17" s="111"/>
    </row>
    <row r="18" spans="2:16">
      <c r="B18" s="48"/>
      <c r="D18" s="111"/>
      <c r="E18" s="111"/>
      <c r="F18" s="111"/>
      <c r="G18" s="111"/>
      <c r="H18" s="111"/>
      <c r="I18" s="111"/>
      <c r="J18" s="111"/>
      <c r="K18" s="111"/>
      <c r="L18" s="111"/>
      <c r="M18" s="111"/>
      <c r="N18" s="111"/>
      <c r="O18" s="111"/>
      <c r="P18" s="111"/>
    </row>
    <row r="19" spans="2:16">
      <c r="B19" s="48"/>
      <c r="D19" s="111"/>
      <c r="E19" s="111"/>
      <c r="F19" s="111"/>
      <c r="G19" s="111"/>
      <c r="H19" s="111"/>
      <c r="I19" s="111"/>
      <c r="J19" s="111"/>
      <c r="K19" s="111"/>
      <c r="L19" s="111"/>
      <c r="M19" s="111"/>
      <c r="N19" s="111"/>
      <c r="O19" s="111"/>
      <c r="P19" s="111"/>
    </row>
    <row r="20" spans="2:16">
      <c r="B20" s="48"/>
      <c r="D20" s="111"/>
      <c r="E20" s="111"/>
      <c r="F20" s="111"/>
      <c r="G20" s="111"/>
      <c r="H20" s="111"/>
      <c r="I20" s="111"/>
      <c r="J20" s="111"/>
      <c r="K20" s="111"/>
      <c r="L20" s="111"/>
      <c r="M20" s="111"/>
      <c r="N20" s="111"/>
      <c r="O20" s="111"/>
      <c r="P20" s="111"/>
    </row>
    <row r="21" spans="2:16">
      <c r="B21" s="48"/>
      <c r="D21" s="111"/>
      <c r="E21" s="111"/>
      <c r="F21" s="111"/>
      <c r="G21" s="111"/>
      <c r="H21" s="111"/>
      <c r="I21" s="111"/>
      <c r="J21" s="111"/>
      <c r="K21" s="111"/>
      <c r="L21" s="111"/>
      <c r="M21" s="111"/>
      <c r="N21" s="111"/>
      <c r="O21" s="111"/>
      <c r="P21" s="111"/>
    </row>
    <row r="22" spans="2:16">
      <c r="B22" s="48"/>
      <c r="D22" s="111"/>
      <c r="E22" s="111"/>
      <c r="F22" s="111"/>
      <c r="G22" s="111"/>
      <c r="H22" s="111"/>
      <c r="I22" s="111"/>
      <c r="J22" s="111"/>
      <c r="K22" s="111"/>
      <c r="L22" s="111"/>
      <c r="M22" s="111"/>
      <c r="N22" s="111"/>
      <c r="O22" s="111"/>
      <c r="P22" s="111"/>
    </row>
    <row r="23" spans="2:16">
      <c r="B23" s="48"/>
      <c r="D23" s="111"/>
      <c r="E23" s="111"/>
      <c r="F23" s="111"/>
      <c r="G23" s="111"/>
      <c r="H23" s="111"/>
      <c r="I23" s="111"/>
      <c r="J23" s="111"/>
      <c r="K23" s="111"/>
      <c r="L23" s="111"/>
      <c r="M23" s="111"/>
      <c r="N23" s="111"/>
      <c r="O23" s="111"/>
      <c r="P23" s="111"/>
    </row>
    <row r="24" spans="2:16">
      <c r="B24" s="48"/>
      <c r="D24" s="111"/>
      <c r="E24" s="111"/>
      <c r="F24" s="111"/>
      <c r="G24" s="111"/>
      <c r="H24" s="111"/>
      <c r="I24" s="111"/>
      <c r="J24" s="111"/>
      <c r="K24" s="111"/>
      <c r="L24" s="111"/>
      <c r="M24" s="111"/>
      <c r="N24" s="111"/>
      <c r="O24" s="111"/>
      <c r="P24" s="111"/>
    </row>
    <row r="25" spans="2:16">
      <c r="B25" s="48"/>
      <c r="D25" s="111"/>
      <c r="E25" s="111"/>
      <c r="F25" s="111"/>
      <c r="G25" s="111"/>
      <c r="H25" s="111"/>
      <c r="I25" s="111"/>
      <c r="J25" s="111"/>
      <c r="K25" s="111"/>
      <c r="L25" s="111"/>
      <c r="M25" s="111"/>
      <c r="N25" s="111"/>
      <c r="O25" s="111"/>
      <c r="P25" s="111"/>
    </row>
    <row r="26" spans="2:16">
      <c r="B26" s="48"/>
      <c r="D26" s="111"/>
      <c r="E26" s="111"/>
      <c r="F26" s="111"/>
      <c r="G26" s="111"/>
      <c r="H26" s="111"/>
      <c r="I26" s="111"/>
      <c r="J26" s="111"/>
      <c r="K26" s="111"/>
      <c r="L26" s="111"/>
      <c r="M26" s="111"/>
      <c r="N26" s="111"/>
      <c r="O26" s="111"/>
      <c r="P26" s="111"/>
    </row>
    <row r="27" spans="2:16">
      <c r="B27" s="48"/>
      <c r="D27" s="111"/>
      <c r="E27" s="111"/>
      <c r="F27" s="111"/>
      <c r="G27" s="111"/>
      <c r="H27" s="111"/>
      <c r="I27" s="111"/>
      <c r="J27" s="111"/>
      <c r="K27" s="111"/>
      <c r="L27" s="111"/>
      <c r="M27" s="111"/>
      <c r="N27" s="111"/>
      <c r="O27" s="111"/>
      <c r="P27" s="111"/>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F5587-110E-4601-92F5-D1B81013B489}">
  <sheetPr>
    <tabColor rgb="FF002060"/>
  </sheetPr>
  <dimension ref="C3:H10"/>
  <sheetViews>
    <sheetView showGridLines="0" workbookViewId="0">
      <selection activeCell="K9" sqref="K9"/>
    </sheetView>
  </sheetViews>
  <sheetFormatPr defaultRowHeight="14.5"/>
  <cols>
    <col min="1" max="1" width="1.90625" customWidth="1"/>
    <col min="2" max="2" width="5.453125" customWidth="1"/>
    <col min="5" max="5" width="9.1796875" customWidth="1"/>
    <col min="7" max="7" width="10.6328125" customWidth="1"/>
    <col min="14" max="14" width="9.36328125" bestFit="1" customWidth="1"/>
    <col min="15" max="15" width="8.6328125" customWidth="1"/>
    <col min="16" max="16" width="10.08984375" bestFit="1" customWidth="1"/>
    <col min="17" max="17" width="9.36328125" bestFit="1" customWidth="1"/>
  </cols>
  <sheetData>
    <row r="3" spans="3:8">
      <c r="C3" s="299" t="s">
        <v>343</v>
      </c>
      <c r="D3" s="299"/>
      <c r="E3" s="299"/>
      <c r="F3" s="299"/>
      <c r="G3" s="299"/>
      <c r="H3" s="299"/>
    </row>
    <row r="4" spans="3:8">
      <c r="E4" s="48" t="s">
        <v>344</v>
      </c>
      <c r="F4" s="10" t="s">
        <v>335</v>
      </c>
      <c r="G4" s="10" t="s">
        <v>345</v>
      </c>
      <c r="H4" s="10" t="s">
        <v>332</v>
      </c>
    </row>
    <row r="6" spans="3:8">
      <c r="C6" t="s">
        <v>346</v>
      </c>
      <c r="E6" s="19">
        <v>379.09496695702779</v>
      </c>
      <c r="F6" s="19">
        <f>IFERROR('Comps Valuation'!P34,0)</f>
        <v>379.09496695702779</v>
      </c>
      <c r="G6" s="19">
        <f>IFERROR('Comps Valuation'!N34,0)</f>
        <v>1426.2661346807981</v>
      </c>
      <c r="H6" s="19">
        <v>1426.2661346807981</v>
      </c>
    </row>
    <row r="7" spans="3:8">
      <c r="C7" t="s">
        <v>347</v>
      </c>
      <c r="E7" s="19">
        <v>248.12773724089232</v>
      </c>
      <c r="F7" s="19">
        <f>IFERROR(DCF!K23,0)</f>
        <v>248.12773724089232</v>
      </c>
      <c r="G7" s="19">
        <v>282.26141094788392</v>
      </c>
      <c r="H7" s="19">
        <f>IFERROR(DCF!K26,0)</f>
        <v>282.26141094788392</v>
      </c>
    </row>
    <row r="8" spans="3:8">
      <c r="C8" t="s">
        <v>348</v>
      </c>
      <c r="E8" s="19">
        <v>304.08344472048657</v>
      </c>
      <c r="F8" s="19">
        <f>IFERROR(DCF!J23,0)</f>
        <v>304.08344472048657</v>
      </c>
      <c r="G8" s="19">
        <v>484.31069797912374</v>
      </c>
      <c r="H8" s="19">
        <f>IFERROR(DCF!J26,0)</f>
        <v>484.31069797912374</v>
      </c>
    </row>
    <row r="9" spans="3:8">
      <c r="C9" t="s">
        <v>349</v>
      </c>
      <c r="E9" s="19">
        <v>365.9257126568184</v>
      </c>
      <c r="F9" s="19">
        <f>IFERROR(DCF!H23,0)</f>
        <v>365.9257126568184</v>
      </c>
      <c r="G9" s="19">
        <v>1699.8632196730691</v>
      </c>
      <c r="H9" s="19">
        <f>IFERROR(DCF!H26,0)</f>
        <v>1699.8632196730691</v>
      </c>
    </row>
    <row r="10" spans="3:8">
      <c r="C10" t="s">
        <v>350</v>
      </c>
      <c r="E10" s="19">
        <v>326.35000000000002</v>
      </c>
      <c r="F10" s="19">
        <v>326.35000000000002</v>
      </c>
      <c r="G10" s="19">
        <v>494.85</v>
      </c>
      <c r="H10" s="19">
        <v>494.85</v>
      </c>
    </row>
  </sheetData>
  <mergeCells count="1">
    <mergeCell ref="C3:H3"/>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DFAC4-5036-4B01-A7A1-0A530713C7A4}">
  <sheetPr>
    <tabColor rgb="FF002060"/>
  </sheetPr>
  <dimension ref="B2:K876"/>
  <sheetViews>
    <sheetView showGridLines="0" workbookViewId="0">
      <selection activeCell="N12" sqref="N12"/>
    </sheetView>
  </sheetViews>
  <sheetFormatPr defaultRowHeight="14.5"/>
  <cols>
    <col min="1" max="1" width="1.90625" customWidth="1"/>
    <col min="2" max="2" width="10.6328125" customWidth="1"/>
    <col min="3" max="4" width="8.7265625" customWidth="1"/>
    <col min="5" max="5" width="14.36328125" customWidth="1"/>
    <col min="6" max="6" width="8.7265625" customWidth="1"/>
    <col min="7" max="7" width="10.54296875" customWidth="1"/>
    <col min="8" max="8" width="10.36328125" customWidth="1"/>
    <col min="9" max="9" width="10" customWidth="1"/>
    <col min="10" max="10" width="10.453125" customWidth="1"/>
  </cols>
  <sheetData>
    <row r="2" spans="2:11">
      <c r="B2" s="214" t="s">
        <v>184</v>
      </c>
      <c r="C2" s="215" t="s">
        <v>185</v>
      </c>
      <c r="D2" s="216" t="s">
        <v>218</v>
      </c>
      <c r="E2" s="216" t="s">
        <v>351</v>
      </c>
      <c r="F2" s="214"/>
      <c r="G2" s="217"/>
      <c r="H2" s="215"/>
      <c r="I2" s="216" t="str">
        <f>"Calculation of Value at Risk - "&amp;'[2]Data Sheet'!B1</f>
        <v>Calculation of Value at Risk - ZOMATO LTD</v>
      </c>
      <c r="J2" s="203"/>
      <c r="K2" s="203"/>
    </row>
    <row r="3" spans="2:11">
      <c r="B3" s="116">
        <v>45582</v>
      </c>
      <c r="C3" s="117">
        <v>270.55</v>
      </c>
      <c r="D3">
        <f t="shared" ref="D3:D66" si="0">IFERROR((C3-C4)/C4,0)</f>
        <v>-8.5516308940341415E-2</v>
      </c>
      <c r="E3">
        <v>4.6957894736842105</v>
      </c>
    </row>
    <row r="4" spans="2:11">
      <c r="B4" s="116">
        <v>45636</v>
      </c>
      <c r="C4" s="117">
        <v>295.85000000000002</v>
      </c>
      <c r="D4">
        <f t="shared" si="0"/>
        <v>7.445069911022334E-2</v>
      </c>
      <c r="E4">
        <v>4.4837812789620024</v>
      </c>
      <c r="G4" s="118" t="s">
        <v>147</v>
      </c>
      <c r="H4" s="89"/>
      <c r="I4" s="89"/>
      <c r="J4" s="89"/>
      <c r="K4" s="119">
        <f>IFERROR(AVERAGE(E3:E876),0)</f>
        <v>0.2057766911725353</v>
      </c>
    </row>
    <row r="5" spans="2:11">
      <c r="B5" s="116">
        <v>45575</v>
      </c>
      <c r="C5" s="117">
        <v>275.35000000000002</v>
      </c>
      <c r="D5">
        <f t="shared" si="0"/>
        <v>8.4909377462568991E-2</v>
      </c>
      <c r="E5">
        <v>4.1323392357875122</v>
      </c>
      <c r="G5" s="118" t="s">
        <v>352</v>
      </c>
      <c r="H5" s="89"/>
      <c r="I5" s="89"/>
      <c r="J5" s="89"/>
      <c r="K5" s="119">
        <f>IFERROR(_xlfn.STDEV.S(E3:E876),0)</f>
        <v>0.83005689765942003</v>
      </c>
    </row>
    <row r="6" spans="2:11">
      <c r="B6" s="116">
        <v>45590</v>
      </c>
      <c r="C6" s="117">
        <v>253.8</v>
      </c>
      <c r="D6">
        <f t="shared" si="0"/>
        <v>-1.9661816751867871E-3</v>
      </c>
      <c r="E6">
        <v>4.0507462686567166</v>
      </c>
      <c r="G6" s="118" t="s">
        <v>353</v>
      </c>
      <c r="H6" s="89"/>
      <c r="I6" s="89"/>
      <c r="J6" s="89"/>
      <c r="K6" s="119">
        <f>IFERROR(MIN(E3:E876),0)</f>
        <v>-0.93290870488322708</v>
      </c>
    </row>
    <row r="7" spans="2:11">
      <c r="B7" s="116">
        <v>45589</v>
      </c>
      <c r="C7" s="117">
        <v>254.3</v>
      </c>
      <c r="D7">
        <f t="shared" si="0"/>
        <v>-4.7886480212662265E-2</v>
      </c>
      <c r="E7">
        <v>4.0207305034550842</v>
      </c>
      <c r="G7" s="118" t="s">
        <v>354</v>
      </c>
      <c r="H7" s="89"/>
      <c r="I7" s="89"/>
      <c r="J7" s="89"/>
      <c r="K7" s="119">
        <f>IFERROR(MAX(E3:E876),0)</f>
        <v>4.6957894736842105</v>
      </c>
    </row>
    <row r="8" spans="2:11">
      <c r="B8" s="116">
        <v>45513</v>
      </c>
      <c r="C8" s="117">
        <v>267.08999999999997</v>
      </c>
      <c r="D8">
        <f t="shared" si="0"/>
        <v>7.230608639794428E-2</v>
      </c>
      <c r="E8">
        <v>3.9506950880444851</v>
      </c>
      <c r="G8" s="118" t="s">
        <v>355</v>
      </c>
      <c r="H8" s="89"/>
      <c r="I8" s="89"/>
      <c r="J8" s="89"/>
      <c r="K8" s="120">
        <v>357.95</v>
      </c>
    </row>
    <row r="9" spans="2:11" ht="15" thickBot="1">
      <c r="B9" s="116">
        <v>45510</v>
      </c>
      <c r="C9" s="117">
        <v>249.08</v>
      </c>
      <c r="D9">
        <f t="shared" si="0"/>
        <v>-2.8132193998985554E-2</v>
      </c>
      <c r="E9">
        <v>3.8084942084942091</v>
      </c>
    </row>
    <row r="10" spans="2:11" ht="15" thickBot="1">
      <c r="B10" s="116">
        <v>45509</v>
      </c>
      <c r="C10" s="117">
        <v>256.29000000000002</v>
      </c>
      <c r="D10">
        <f t="shared" si="0"/>
        <v>0.17134369287020113</v>
      </c>
      <c r="E10">
        <v>3.6853747714808049</v>
      </c>
      <c r="G10" s="121" t="s">
        <v>356</v>
      </c>
      <c r="H10" s="122" t="s">
        <v>357</v>
      </c>
      <c r="I10" s="122" t="s">
        <v>358</v>
      </c>
      <c r="J10" s="122" t="s">
        <v>359</v>
      </c>
      <c r="K10" s="122" t="s">
        <v>360</v>
      </c>
    </row>
    <row r="11" spans="2:11">
      <c r="B11" s="116">
        <v>45687</v>
      </c>
      <c r="C11" s="117">
        <v>218.8</v>
      </c>
      <c r="D11">
        <f t="shared" si="0"/>
        <v>-0.23335669236159765</v>
      </c>
      <c r="E11">
        <v>3.6602768903088396</v>
      </c>
      <c r="G11" s="123">
        <v>0.05</v>
      </c>
      <c r="H11" s="124">
        <f>100%-G11</f>
        <v>0.95</v>
      </c>
      <c r="I11" s="125">
        <f>IFERROR(_xlfn.PERCENTILE.INC($E$3:$E$876,G11),0)</f>
        <v>-0.67000894517116816</v>
      </c>
      <c r="J11" s="126">
        <f>IFERROR($K$8*(1-I11),0)</f>
        <v>597.77970192401961</v>
      </c>
      <c r="K11" s="126">
        <f>IFERROR($K$8-J11,0)</f>
        <v>-239.82970192401962</v>
      </c>
    </row>
    <row r="12" spans="2:11">
      <c r="B12" s="116">
        <v>45560</v>
      </c>
      <c r="C12" s="117">
        <v>285.39999999999998</v>
      </c>
      <c r="D12">
        <f t="shared" si="0"/>
        <v>0.33022605453274279</v>
      </c>
      <c r="E12">
        <v>3.5158227848101262</v>
      </c>
      <c r="G12" s="127">
        <v>0.01</v>
      </c>
      <c r="H12" s="128">
        <f>100%-G12</f>
        <v>0.99</v>
      </c>
      <c r="I12" s="119">
        <f>IFERROR(_xlfn.PERCENTILE.INC($E$3:$E$876,G12),0)</f>
        <v>-0.80545960889893475</v>
      </c>
      <c r="J12" s="129">
        <f>IFERROR($K$8*(1-I12),0)</f>
        <v>646.26426700537365</v>
      </c>
      <c r="K12" s="129">
        <f>IFERROR($K$8-J12,0)</f>
        <v>-288.31426700537367</v>
      </c>
    </row>
    <row r="13" spans="2:11">
      <c r="B13" s="116">
        <v>45678</v>
      </c>
      <c r="C13" s="117">
        <v>214.55</v>
      </c>
      <c r="D13">
        <f t="shared" si="0"/>
        <v>-0.16663429792192649</v>
      </c>
      <c r="E13">
        <v>3.507352941176471</v>
      </c>
      <c r="G13" s="127">
        <v>5.0000000000000001E-3</v>
      </c>
      <c r="H13" s="128">
        <f>100%-G13</f>
        <v>0.995</v>
      </c>
      <c r="I13" s="119">
        <f>IFERROR(_xlfn.PERCENTILE.INC($E$3:$E$876,G13),0)</f>
        <v>-0.81568084658876239</v>
      </c>
      <c r="J13" s="129">
        <f>IFERROR($K$8*(1-I13),0)</f>
        <v>649.92295903644742</v>
      </c>
      <c r="K13" s="129">
        <f>IFERROR($K$8-J13,0)</f>
        <v>-291.97295903644743</v>
      </c>
    </row>
    <row r="14" spans="2:11">
      <c r="B14" s="116">
        <v>45583</v>
      </c>
      <c r="C14" s="117">
        <v>257.45</v>
      </c>
      <c r="D14">
        <f t="shared" si="0"/>
        <v>-7.9746925936517027E-2</v>
      </c>
      <c r="E14">
        <v>3.4541522491349479</v>
      </c>
      <c r="G14" s="127">
        <v>0.1</v>
      </c>
      <c r="H14" s="128">
        <f>100%-G14</f>
        <v>0.9</v>
      </c>
      <c r="I14" s="119">
        <f>IFERROR(_xlfn.PERCENTILE.INC($E$3:$E$876,G14),0)</f>
        <v>-0.55483372857951674</v>
      </c>
      <c r="J14" s="129">
        <f>IFERROR($K$8*(1-I14),0)</f>
        <v>556.55273314503791</v>
      </c>
      <c r="K14" s="129">
        <f>IFERROR($K$8-J14,0)</f>
        <v>-198.60273314503792</v>
      </c>
    </row>
    <row r="15" spans="2:11">
      <c r="B15" s="116">
        <v>45625</v>
      </c>
      <c r="C15" s="117">
        <v>279.76</v>
      </c>
      <c r="D15">
        <f t="shared" si="0"/>
        <v>5.1334084930477142E-2</v>
      </c>
      <c r="E15">
        <v>3.4091410559495663</v>
      </c>
    </row>
    <row r="16" spans="2:11">
      <c r="B16" s="116">
        <v>45572</v>
      </c>
      <c r="C16" s="117">
        <v>266.10000000000002</v>
      </c>
      <c r="D16">
        <f t="shared" si="0"/>
        <v>-8.7761398697291618E-2</v>
      </c>
      <c r="E16">
        <v>3.3093117408906885</v>
      </c>
    </row>
    <row r="17" spans="2:5">
      <c r="B17" s="116">
        <v>45559</v>
      </c>
      <c r="C17" s="117">
        <v>291.7</v>
      </c>
      <c r="D17">
        <f t="shared" si="0"/>
        <v>6.4016049607878947E-2</v>
      </c>
      <c r="E17">
        <v>3.2459970887918486</v>
      </c>
    </row>
    <row r="18" spans="2:5">
      <c r="B18" s="116">
        <v>45566</v>
      </c>
      <c r="C18" s="117">
        <v>274.14999999999998</v>
      </c>
      <c r="D18">
        <f t="shared" si="0"/>
        <v>0.10219917179270691</v>
      </c>
      <c r="E18">
        <v>3.2438080495356036</v>
      </c>
    </row>
    <row r="19" spans="2:5">
      <c r="B19" s="116">
        <v>45604</v>
      </c>
      <c r="C19" s="117">
        <v>248.73</v>
      </c>
      <c r="D19">
        <f t="shared" si="0"/>
        <v>9.5099722625808986E-2</v>
      </c>
      <c r="E19">
        <v>3.194435075885329</v>
      </c>
    </row>
    <row r="20" spans="2:5">
      <c r="B20" s="116">
        <v>45503</v>
      </c>
      <c r="C20" s="117">
        <v>227.13</v>
      </c>
      <c r="D20">
        <f t="shared" si="0"/>
        <v>-0.11294669009958998</v>
      </c>
      <c r="E20">
        <v>3.1905904059040591</v>
      </c>
    </row>
    <row r="21" spans="2:5">
      <c r="B21" s="116">
        <v>45531</v>
      </c>
      <c r="C21" s="117">
        <v>256.05</v>
      </c>
      <c r="D21">
        <f t="shared" si="0"/>
        <v>-9.0944272445819124E-3</v>
      </c>
      <c r="E21">
        <v>2.9914263445050659</v>
      </c>
    </row>
    <row r="22" spans="2:5">
      <c r="B22" s="116">
        <v>45609</v>
      </c>
      <c r="C22" s="117">
        <v>258.39999999999998</v>
      </c>
      <c r="D22">
        <f t="shared" si="0"/>
        <v>6.8342498036134999E-2</v>
      </c>
      <c r="E22">
        <v>2.9876543209876538</v>
      </c>
    </row>
    <row r="23" spans="2:5">
      <c r="B23" s="116">
        <v>45601</v>
      </c>
      <c r="C23" s="117">
        <v>241.87</v>
      </c>
      <c r="D23">
        <f t="shared" si="0"/>
        <v>4.9638055842814708E-4</v>
      </c>
      <c r="E23">
        <v>2.8059795436664046</v>
      </c>
    </row>
    <row r="24" spans="2:5">
      <c r="B24" s="116">
        <v>45596</v>
      </c>
      <c r="C24" s="117">
        <v>241.75</v>
      </c>
      <c r="D24">
        <f t="shared" si="0"/>
        <v>0.22684597817812729</v>
      </c>
      <c r="E24">
        <v>2.7802971071149334</v>
      </c>
    </row>
    <row r="25" spans="2:5">
      <c r="B25" s="116">
        <v>45463</v>
      </c>
      <c r="C25" s="117">
        <v>197.05</v>
      </c>
      <c r="D25">
        <f t="shared" si="0"/>
        <v>5.205552589428724E-2</v>
      </c>
      <c r="E25">
        <v>2.6122823098075161</v>
      </c>
    </row>
    <row r="26" spans="2:5">
      <c r="B26" s="116">
        <v>45426</v>
      </c>
      <c r="C26" s="117">
        <v>187.3</v>
      </c>
      <c r="D26">
        <f t="shared" si="0"/>
        <v>-2.4986985944820319E-2</v>
      </c>
      <c r="E26">
        <v>2.6088631984585744</v>
      </c>
    </row>
    <row r="27" spans="2:5">
      <c r="B27" s="116">
        <v>45394</v>
      </c>
      <c r="C27" s="117">
        <v>192.1</v>
      </c>
      <c r="D27">
        <f t="shared" si="0"/>
        <v>-0.11674099958618793</v>
      </c>
      <c r="E27">
        <v>2.5873015873015874</v>
      </c>
    </row>
    <row r="28" spans="2:5">
      <c r="B28" s="116">
        <v>45489</v>
      </c>
      <c r="C28" s="117">
        <v>217.49</v>
      </c>
      <c r="D28">
        <f t="shared" si="0"/>
        <v>-0.23989095865515669</v>
      </c>
      <c r="E28">
        <v>2.5566639411283729</v>
      </c>
    </row>
    <row r="29" spans="2:5">
      <c r="B29" s="116">
        <v>45624</v>
      </c>
      <c r="C29" s="117">
        <v>286.13</v>
      </c>
      <c r="D29">
        <f t="shared" si="0"/>
        <v>0.46846292019502184</v>
      </c>
      <c r="E29">
        <v>2.5237684729064038</v>
      </c>
    </row>
    <row r="30" spans="2:5">
      <c r="B30" s="116">
        <v>45429</v>
      </c>
      <c r="C30" s="117">
        <v>194.85</v>
      </c>
      <c r="D30">
        <f t="shared" si="0"/>
        <v>-0.10582350511679135</v>
      </c>
      <c r="E30">
        <v>2.5139765554553648</v>
      </c>
    </row>
    <row r="31" spans="2:5">
      <c r="B31" s="116">
        <v>45496</v>
      </c>
      <c r="C31" s="117">
        <v>217.91</v>
      </c>
      <c r="D31">
        <f t="shared" si="0"/>
        <v>0.18429347826086956</v>
      </c>
      <c r="E31">
        <v>2.4671439936356405</v>
      </c>
    </row>
    <row r="32" spans="2:5">
      <c r="B32" s="116">
        <v>45450</v>
      </c>
      <c r="C32" s="117">
        <v>184</v>
      </c>
      <c r="D32">
        <f t="shared" si="0"/>
        <v>-2.2835900159320292E-2</v>
      </c>
      <c r="E32">
        <v>2.465160075329567</v>
      </c>
    </row>
    <row r="33" spans="2:5">
      <c r="B33" s="116">
        <v>45397</v>
      </c>
      <c r="C33" s="117">
        <v>188.3</v>
      </c>
      <c r="D33">
        <f t="shared" si="0"/>
        <v>-0.17103235747303541</v>
      </c>
      <c r="E33">
        <v>2.4645814167433304</v>
      </c>
    </row>
    <row r="34" spans="2:5">
      <c r="B34" s="116">
        <v>45670</v>
      </c>
      <c r="C34" s="117">
        <v>227.15</v>
      </c>
      <c r="D34">
        <f t="shared" si="0"/>
        <v>-0.10021786492374721</v>
      </c>
      <c r="E34">
        <v>2.4495064540622633</v>
      </c>
    </row>
    <row r="35" spans="2:5">
      <c r="B35" s="116">
        <v>45664</v>
      </c>
      <c r="C35" s="117">
        <v>252.45</v>
      </c>
      <c r="D35">
        <f t="shared" si="0"/>
        <v>0.3746256466104001</v>
      </c>
      <c r="E35">
        <v>2.3282794990112063</v>
      </c>
    </row>
    <row r="36" spans="2:5">
      <c r="B36" s="116">
        <v>45449</v>
      </c>
      <c r="C36" s="117">
        <v>183.65</v>
      </c>
      <c r="D36">
        <f t="shared" si="0"/>
        <v>-0.27422541890610175</v>
      </c>
      <c r="E36">
        <v>2.2794642857142859</v>
      </c>
    </row>
    <row r="37" spans="2:5">
      <c r="B37" s="116">
        <v>45532</v>
      </c>
      <c r="C37" s="117">
        <v>253.04</v>
      </c>
      <c r="D37">
        <f t="shared" si="0"/>
        <v>0.30231600617601634</v>
      </c>
      <c r="E37">
        <v>2.1768989328311359</v>
      </c>
    </row>
    <row r="38" spans="2:5">
      <c r="B38" s="116">
        <v>45425</v>
      </c>
      <c r="C38" s="117">
        <v>194.3</v>
      </c>
      <c r="D38">
        <f t="shared" si="0"/>
        <v>-0.30594749062332555</v>
      </c>
      <c r="E38">
        <v>2.1237942122186499</v>
      </c>
    </row>
    <row r="39" spans="2:5">
      <c r="B39" s="116">
        <v>45574</v>
      </c>
      <c r="C39" s="117">
        <v>279.95</v>
      </c>
      <c r="D39">
        <f t="shared" si="0"/>
        <v>0.86944908180300495</v>
      </c>
      <c r="E39">
        <v>2.1192200557103065</v>
      </c>
    </row>
    <row r="40" spans="2:5">
      <c r="B40" s="116">
        <v>44522</v>
      </c>
      <c r="C40" s="117">
        <v>149.75</v>
      </c>
      <c r="D40">
        <f t="shared" si="0"/>
        <v>-0.23479816044966781</v>
      </c>
      <c r="E40">
        <v>2.1100726895119419</v>
      </c>
    </row>
    <row r="41" spans="2:5">
      <c r="B41" s="116">
        <v>45418</v>
      </c>
      <c r="C41" s="117">
        <v>195.7</v>
      </c>
      <c r="D41">
        <f t="shared" si="0"/>
        <v>-0.25623289753724543</v>
      </c>
      <c r="E41">
        <v>2.106349206349206</v>
      </c>
    </row>
    <row r="42" spans="2:5">
      <c r="B42" s="116">
        <v>45524</v>
      </c>
      <c r="C42" s="117">
        <v>263.12</v>
      </c>
      <c r="D42">
        <f t="shared" si="0"/>
        <v>0.36225731296919489</v>
      </c>
      <c r="E42">
        <v>2.0937095825984713</v>
      </c>
    </row>
    <row r="43" spans="2:5">
      <c r="B43" s="116">
        <v>45412</v>
      </c>
      <c r="C43" s="117">
        <v>193.15</v>
      </c>
      <c r="D43">
        <f t="shared" si="0"/>
        <v>-0.20985886684393532</v>
      </c>
      <c r="E43">
        <v>2.0513428120063195</v>
      </c>
    </row>
    <row r="44" spans="2:5">
      <c r="B44" s="116">
        <v>45537</v>
      </c>
      <c r="C44" s="117">
        <v>244.45</v>
      </c>
      <c r="D44">
        <f t="shared" si="0"/>
        <v>0.36070136376287215</v>
      </c>
      <c r="E44">
        <v>2.0480049875311721</v>
      </c>
    </row>
    <row r="45" spans="2:5">
      <c r="B45" s="116">
        <v>45455</v>
      </c>
      <c r="C45" s="117">
        <v>179.65</v>
      </c>
      <c r="D45">
        <f t="shared" si="0"/>
        <v>-5.2602436323365932E-3</v>
      </c>
      <c r="E45">
        <v>1.9282803585982071</v>
      </c>
    </row>
    <row r="46" spans="2:5">
      <c r="B46" s="116">
        <v>45442</v>
      </c>
      <c r="C46" s="117">
        <v>180.6</v>
      </c>
      <c r="D46">
        <f t="shared" si="0"/>
        <v>-3.6543078154174416E-2</v>
      </c>
      <c r="E46">
        <v>1.9105560032232072</v>
      </c>
    </row>
    <row r="47" spans="2:5">
      <c r="B47" s="116">
        <v>45405</v>
      </c>
      <c r="C47" s="117">
        <v>187.45</v>
      </c>
      <c r="D47">
        <f t="shared" si="0"/>
        <v>-3.3513792214488275E-2</v>
      </c>
      <c r="E47">
        <v>1.8838461538461537</v>
      </c>
    </row>
    <row r="48" spans="2:5">
      <c r="B48" s="116">
        <v>45464</v>
      </c>
      <c r="C48" s="117">
        <v>193.95</v>
      </c>
      <c r="D48">
        <f t="shared" si="0"/>
        <v>0.23064720812182737</v>
      </c>
      <c r="E48">
        <v>1.8543046357615891</v>
      </c>
    </row>
    <row r="49" spans="2:5">
      <c r="B49" s="116">
        <v>44516</v>
      </c>
      <c r="C49" s="117">
        <v>157.6</v>
      </c>
      <c r="D49">
        <f t="shared" si="0"/>
        <v>-0.17680856620527552</v>
      </c>
      <c r="E49">
        <v>1.8524886877828053</v>
      </c>
    </row>
    <row r="50" spans="2:5">
      <c r="B50" s="116">
        <v>45419</v>
      </c>
      <c r="C50" s="117">
        <v>191.45</v>
      </c>
      <c r="D50">
        <f t="shared" si="0"/>
        <v>4.5603495357727987E-2</v>
      </c>
      <c r="E50">
        <v>1.8362962962962961</v>
      </c>
    </row>
    <row r="51" spans="2:5">
      <c r="B51" s="116">
        <v>45384</v>
      </c>
      <c r="C51" s="117">
        <v>183.1</v>
      </c>
      <c r="D51">
        <f t="shared" si="0"/>
        <v>-0.23628779979144945</v>
      </c>
      <c r="E51">
        <v>1.821263482280431</v>
      </c>
    </row>
    <row r="52" spans="2:5">
      <c r="B52" s="116">
        <v>45677</v>
      </c>
      <c r="C52" s="117">
        <v>239.75</v>
      </c>
      <c r="D52">
        <f t="shared" si="0"/>
        <v>0.46010962241169318</v>
      </c>
      <c r="E52">
        <v>1.7910360884749708</v>
      </c>
    </row>
    <row r="53" spans="2:5">
      <c r="B53" s="116">
        <v>45348</v>
      </c>
      <c r="C53" s="117">
        <v>164.2</v>
      </c>
      <c r="D53">
        <f t="shared" si="0"/>
        <v>-0.43747858855772526</v>
      </c>
      <c r="E53">
        <v>1.7504187604690113</v>
      </c>
    </row>
    <row r="54" spans="2:5">
      <c r="B54" s="116">
        <v>45644</v>
      </c>
      <c r="C54" s="117">
        <v>291.89999999999998</v>
      </c>
      <c r="D54">
        <f t="shared" si="0"/>
        <v>2.8178936245156747E-2</v>
      </c>
      <c r="E54">
        <v>1.7421324565523719</v>
      </c>
    </row>
    <row r="55" spans="2:5">
      <c r="B55" s="116">
        <v>45561</v>
      </c>
      <c r="C55" s="117">
        <v>283.89999999999998</v>
      </c>
      <c r="D55">
        <f t="shared" si="0"/>
        <v>8.2885150856314455E-2</v>
      </c>
      <c r="E55">
        <v>1.7324350336862364</v>
      </c>
    </row>
    <row r="56" spans="2:5">
      <c r="B56" s="116">
        <v>45523</v>
      </c>
      <c r="C56" s="117">
        <v>262.17</v>
      </c>
      <c r="D56">
        <f t="shared" si="0"/>
        <v>0.3071898683685681</v>
      </c>
      <c r="E56">
        <v>1.6779366700715015</v>
      </c>
    </row>
    <row r="57" spans="2:5">
      <c r="B57" s="116">
        <v>45471</v>
      </c>
      <c r="C57" s="117">
        <v>200.56</v>
      </c>
      <c r="D57">
        <f t="shared" si="0"/>
        <v>0.39181124219292163</v>
      </c>
      <c r="E57">
        <v>1.6723517654896738</v>
      </c>
    </row>
    <row r="58" spans="2:5">
      <c r="B58" s="116">
        <v>44453</v>
      </c>
      <c r="C58" s="117">
        <v>144.1</v>
      </c>
      <c r="D58">
        <f t="shared" si="0"/>
        <v>-0.19564610661456885</v>
      </c>
      <c r="E58">
        <v>1.6709916589434659</v>
      </c>
    </row>
    <row r="59" spans="2:5">
      <c r="B59" s="116">
        <v>45443</v>
      </c>
      <c r="C59" s="117">
        <v>179.15</v>
      </c>
      <c r="D59">
        <f t="shared" si="0"/>
        <v>0.33694029850746271</v>
      </c>
      <c r="E59">
        <v>1.6679076693968726</v>
      </c>
    </row>
    <row r="60" spans="2:5">
      <c r="B60" s="116">
        <v>44578</v>
      </c>
      <c r="C60" s="117">
        <v>134</v>
      </c>
      <c r="D60">
        <f t="shared" si="0"/>
        <v>-0.19519519519519518</v>
      </c>
      <c r="E60">
        <v>1.6666666666666667</v>
      </c>
    </row>
    <row r="61" spans="2:5">
      <c r="B61" s="116">
        <v>45352</v>
      </c>
      <c r="C61" s="117">
        <v>166.5</v>
      </c>
      <c r="D61">
        <f t="shared" si="0"/>
        <v>-0.42940370116518167</v>
      </c>
      <c r="E61">
        <v>1.6220472440944882</v>
      </c>
    </row>
    <row r="62" spans="2:5">
      <c r="B62" s="116">
        <v>45637</v>
      </c>
      <c r="C62" s="117">
        <v>291.8</v>
      </c>
      <c r="D62">
        <f t="shared" si="0"/>
        <v>1.1646884272997031</v>
      </c>
      <c r="E62">
        <v>1.6135244066278549</v>
      </c>
    </row>
    <row r="63" spans="2:5">
      <c r="B63" s="116">
        <v>44496</v>
      </c>
      <c r="C63" s="117">
        <v>134.80000000000001</v>
      </c>
      <c r="D63">
        <f t="shared" si="0"/>
        <v>-4.798818752306957E-3</v>
      </c>
      <c r="E63">
        <v>1.6073500967117988</v>
      </c>
    </row>
    <row r="64" spans="2:5">
      <c r="B64" s="116">
        <v>44482</v>
      </c>
      <c r="C64" s="117">
        <v>135.44999999999999</v>
      </c>
      <c r="D64">
        <f t="shared" si="0"/>
        <v>-2.2021660649819575E-2</v>
      </c>
      <c r="E64">
        <v>1.5726495726495724</v>
      </c>
    </row>
    <row r="65" spans="2:5">
      <c r="B65" s="116">
        <v>44468</v>
      </c>
      <c r="C65" s="117">
        <v>138.5</v>
      </c>
      <c r="D65">
        <f t="shared" si="0"/>
        <v>1.3909224011713073E-2</v>
      </c>
      <c r="E65">
        <v>1.5719591457753019</v>
      </c>
    </row>
    <row r="66" spans="2:5">
      <c r="B66" s="116">
        <v>44469</v>
      </c>
      <c r="C66" s="117">
        <v>136.6</v>
      </c>
      <c r="D66">
        <f t="shared" si="0"/>
        <v>-0.26736390453204611</v>
      </c>
      <c r="E66">
        <v>1.5676691729323307</v>
      </c>
    </row>
    <row r="67" spans="2:5">
      <c r="B67" s="116">
        <v>45398</v>
      </c>
      <c r="C67" s="117">
        <v>186.45</v>
      </c>
      <c r="D67">
        <f t="shared" ref="D67:D130" si="1">IFERROR((C67-C68)/C68,0)</f>
        <v>0.41143073429220284</v>
      </c>
      <c r="E67">
        <v>1.4826897470039948</v>
      </c>
    </row>
    <row r="68" spans="2:5">
      <c r="B68" s="116">
        <v>44461</v>
      </c>
      <c r="C68" s="117">
        <v>132.1</v>
      </c>
      <c r="D68">
        <f t="shared" si="1"/>
        <v>-0.52507639762717961</v>
      </c>
      <c r="E68">
        <v>1.4737827715355805</v>
      </c>
    </row>
    <row r="69" spans="2:5">
      <c r="B69" s="116">
        <v>45562</v>
      </c>
      <c r="C69" s="117">
        <v>278.14999999999998</v>
      </c>
      <c r="D69">
        <f t="shared" si="1"/>
        <v>0.50840563991323195</v>
      </c>
      <c r="E69">
        <v>1.4625940681717573</v>
      </c>
    </row>
    <row r="70" spans="2:5">
      <c r="B70" s="116">
        <v>45406</v>
      </c>
      <c r="C70" s="117">
        <v>184.4</v>
      </c>
      <c r="D70">
        <f t="shared" si="1"/>
        <v>1.2296881862099304E-2</v>
      </c>
      <c r="E70">
        <v>1.4619492656875834</v>
      </c>
    </row>
    <row r="71" spans="2:5">
      <c r="B71" s="116">
        <v>45453</v>
      </c>
      <c r="C71" s="117">
        <v>182.16</v>
      </c>
      <c r="D71">
        <f t="shared" si="1"/>
        <v>0.36500562008242798</v>
      </c>
      <c r="E71">
        <v>1.4599594868332209</v>
      </c>
    </row>
    <row r="72" spans="2:5">
      <c r="B72" s="116">
        <v>44460</v>
      </c>
      <c r="C72" s="117">
        <v>133.44999999999999</v>
      </c>
      <c r="D72">
        <f t="shared" si="1"/>
        <v>-0.48090088688346039</v>
      </c>
      <c r="E72">
        <v>1.4553817847286108</v>
      </c>
    </row>
    <row r="73" spans="2:5">
      <c r="B73" s="116">
        <v>45517</v>
      </c>
      <c r="C73" s="117">
        <v>257.08</v>
      </c>
      <c r="D73">
        <f t="shared" si="1"/>
        <v>0.31667093469910362</v>
      </c>
      <c r="E73">
        <v>1.4460513796384395</v>
      </c>
    </row>
    <row r="74" spans="2:5">
      <c r="B74" s="116">
        <v>45421</v>
      </c>
      <c r="C74" s="117">
        <v>195.25</v>
      </c>
      <c r="D74">
        <f t="shared" si="1"/>
        <v>0.46914973664409326</v>
      </c>
      <c r="E74">
        <v>1.445209768315592</v>
      </c>
    </row>
    <row r="75" spans="2:5">
      <c r="B75" s="116">
        <v>44404</v>
      </c>
      <c r="C75" s="117">
        <v>132.9</v>
      </c>
      <c r="D75">
        <f t="shared" si="1"/>
        <v>-0.26817180616740083</v>
      </c>
      <c r="E75">
        <v>1.4340659340659343</v>
      </c>
    </row>
    <row r="76" spans="2:5">
      <c r="B76" s="116">
        <v>45440</v>
      </c>
      <c r="C76" s="117">
        <v>181.6</v>
      </c>
      <c r="D76">
        <f t="shared" si="1"/>
        <v>1.8508132361188912E-2</v>
      </c>
      <c r="E76">
        <v>1.427807486631016</v>
      </c>
    </row>
    <row r="77" spans="2:5">
      <c r="B77" s="116">
        <v>45385</v>
      </c>
      <c r="C77" s="117">
        <v>178.3</v>
      </c>
      <c r="D77">
        <f t="shared" si="1"/>
        <v>0.33558052434456936</v>
      </c>
      <c r="E77">
        <v>1.414353419092756</v>
      </c>
    </row>
    <row r="78" spans="2:5">
      <c r="B78" s="116">
        <v>44407</v>
      </c>
      <c r="C78" s="117">
        <v>133.5</v>
      </c>
      <c r="D78">
        <f t="shared" si="1"/>
        <v>6.6293929712460037E-2</v>
      </c>
      <c r="E78">
        <v>1.4119241192411924</v>
      </c>
    </row>
    <row r="79" spans="2:5">
      <c r="B79" s="116">
        <v>44418</v>
      </c>
      <c r="C79" s="117">
        <v>125.2</v>
      </c>
      <c r="D79">
        <f t="shared" si="1"/>
        <v>-0.1092138029171114</v>
      </c>
      <c r="E79">
        <v>1.4100096246390759</v>
      </c>
    </row>
    <row r="80" spans="2:5">
      <c r="B80" s="116">
        <v>44540</v>
      </c>
      <c r="C80" s="117">
        <v>140.55000000000001</v>
      </c>
      <c r="D80">
        <f t="shared" si="1"/>
        <v>0.10451866404715136</v>
      </c>
      <c r="E80">
        <v>1.3842239185750638</v>
      </c>
    </row>
    <row r="81" spans="2:5">
      <c r="B81" s="116">
        <v>44431</v>
      </c>
      <c r="C81" s="117">
        <v>127.25</v>
      </c>
      <c r="D81">
        <f t="shared" si="1"/>
        <v>0.1266046923417441</v>
      </c>
      <c r="E81">
        <v>1.3718546132339235</v>
      </c>
    </row>
    <row r="82" spans="2:5">
      <c r="B82" s="116">
        <v>45253</v>
      </c>
      <c r="C82" s="117">
        <v>112.95</v>
      </c>
      <c r="D82">
        <f t="shared" si="1"/>
        <v>-0.58814949863263455</v>
      </c>
      <c r="E82">
        <v>1.3654450261780104</v>
      </c>
    </row>
    <row r="83" spans="2:5">
      <c r="B83" s="116">
        <v>45581</v>
      </c>
      <c r="C83" s="117">
        <v>274.25</v>
      </c>
      <c r="D83">
        <f t="shared" si="1"/>
        <v>0.45029085140137498</v>
      </c>
      <c r="E83">
        <v>1.3581255374032672</v>
      </c>
    </row>
    <row r="84" spans="2:5">
      <c r="B84" s="116">
        <v>45433</v>
      </c>
      <c r="C84" s="117">
        <v>189.1</v>
      </c>
      <c r="D84">
        <f t="shared" si="1"/>
        <v>0.18669595230624411</v>
      </c>
      <c r="E84">
        <v>1.3505282784338097</v>
      </c>
    </row>
    <row r="85" spans="2:5">
      <c r="B85" s="116">
        <v>45350</v>
      </c>
      <c r="C85" s="117">
        <v>159.35</v>
      </c>
      <c r="D85">
        <f t="shared" si="1"/>
        <v>-0.42690163639633166</v>
      </c>
      <c r="E85">
        <v>1.3195050946142648</v>
      </c>
    </row>
    <row r="86" spans="2:5">
      <c r="B86" s="116">
        <v>45657</v>
      </c>
      <c r="C86" s="117">
        <v>278.05</v>
      </c>
      <c r="D86">
        <f t="shared" si="1"/>
        <v>0.87681403982450223</v>
      </c>
      <c r="E86">
        <v>1.3180491871613174</v>
      </c>
    </row>
    <row r="87" spans="2:5">
      <c r="B87" s="116">
        <v>44526</v>
      </c>
      <c r="C87" s="117">
        <v>148.15</v>
      </c>
      <c r="D87">
        <f t="shared" si="1"/>
        <v>0.16287284144427</v>
      </c>
      <c r="E87">
        <v>1.2986811481768812</v>
      </c>
    </row>
    <row r="88" spans="2:5">
      <c r="B88" s="116">
        <v>45308</v>
      </c>
      <c r="C88" s="117">
        <v>127.4</v>
      </c>
      <c r="D88">
        <f t="shared" si="1"/>
        <v>2.3293172690763097E-2</v>
      </c>
      <c r="E88">
        <v>1.2893081761006289</v>
      </c>
    </row>
    <row r="89" spans="2:5">
      <c r="B89" s="116">
        <v>45292</v>
      </c>
      <c r="C89" s="117">
        <v>124.5</v>
      </c>
      <c r="D89">
        <f t="shared" si="1"/>
        <v>-7.7777777777777779E-2</v>
      </c>
      <c r="E89">
        <v>1.2718978102189782</v>
      </c>
    </row>
    <row r="90" spans="2:5">
      <c r="B90" s="116">
        <v>44483</v>
      </c>
      <c r="C90" s="117">
        <v>135</v>
      </c>
      <c r="D90">
        <f t="shared" si="1"/>
        <v>-0.14285714285714285</v>
      </c>
      <c r="E90">
        <v>1.26890756302521</v>
      </c>
    </row>
    <row r="91" spans="2:5">
      <c r="B91" s="116">
        <v>45341</v>
      </c>
      <c r="C91" s="117">
        <v>157.5</v>
      </c>
      <c r="D91">
        <f t="shared" si="1"/>
        <v>0.12179487179487175</v>
      </c>
      <c r="E91">
        <v>1.2516082916368834</v>
      </c>
    </row>
    <row r="92" spans="2:5">
      <c r="B92" s="116">
        <v>45329</v>
      </c>
      <c r="C92" s="117">
        <v>140.4</v>
      </c>
      <c r="D92">
        <f t="shared" si="1"/>
        <v>-1.5772870662460567E-2</v>
      </c>
      <c r="E92">
        <v>1.2428115015974441</v>
      </c>
    </row>
    <row r="93" spans="2:5">
      <c r="B93" s="116">
        <v>44454</v>
      </c>
      <c r="C93" s="117">
        <v>142.65</v>
      </c>
      <c r="D93">
        <f t="shared" si="1"/>
        <v>3.0708092485549131E-2</v>
      </c>
      <c r="E93">
        <v>1.2358934169278999</v>
      </c>
    </row>
    <row r="94" spans="2:5">
      <c r="B94" s="116">
        <v>44412</v>
      </c>
      <c r="C94" s="117">
        <v>138.4</v>
      </c>
      <c r="D94">
        <f t="shared" si="1"/>
        <v>-2.2598870056497095E-2</v>
      </c>
      <c r="E94">
        <v>1.2358642972536349</v>
      </c>
    </row>
    <row r="95" spans="2:5">
      <c r="B95" s="116">
        <v>44448</v>
      </c>
      <c r="C95" s="117">
        <v>141.6</v>
      </c>
      <c r="D95">
        <f t="shared" si="1"/>
        <v>2.2013713460844336E-2</v>
      </c>
      <c r="E95">
        <v>1.2299212598425195</v>
      </c>
    </row>
    <row r="96" spans="2:5">
      <c r="B96" s="116">
        <v>44488</v>
      </c>
      <c r="C96" s="117">
        <v>138.55000000000001</v>
      </c>
      <c r="D96">
        <f t="shared" si="1"/>
        <v>0.12095469255663445</v>
      </c>
      <c r="E96">
        <v>1.2132587859424924</v>
      </c>
    </row>
    <row r="97" spans="2:5">
      <c r="B97" s="116">
        <v>45275</v>
      </c>
      <c r="C97" s="117">
        <v>123.6</v>
      </c>
      <c r="D97">
        <f t="shared" si="1"/>
        <v>-0.11079136690647486</v>
      </c>
      <c r="E97">
        <v>1.2012466607301868</v>
      </c>
    </row>
    <row r="98" spans="2:5">
      <c r="B98" s="116">
        <v>44467</v>
      </c>
      <c r="C98" s="117">
        <v>139</v>
      </c>
      <c r="D98">
        <f t="shared" si="1"/>
        <v>-0.51819757365684571</v>
      </c>
      <c r="E98">
        <v>1.1958925750394946</v>
      </c>
    </row>
    <row r="99" spans="2:5">
      <c r="B99" s="116">
        <v>45645</v>
      </c>
      <c r="C99" s="117">
        <v>288.5</v>
      </c>
      <c r="D99">
        <f t="shared" si="1"/>
        <v>0.11222483519025411</v>
      </c>
      <c r="E99">
        <v>1.1947508558387221</v>
      </c>
    </row>
    <row r="100" spans="2:5">
      <c r="B100" s="116">
        <v>45530</v>
      </c>
      <c r="C100" s="117">
        <v>259.39</v>
      </c>
      <c r="D100">
        <f t="shared" si="1"/>
        <v>1.2496964440589764</v>
      </c>
      <c r="E100">
        <v>1.1898691430983537</v>
      </c>
    </row>
    <row r="101" spans="2:5">
      <c r="B101" s="116">
        <v>45252</v>
      </c>
      <c r="C101" s="117">
        <v>115.3</v>
      </c>
      <c r="D101">
        <f t="shared" si="1"/>
        <v>-0.16388687454677309</v>
      </c>
      <c r="E101">
        <v>1.1878557874762807</v>
      </c>
    </row>
    <row r="102" spans="2:5">
      <c r="B102" s="116">
        <v>44489</v>
      </c>
      <c r="C102" s="117">
        <v>137.9</v>
      </c>
      <c r="D102">
        <f t="shared" si="1"/>
        <v>-0.49459409932197179</v>
      </c>
      <c r="E102">
        <v>1.1819620253164558</v>
      </c>
    </row>
    <row r="103" spans="2:5">
      <c r="B103" s="116">
        <v>45660</v>
      </c>
      <c r="C103" s="117">
        <v>272.85000000000002</v>
      </c>
      <c r="D103">
        <f t="shared" si="1"/>
        <v>1.0515037593984964</v>
      </c>
      <c r="E103">
        <v>1.1793130990415337</v>
      </c>
    </row>
    <row r="104" spans="2:5">
      <c r="B104" s="116">
        <v>44553</v>
      </c>
      <c r="C104" s="117">
        <v>133</v>
      </c>
      <c r="D104">
        <f t="shared" si="1"/>
        <v>-0.51450994707063336</v>
      </c>
      <c r="E104">
        <v>1.1348314606741574</v>
      </c>
    </row>
    <row r="105" spans="2:5">
      <c r="B105" s="116">
        <v>45649</v>
      </c>
      <c r="C105" s="117">
        <v>273.95</v>
      </c>
      <c r="D105">
        <f t="shared" si="1"/>
        <v>1.0888295844452915</v>
      </c>
      <c r="E105">
        <v>1.120356037151703</v>
      </c>
    </row>
    <row r="106" spans="2:5">
      <c r="B106" s="116">
        <v>44508</v>
      </c>
      <c r="C106" s="117">
        <v>131.15</v>
      </c>
      <c r="D106">
        <f t="shared" si="1"/>
        <v>-5.9182209469153514E-2</v>
      </c>
      <c r="E106">
        <v>1.1119162640901772</v>
      </c>
    </row>
    <row r="107" spans="2:5">
      <c r="B107" s="116">
        <v>44411</v>
      </c>
      <c r="C107" s="117">
        <v>139.4</v>
      </c>
      <c r="D107">
        <f t="shared" si="1"/>
        <v>-0.48975109809663248</v>
      </c>
      <c r="E107">
        <v>1.077496274217586</v>
      </c>
    </row>
    <row r="108" spans="2:5">
      <c r="B108" s="116">
        <v>45652</v>
      </c>
      <c r="C108" s="117">
        <v>273.2</v>
      </c>
      <c r="D108">
        <f t="shared" si="1"/>
        <v>3.1527279592221881E-2</v>
      </c>
      <c r="E108">
        <v>1.0472086923941553</v>
      </c>
    </row>
    <row r="109" spans="2:5">
      <c r="B109" s="116">
        <v>45663</v>
      </c>
      <c r="C109" s="117">
        <v>264.85000000000002</v>
      </c>
      <c r="D109">
        <f t="shared" si="1"/>
        <v>-3.0918404683497946E-2</v>
      </c>
      <c r="E109">
        <v>1.0373076923076925</v>
      </c>
    </row>
    <row r="110" spans="2:5">
      <c r="B110" s="116">
        <v>45565</v>
      </c>
      <c r="C110" s="117">
        <v>273.3</v>
      </c>
      <c r="D110">
        <f t="shared" si="1"/>
        <v>0.72265994327135208</v>
      </c>
      <c r="E110">
        <v>1.0251945164875882</v>
      </c>
    </row>
    <row r="111" spans="2:5">
      <c r="B111" s="116">
        <v>45343</v>
      </c>
      <c r="C111" s="117">
        <v>158.65</v>
      </c>
      <c r="D111">
        <f t="shared" si="1"/>
        <v>6.727211570803901E-2</v>
      </c>
      <c r="E111">
        <v>1.0082278481012659</v>
      </c>
    </row>
    <row r="112" spans="2:5">
      <c r="B112" s="116">
        <v>45364</v>
      </c>
      <c r="C112" s="117">
        <v>148.65</v>
      </c>
      <c r="D112">
        <f t="shared" si="1"/>
        <v>7.2897870804763579E-2</v>
      </c>
      <c r="E112">
        <v>1.0060728744939273</v>
      </c>
    </row>
    <row r="113" spans="2:5">
      <c r="B113" s="116">
        <v>44536</v>
      </c>
      <c r="C113" s="117">
        <v>138.55000000000001</v>
      </c>
      <c r="D113">
        <f t="shared" si="1"/>
        <v>-0.25188984881209492</v>
      </c>
      <c r="E113">
        <v>0.99066091954023017</v>
      </c>
    </row>
    <row r="114" spans="2:5">
      <c r="B114" s="116">
        <v>45400</v>
      </c>
      <c r="C114" s="117">
        <v>185.2</v>
      </c>
      <c r="D114">
        <f t="shared" si="1"/>
        <v>2.7070925825663241E-3</v>
      </c>
      <c r="E114">
        <v>0.97969000534473538</v>
      </c>
    </row>
    <row r="115" spans="2:5">
      <c r="B115" s="116">
        <v>45407</v>
      </c>
      <c r="C115" s="117">
        <v>184.7</v>
      </c>
      <c r="D115">
        <f t="shared" si="1"/>
        <v>0.84515484515484518</v>
      </c>
      <c r="E115">
        <v>0.95968169761273192</v>
      </c>
    </row>
    <row r="116" spans="2:5">
      <c r="B116" s="116">
        <v>45196</v>
      </c>
      <c r="C116" s="117">
        <v>100.1</v>
      </c>
      <c r="D116">
        <f t="shared" si="1"/>
        <v>-0.63580134618883033</v>
      </c>
      <c r="E116">
        <v>0.95890410958904093</v>
      </c>
    </row>
    <row r="117" spans="2:5">
      <c r="B117" s="116">
        <v>45650</v>
      </c>
      <c r="C117" s="117">
        <v>274.85000000000002</v>
      </c>
      <c r="D117">
        <f t="shared" si="1"/>
        <v>7.1454745327960631E-3</v>
      </c>
      <c r="E117">
        <v>0.9576210826210827</v>
      </c>
    </row>
    <row r="118" spans="2:5">
      <c r="B118" s="116">
        <v>45548</v>
      </c>
      <c r="C118" s="117">
        <v>272.89999999999998</v>
      </c>
      <c r="D118">
        <f t="shared" si="1"/>
        <v>1.1875751503006011</v>
      </c>
      <c r="E118">
        <v>0.94165777303450693</v>
      </c>
    </row>
    <row r="119" spans="2:5">
      <c r="B119" s="116">
        <v>45280</v>
      </c>
      <c r="C119" s="117">
        <v>124.75</v>
      </c>
      <c r="D119">
        <f t="shared" si="1"/>
        <v>-0.52643966139012266</v>
      </c>
      <c r="E119">
        <v>0.94012441679626757</v>
      </c>
    </row>
    <row r="120" spans="2:5">
      <c r="B120" s="116">
        <v>45516</v>
      </c>
      <c r="C120" s="117">
        <v>263.43</v>
      </c>
      <c r="D120">
        <f t="shared" si="1"/>
        <v>0.53156976744186046</v>
      </c>
      <c r="E120">
        <v>0.92847730600292844</v>
      </c>
    </row>
    <row r="121" spans="2:5">
      <c r="B121" s="116">
        <v>45447</v>
      </c>
      <c r="C121" s="117">
        <v>172</v>
      </c>
      <c r="D121">
        <f t="shared" si="1"/>
        <v>0.76229508196721318</v>
      </c>
      <c r="E121">
        <v>0.92501398992725248</v>
      </c>
    </row>
    <row r="122" spans="2:5">
      <c r="B122" s="116">
        <v>45169</v>
      </c>
      <c r="C122" s="117">
        <v>97.6</v>
      </c>
      <c r="D122">
        <f t="shared" si="1"/>
        <v>-0.21099434114793864</v>
      </c>
      <c r="E122">
        <v>0.92315270935960581</v>
      </c>
    </row>
    <row r="123" spans="2:5">
      <c r="B123" s="116">
        <v>45289</v>
      </c>
      <c r="C123" s="117">
        <v>123.7</v>
      </c>
      <c r="D123">
        <f t="shared" si="1"/>
        <v>0.18429870751555769</v>
      </c>
      <c r="E123">
        <v>0.92080745341614889</v>
      </c>
    </row>
    <row r="124" spans="2:5">
      <c r="B124" s="116">
        <v>45205</v>
      </c>
      <c r="C124" s="117">
        <v>104.45</v>
      </c>
      <c r="D124">
        <f t="shared" si="1"/>
        <v>-0.11819333051920641</v>
      </c>
      <c r="E124">
        <v>0.91827364554637281</v>
      </c>
    </row>
    <row r="125" spans="2:5">
      <c r="B125" s="116">
        <v>45271</v>
      </c>
      <c r="C125" s="117">
        <v>118.45</v>
      </c>
      <c r="D125">
        <f t="shared" si="1"/>
        <v>-0.55401182273428973</v>
      </c>
      <c r="E125">
        <v>0.90434083601286175</v>
      </c>
    </row>
    <row r="126" spans="2:5">
      <c r="B126" s="116">
        <v>45512</v>
      </c>
      <c r="C126" s="117">
        <v>265.58999999999997</v>
      </c>
      <c r="D126">
        <f t="shared" si="1"/>
        <v>0.71514368743945744</v>
      </c>
      <c r="E126">
        <v>0.88897581792318625</v>
      </c>
    </row>
    <row r="127" spans="2:5">
      <c r="B127" s="116">
        <v>45362</v>
      </c>
      <c r="C127" s="117">
        <v>154.85</v>
      </c>
      <c r="D127">
        <f t="shared" si="1"/>
        <v>-0.26739840090835981</v>
      </c>
      <c r="E127">
        <v>0.88153098420413123</v>
      </c>
    </row>
    <row r="128" spans="2:5">
      <c r="B128" s="116">
        <v>45483</v>
      </c>
      <c r="C128" s="117">
        <v>211.37</v>
      </c>
      <c r="D128">
        <f t="shared" si="1"/>
        <v>0.36632191338073705</v>
      </c>
      <c r="E128">
        <v>0.86722614840989398</v>
      </c>
    </row>
    <row r="129" spans="2:5">
      <c r="B129" s="116">
        <v>44518</v>
      </c>
      <c r="C129" s="117">
        <v>154.69999999999999</v>
      </c>
      <c r="D129">
        <f t="shared" si="1"/>
        <v>0.27535037098103871</v>
      </c>
      <c r="E129">
        <v>0.86610373944511432</v>
      </c>
    </row>
    <row r="130" spans="2:5">
      <c r="B130" s="116">
        <v>45240</v>
      </c>
      <c r="C130" s="117">
        <v>121.3</v>
      </c>
      <c r="D130">
        <f t="shared" si="1"/>
        <v>-8.590806330067817E-2</v>
      </c>
      <c r="E130">
        <v>0.85474006116207935</v>
      </c>
    </row>
    <row r="131" spans="2:5">
      <c r="B131" s="116">
        <v>44494</v>
      </c>
      <c r="C131" s="117">
        <v>132.69999999999999</v>
      </c>
      <c r="D131">
        <f t="shared" ref="D131:D194" si="2">IFERROR((C131-C132)/C132,0)</f>
        <v>-0.4741222160577</v>
      </c>
      <c r="E131">
        <v>0.84433634468380792</v>
      </c>
    </row>
    <row r="132" spans="2:5">
      <c r="B132" s="116">
        <v>45533</v>
      </c>
      <c r="C132" s="117">
        <v>252.34</v>
      </c>
      <c r="D132">
        <f t="shared" si="2"/>
        <v>1.6787685774946919</v>
      </c>
      <c r="E132">
        <v>0.83186932849364792</v>
      </c>
    </row>
    <row r="133" spans="2:5">
      <c r="B133" s="116">
        <v>44601</v>
      </c>
      <c r="C133" s="117">
        <v>94.2</v>
      </c>
      <c r="D133">
        <f t="shared" si="2"/>
        <v>-0.48496446145434663</v>
      </c>
      <c r="E133">
        <v>0.83090379008746351</v>
      </c>
    </row>
    <row r="134" spans="2:5">
      <c r="B134" s="116">
        <v>45436</v>
      </c>
      <c r="C134" s="117">
        <v>182.9</v>
      </c>
      <c r="D134">
        <f t="shared" si="2"/>
        <v>-0.27977948415042325</v>
      </c>
      <c r="E134">
        <v>0.82900000000000007</v>
      </c>
    </row>
    <row r="135" spans="2:5">
      <c r="B135" s="116">
        <v>45593</v>
      </c>
      <c r="C135" s="117">
        <v>253.95</v>
      </c>
      <c r="D135">
        <f t="shared" si="2"/>
        <v>1.3651059753322906E-2</v>
      </c>
      <c r="E135">
        <v>0.81977785739878162</v>
      </c>
    </row>
    <row r="136" spans="2:5">
      <c r="B136" s="116">
        <v>45534</v>
      </c>
      <c r="C136" s="117">
        <v>250.53</v>
      </c>
      <c r="D136">
        <f t="shared" si="2"/>
        <v>1.3005509641873276</v>
      </c>
      <c r="E136">
        <v>0.81018786127167619</v>
      </c>
    </row>
    <row r="137" spans="2:5">
      <c r="B137" s="116">
        <v>45222</v>
      </c>
      <c r="C137" s="117">
        <v>108.9</v>
      </c>
      <c r="D137">
        <f t="shared" si="2"/>
        <v>-0.18027850959729011</v>
      </c>
      <c r="E137">
        <v>0.79111842105263175</v>
      </c>
    </row>
    <row r="138" spans="2:5">
      <c r="B138" s="116">
        <v>44558</v>
      </c>
      <c r="C138" s="117">
        <v>132.85</v>
      </c>
      <c r="D138">
        <f t="shared" si="2"/>
        <v>-2.423797282409116E-2</v>
      </c>
      <c r="E138">
        <v>0.77844712182061571</v>
      </c>
    </row>
    <row r="139" spans="2:5">
      <c r="B139" s="116">
        <v>45316</v>
      </c>
      <c r="C139" s="117">
        <v>136.15</v>
      </c>
      <c r="D139">
        <f t="shared" si="2"/>
        <v>-0.43716411740388589</v>
      </c>
      <c r="E139">
        <v>0.75451030927835072</v>
      </c>
    </row>
    <row r="140" spans="2:5">
      <c r="B140" s="116">
        <v>45673</v>
      </c>
      <c r="C140" s="117">
        <v>241.9</v>
      </c>
      <c r="D140">
        <f t="shared" si="2"/>
        <v>0.72724027133166713</v>
      </c>
      <c r="E140">
        <v>0.75353388909025032</v>
      </c>
    </row>
    <row r="141" spans="2:5">
      <c r="B141" s="116">
        <v>44446</v>
      </c>
      <c r="C141" s="117">
        <v>140.05000000000001</v>
      </c>
      <c r="D141">
        <f t="shared" si="2"/>
        <v>0.14607201309328977</v>
      </c>
      <c r="E141">
        <v>0.75281602002503134</v>
      </c>
    </row>
    <row r="142" spans="2:5">
      <c r="B142" s="116">
        <v>45247</v>
      </c>
      <c r="C142" s="117">
        <v>122.2</v>
      </c>
      <c r="D142">
        <f t="shared" si="2"/>
        <v>0.32970620239390636</v>
      </c>
      <c r="E142">
        <v>0.7407407407407407</v>
      </c>
    </row>
    <row r="143" spans="2:5">
      <c r="B143" s="116">
        <v>45154</v>
      </c>
      <c r="C143" s="117">
        <v>91.9</v>
      </c>
      <c r="D143">
        <f t="shared" si="2"/>
        <v>-8.0999999999999947E-2</v>
      </c>
      <c r="E143">
        <v>0.72582159624413156</v>
      </c>
    </row>
    <row r="144" spans="2:5">
      <c r="B144" s="116">
        <v>45189</v>
      </c>
      <c r="C144" s="117">
        <v>100</v>
      </c>
      <c r="D144">
        <f t="shared" si="2"/>
        <v>-0.2679355783308931</v>
      </c>
      <c r="E144">
        <v>0.7256255392579809</v>
      </c>
    </row>
    <row r="145" spans="2:5">
      <c r="B145" s="116">
        <v>44481</v>
      </c>
      <c r="C145" s="117">
        <v>136.6</v>
      </c>
      <c r="D145">
        <f t="shared" si="2"/>
        <v>-0.48802518646227655</v>
      </c>
      <c r="E145">
        <v>0.701120797011208</v>
      </c>
    </row>
    <row r="146" spans="2:5">
      <c r="B146" s="116">
        <v>45617</v>
      </c>
      <c r="C146" s="117">
        <v>266.81</v>
      </c>
      <c r="D146">
        <f t="shared" si="2"/>
        <v>1.6482382133995037</v>
      </c>
      <c r="E146">
        <v>0.69295685279187824</v>
      </c>
    </row>
    <row r="147" spans="2:5">
      <c r="B147" s="116">
        <v>45203</v>
      </c>
      <c r="C147" s="117">
        <v>100.75</v>
      </c>
      <c r="D147">
        <f t="shared" si="2"/>
        <v>-0.2341315089319651</v>
      </c>
      <c r="E147">
        <v>0.68619246861924688</v>
      </c>
    </row>
    <row r="148" spans="2:5">
      <c r="B148" s="116">
        <v>44498</v>
      </c>
      <c r="C148" s="117">
        <v>131.55000000000001</v>
      </c>
      <c r="D148">
        <f t="shared" si="2"/>
        <v>1.8188854489164265E-2</v>
      </c>
      <c r="E148">
        <v>0.67047619047619067</v>
      </c>
    </row>
    <row r="149" spans="2:5">
      <c r="B149" s="116">
        <v>44580</v>
      </c>
      <c r="C149" s="117">
        <v>129.19999999999999</v>
      </c>
      <c r="D149">
        <f t="shared" si="2"/>
        <v>-0.11658119658119666</v>
      </c>
      <c r="E149">
        <v>0.61197754210854627</v>
      </c>
    </row>
    <row r="150" spans="2:5">
      <c r="B150" s="116">
        <v>44539</v>
      </c>
      <c r="C150" s="117">
        <v>146.25</v>
      </c>
      <c r="D150">
        <f t="shared" si="2"/>
        <v>0.83041301627033781</v>
      </c>
      <c r="E150">
        <v>0.5914036996735581</v>
      </c>
    </row>
    <row r="151" spans="2:5">
      <c r="B151" s="116">
        <v>44631</v>
      </c>
      <c r="C151" s="117">
        <v>79.900000000000006</v>
      </c>
      <c r="D151">
        <f t="shared" si="2"/>
        <v>-0.71955071955071948</v>
      </c>
      <c r="E151">
        <v>0.58689175769612723</v>
      </c>
    </row>
    <row r="152" spans="2:5">
      <c r="B152" s="116">
        <v>45638</v>
      </c>
      <c r="C152" s="117">
        <v>284.89999999999998</v>
      </c>
      <c r="D152">
        <f t="shared" si="2"/>
        <v>2.2119503945885004</v>
      </c>
      <c r="E152">
        <v>0.58586139716114649</v>
      </c>
    </row>
    <row r="153" spans="2:5">
      <c r="B153" s="116">
        <v>44603</v>
      </c>
      <c r="C153" s="117">
        <v>88.7</v>
      </c>
      <c r="D153">
        <f t="shared" si="2"/>
        <v>-0.64527094581083788</v>
      </c>
      <c r="E153">
        <v>0.56299559471365646</v>
      </c>
    </row>
    <row r="154" spans="2:5">
      <c r="B154" s="116">
        <v>45665</v>
      </c>
      <c r="C154" s="117">
        <v>250.05</v>
      </c>
      <c r="D154">
        <f t="shared" si="2"/>
        <v>2.1996161228406907</v>
      </c>
      <c r="E154">
        <v>0.56281250000000005</v>
      </c>
    </row>
    <row r="155" spans="2:5">
      <c r="B155" s="116">
        <v>44628</v>
      </c>
      <c r="C155" s="117">
        <v>78.150000000000006</v>
      </c>
      <c r="D155">
        <f t="shared" si="2"/>
        <v>-5.7297949336550059E-2</v>
      </c>
      <c r="E155">
        <v>0.55988023952095811</v>
      </c>
    </row>
    <row r="156" spans="2:5">
      <c r="B156" s="116">
        <v>44669</v>
      </c>
      <c r="C156" s="117">
        <v>82.9</v>
      </c>
      <c r="D156">
        <f t="shared" si="2"/>
        <v>-0.60228363078104008</v>
      </c>
      <c r="E156">
        <v>0.55534709193245801</v>
      </c>
    </row>
    <row r="157" spans="2:5">
      <c r="B157" s="116">
        <v>45476</v>
      </c>
      <c r="C157" s="117">
        <v>208.44</v>
      </c>
      <c r="D157">
        <f t="shared" si="2"/>
        <v>4.8206710374084074E-3</v>
      </c>
      <c r="E157">
        <v>0.54399999999999993</v>
      </c>
    </row>
    <row r="158" spans="2:5">
      <c r="B158" s="116">
        <v>45477</v>
      </c>
      <c r="C158" s="117">
        <v>207.44</v>
      </c>
      <c r="D158">
        <f t="shared" si="2"/>
        <v>1.7348714568226764</v>
      </c>
      <c r="E158">
        <v>0.53887240356083066</v>
      </c>
    </row>
    <row r="159" spans="2:5">
      <c r="B159" s="116">
        <v>44678</v>
      </c>
      <c r="C159" s="117">
        <v>75.849999999999994</v>
      </c>
      <c r="D159">
        <f t="shared" si="2"/>
        <v>-5.541718555417189E-2</v>
      </c>
      <c r="E159">
        <v>0.51246261216350941</v>
      </c>
    </row>
    <row r="160" spans="2:5">
      <c r="B160" s="116">
        <v>44671</v>
      </c>
      <c r="C160" s="117">
        <v>80.3</v>
      </c>
      <c r="D160">
        <f t="shared" si="2"/>
        <v>-1.2437810945274692E-3</v>
      </c>
      <c r="E160">
        <v>0.50093457943925224</v>
      </c>
    </row>
    <row r="161" spans="2:5">
      <c r="B161" s="116">
        <v>44641</v>
      </c>
      <c r="C161" s="117">
        <v>80.400000000000006</v>
      </c>
      <c r="D161">
        <f t="shared" si="2"/>
        <v>-0.35679999999999995</v>
      </c>
      <c r="E161">
        <v>0.50000000000000011</v>
      </c>
    </row>
    <row r="162" spans="2:5">
      <c r="B162" s="116">
        <v>45286</v>
      </c>
      <c r="C162" s="117">
        <v>125</v>
      </c>
      <c r="D162">
        <f t="shared" si="2"/>
        <v>-1.5974440894568917E-3</v>
      </c>
      <c r="E162">
        <v>0.48986889153754459</v>
      </c>
    </row>
    <row r="163" spans="2:5">
      <c r="B163" s="116">
        <v>44581</v>
      </c>
      <c r="C163" s="117">
        <v>125.2</v>
      </c>
      <c r="D163">
        <f t="shared" si="2"/>
        <v>-0.39282250242483019</v>
      </c>
      <c r="E163">
        <v>0.48870392390011902</v>
      </c>
    </row>
    <row r="164" spans="2:5">
      <c r="B164" s="116">
        <v>45684</v>
      </c>
      <c r="C164" s="117">
        <v>206.2</v>
      </c>
      <c r="D164">
        <f t="shared" si="2"/>
        <v>41.515463917525778</v>
      </c>
      <c r="E164">
        <v>0.48827138217250071</v>
      </c>
    </row>
    <row r="165" spans="2:5">
      <c r="B165" s="152">
        <v>36678</v>
      </c>
      <c r="C165" s="153">
        <v>4.8499999999999996</v>
      </c>
      <c r="D165">
        <f t="shared" si="2"/>
        <v>-0.97359106997005174</v>
      </c>
      <c r="E165">
        <v>0.48773006134969327</v>
      </c>
    </row>
    <row r="166" spans="2:5">
      <c r="B166" s="116">
        <v>45439</v>
      </c>
      <c r="C166" s="117">
        <v>183.65</v>
      </c>
      <c r="D166">
        <f t="shared" si="2"/>
        <v>0.94854111405835551</v>
      </c>
      <c r="E166">
        <v>0.48464025869037997</v>
      </c>
    </row>
    <row r="167" spans="2:5">
      <c r="B167" s="116">
        <v>45148</v>
      </c>
      <c r="C167" s="117">
        <v>94.25</v>
      </c>
      <c r="D167">
        <f t="shared" si="2"/>
        <v>5.2484645449469604E-2</v>
      </c>
      <c r="E167">
        <v>0.48308418568056655</v>
      </c>
    </row>
    <row r="168" spans="2:5">
      <c r="B168" s="116">
        <v>44589</v>
      </c>
      <c r="C168" s="117">
        <v>89.55</v>
      </c>
      <c r="D168">
        <f t="shared" si="2"/>
        <v>-0.6693009343033347</v>
      </c>
      <c r="E168">
        <v>0.48016528925619828</v>
      </c>
    </row>
    <row r="169" spans="2:5">
      <c r="B169" s="116">
        <v>45614</v>
      </c>
      <c r="C169" s="117">
        <v>270.79000000000002</v>
      </c>
      <c r="D169">
        <f t="shared" si="2"/>
        <v>0.37282636248415729</v>
      </c>
      <c r="E169">
        <v>0.47448951810509127</v>
      </c>
    </row>
    <row r="170" spans="2:5">
      <c r="B170" s="116">
        <v>45469</v>
      </c>
      <c r="C170" s="117">
        <v>197.25</v>
      </c>
      <c r="D170">
        <f t="shared" si="2"/>
        <v>0.73330404217926193</v>
      </c>
      <c r="E170">
        <v>0.46165246387550957</v>
      </c>
    </row>
    <row r="171" spans="2:5">
      <c r="B171" s="116">
        <v>45258</v>
      </c>
      <c r="C171" s="117">
        <v>113.8</v>
      </c>
      <c r="D171">
        <f t="shared" si="2"/>
        <v>0.52854264607118862</v>
      </c>
      <c r="E171">
        <v>0.45991019884541362</v>
      </c>
    </row>
    <row r="172" spans="2:5">
      <c r="B172" s="116">
        <v>45093</v>
      </c>
      <c r="C172" s="117">
        <v>74.45</v>
      </c>
      <c r="D172">
        <f t="shared" si="2"/>
        <v>-0.20628997867803833</v>
      </c>
      <c r="E172">
        <v>0.45980392156862748</v>
      </c>
    </row>
    <row r="173" spans="2:5">
      <c r="B173" s="116">
        <v>45162</v>
      </c>
      <c r="C173" s="117">
        <v>93.8</v>
      </c>
      <c r="D173">
        <f t="shared" si="2"/>
        <v>-4.7232097511427179E-2</v>
      </c>
      <c r="E173">
        <v>0.45539177657098517</v>
      </c>
    </row>
    <row r="174" spans="2:5">
      <c r="B174" s="116">
        <v>45194</v>
      </c>
      <c r="C174" s="117">
        <v>98.45</v>
      </c>
      <c r="D174">
        <f t="shared" si="2"/>
        <v>-0.15674518201284793</v>
      </c>
      <c r="E174">
        <v>0.45420974889217131</v>
      </c>
    </row>
    <row r="175" spans="2:5">
      <c r="B175" s="116">
        <v>45265</v>
      </c>
      <c r="C175" s="117">
        <v>116.75</v>
      </c>
      <c r="D175">
        <f t="shared" si="2"/>
        <v>-0.54741045123274923</v>
      </c>
      <c r="E175">
        <v>0.45211442786069639</v>
      </c>
    </row>
    <row r="176" spans="2:5">
      <c r="B176" s="116">
        <v>45526</v>
      </c>
      <c r="C176" s="117">
        <v>257.95999999999998</v>
      </c>
      <c r="D176">
        <f t="shared" si="2"/>
        <v>-7.7231264532284141E-2</v>
      </c>
      <c r="E176">
        <v>0.43991068936645256</v>
      </c>
    </row>
    <row r="177" spans="2:5">
      <c r="B177" s="116">
        <v>45580</v>
      </c>
      <c r="C177" s="117">
        <v>279.55</v>
      </c>
      <c r="D177">
        <f t="shared" si="2"/>
        <v>1.5071748878923767</v>
      </c>
      <c r="E177">
        <v>0.43469335386194519</v>
      </c>
    </row>
    <row r="178" spans="2:5">
      <c r="B178" s="116">
        <v>45215</v>
      </c>
      <c r="C178" s="117">
        <v>111.5</v>
      </c>
      <c r="D178">
        <f t="shared" si="2"/>
        <v>-0.20100322465066292</v>
      </c>
      <c r="E178">
        <v>0.42401021711366543</v>
      </c>
    </row>
    <row r="179" spans="2:5">
      <c r="B179" s="116">
        <v>45306</v>
      </c>
      <c r="C179" s="117">
        <v>139.55000000000001</v>
      </c>
      <c r="D179">
        <f t="shared" si="2"/>
        <v>0.56166069829901533</v>
      </c>
      <c r="E179">
        <v>0.42107942973523427</v>
      </c>
    </row>
    <row r="180" spans="2:5">
      <c r="B180" s="152">
        <v>39356</v>
      </c>
      <c r="C180" s="153">
        <v>89.36</v>
      </c>
      <c r="D180">
        <f t="shared" si="2"/>
        <v>-0.66177138531415591</v>
      </c>
      <c r="E180">
        <v>0.4206677265500795</v>
      </c>
    </row>
    <row r="181" spans="2:5">
      <c r="B181" s="116">
        <v>45618</v>
      </c>
      <c r="C181" s="117">
        <v>264.2</v>
      </c>
      <c r="D181">
        <f t="shared" si="2"/>
        <v>8.7914350422071214E-2</v>
      </c>
      <c r="E181">
        <v>0.41700187717886833</v>
      </c>
    </row>
    <row r="182" spans="2:5">
      <c r="B182" s="116">
        <v>45539</v>
      </c>
      <c r="C182" s="117">
        <v>242.85</v>
      </c>
      <c r="D182">
        <f t="shared" si="2"/>
        <v>2.2017139090309823</v>
      </c>
      <c r="E182">
        <v>0.41191860465116276</v>
      </c>
    </row>
    <row r="183" spans="2:5">
      <c r="B183" s="116">
        <v>45097</v>
      </c>
      <c r="C183" s="117">
        <v>75.849999999999994</v>
      </c>
      <c r="D183">
        <f t="shared" si="2"/>
        <v>4.7593014426727409</v>
      </c>
      <c r="E183">
        <v>0.40593141797961058</v>
      </c>
    </row>
    <row r="184" spans="2:5">
      <c r="B184" s="152">
        <v>37834</v>
      </c>
      <c r="C184" s="153">
        <v>13.17</v>
      </c>
      <c r="D184">
        <f t="shared" si="2"/>
        <v>-0.85906902086677361</v>
      </c>
      <c r="E184">
        <v>0.39957492029755576</v>
      </c>
    </row>
    <row r="185" spans="2:5">
      <c r="B185" s="116">
        <v>45146</v>
      </c>
      <c r="C185" s="117">
        <v>93.45</v>
      </c>
      <c r="D185">
        <f t="shared" si="2"/>
        <v>-0.30956778721832284</v>
      </c>
      <c r="E185">
        <v>0.390625</v>
      </c>
    </row>
    <row r="186" spans="2:5">
      <c r="B186" s="116">
        <v>44547</v>
      </c>
      <c r="C186" s="117">
        <v>135.35</v>
      </c>
      <c r="D186">
        <f t="shared" si="2"/>
        <v>0.37830957230142559</v>
      </c>
      <c r="E186">
        <v>0.38678278688524592</v>
      </c>
    </row>
    <row r="187" spans="2:5">
      <c r="B187" s="116">
        <v>45174</v>
      </c>
      <c r="C187" s="117">
        <v>98.2</v>
      </c>
      <c r="D187">
        <f t="shared" si="2"/>
        <v>0.34061433447098982</v>
      </c>
      <c r="E187">
        <v>0.37824561403508777</v>
      </c>
    </row>
    <row r="188" spans="2:5">
      <c r="B188" s="116">
        <v>45114</v>
      </c>
      <c r="C188" s="117">
        <v>73.25</v>
      </c>
      <c r="D188">
        <f t="shared" si="2"/>
        <v>-0.71425785059488978</v>
      </c>
      <c r="E188">
        <v>0.37429643527204509</v>
      </c>
    </row>
    <row r="189" spans="2:5">
      <c r="B189" s="116">
        <v>45587</v>
      </c>
      <c r="C189" s="117">
        <v>256.35000000000002</v>
      </c>
      <c r="D189">
        <f t="shared" si="2"/>
        <v>0.93471698113207569</v>
      </c>
      <c r="E189">
        <v>0.3686599038974907</v>
      </c>
    </row>
    <row r="190" spans="2:5">
      <c r="B190" s="116">
        <v>44425</v>
      </c>
      <c r="C190" s="117">
        <v>132.5</v>
      </c>
      <c r="D190">
        <f t="shared" si="2"/>
        <v>-0.47472745292368684</v>
      </c>
      <c r="E190">
        <v>0.36457260556127713</v>
      </c>
    </row>
    <row r="191" spans="2:5">
      <c r="B191" s="116">
        <v>45594</v>
      </c>
      <c r="C191" s="117">
        <v>252.25</v>
      </c>
      <c r="D191">
        <f t="shared" si="2"/>
        <v>0.862310815799188</v>
      </c>
      <c r="E191">
        <v>0.36204103671706273</v>
      </c>
    </row>
    <row r="192" spans="2:5">
      <c r="B192" s="116">
        <v>44420</v>
      </c>
      <c r="C192" s="117">
        <v>135.44999999999999</v>
      </c>
      <c r="D192">
        <f t="shared" si="2"/>
        <v>0.61058263971462545</v>
      </c>
      <c r="E192">
        <v>0.35517758879439704</v>
      </c>
    </row>
    <row r="193" spans="2:5">
      <c r="B193" s="116">
        <v>45138</v>
      </c>
      <c r="C193" s="117">
        <v>84.1</v>
      </c>
      <c r="D193">
        <f t="shared" si="2"/>
        <v>-0.69007959905660377</v>
      </c>
      <c r="E193">
        <v>0.3531777956556717</v>
      </c>
    </row>
    <row r="194" spans="2:5">
      <c r="B194" s="116">
        <v>45615</v>
      </c>
      <c r="C194" s="117">
        <v>271.36</v>
      </c>
      <c r="D194">
        <f t="shared" si="2"/>
        <v>0.29422425716602296</v>
      </c>
      <c r="E194">
        <v>0.35301156761069014</v>
      </c>
    </row>
    <row r="195" spans="2:5">
      <c r="B195" s="152">
        <v>44470</v>
      </c>
      <c r="C195" s="153">
        <v>209.67</v>
      </c>
      <c r="D195">
        <f t="shared" ref="D195:D258" si="3">IFERROR((C195-C196)/C196,0)</f>
        <v>0.58122171945701351</v>
      </c>
      <c r="E195">
        <v>0.34992274014936903</v>
      </c>
    </row>
    <row r="196" spans="2:5">
      <c r="B196" s="116">
        <v>44440</v>
      </c>
      <c r="C196" s="117">
        <v>132.6</v>
      </c>
      <c r="D196">
        <f t="shared" si="3"/>
        <v>0.29809104258443453</v>
      </c>
      <c r="E196">
        <v>0.3468765871000507</v>
      </c>
    </row>
    <row r="197" spans="2:5">
      <c r="B197" s="116">
        <v>45187</v>
      </c>
      <c r="C197" s="117">
        <v>102.15</v>
      </c>
      <c r="D197">
        <f t="shared" si="3"/>
        <v>-1.4946962391513954E-2</v>
      </c>
      <c r="E197">
        <v>0.34496379196840027</v>
      </c>
    </row>
    <row r="198" spans="2:5">
      <c r="B198" s="116">
        <v>45231</v>
      </c>
      <c r="C198" s="117">
        <v>103.7</v>
      </c>
      <c r="D198">
        <f t="shared" si="3"/>
        <v>-0.45933263816475495</v>
      </c>
      <c r="E198">
        <v>0.33547971667739851</v>
      </c>
    </row>
    <row r="199" spans="2:5">
      <c r="B199" s="116">
        <v>45390</v>
      </c>
      <c r="C199" s="117">
        <v>191.8</v>
      </c>
      <c r="D199">
        <f t="shared" si="3"/>
        <v>1.3840894965817279</v>
      </c>
      <c r="E199">
        <v>0.33102012491325483</v>
      </c>
    </row>
    <row r="200" spans="2:5">
      <c r="B200" s="116">
        <v>44670</v>
      </c>
      <c r="C200" s="117">
        <v>80.45</v>
      </c>
      <c r="D200">
        <f t="shared" si="3"/>
        <v>-4.8829510522582116E-2</v>
      </c>
      <c r="E200">
        <v>0.33085194375516952</v>
      </c>
    </row>
    <row r="201" spans="2:5">
      <c r="B201" s="152">
        <v>41760</v>
      </c>
      <c r="C201" s="153">
        <v>84.58</v>
      </c>
      <c r="D201">
        <f t="shared" si="3"/>
        <v>-0.36667914638712101</v>
      </c>
      <c r="E201">
        <v>0.3290383406662476</v>
      </c>
    </row>
    <row r="202" spans="2:5">
      <c r="B202" s="116">
        <v>45307</v>
      </c>
      <c r="C202" s="117">
        <v>133.55000000000001</v>
      </c>
      <c r="D202">
        <f t="shared" si="3"/>
        <v>0.59177592371871279</v>
      </c>
      <c r="E202">
        <v>0.32555831265508695</v>
      </c>
    </row>
    <row r="203" spans="2:5">
      <c r="B203" s="116">
        <v>44656</v>
      </c>
      <c r="C203" s="117">
        <v>83.9</v>
      </c>
      <c r="D203">
        <f t="shared" si="3"/>
        <v>-0.14300306435137894</v>
      </c>
      <c r="E203">
        <v>0.3160784313725491</v>
      </c>
    </row>
    <row r="204" spans="2:5">
      <c r="B204" s="116">
        <v>45182</v>
      </c>
      <c r="C204" s="117">
        <v>97.9</v>
      </c>
      <c r="D204">
        <f t="shared" si="3"/>
        <v>0.39458689458689461</v>
      </c>
      <c r="E204">
        <v>0.31497649429147079</v>
      </c>
    </row>
    <row r="205" spans="2:5">
      <c r="B205" s="116">
        <v>44727</v>
      </c>
      <c r="C205" s="117">
        <v>70.2</v>
      </c>
      <c r="D205">
        <f t="shared" si="3"/>
        <v>-0.74611211573236891</v>
      </c>
      <c r="E205">
        <v>0.30848089468779133</v>
      </c>
    </row>
    <row r="206" spans="2:5">
      <c r="B206" s="116">
        <v>45658</v>
      </c>
      <c r="C206" s="117">
        <v>276.5</v>
      </c>
      <c r="D206">
        <f t="shared" si="3"/>
        <v>3.5702479338842976</v>
      </c>
      <c r="E206">
        <v>0.30813265837157588</v>
      </c>
    </row>
    <row r="207" spans="2:5">
      <c r="B207" s="116">
        <v>44687</v>
      </c>
      <c r="C207" s="117">
        <v>60.5</v>
      </c>
      <c r="D207">
        <f t="shared" si="3"/>
        <v>-0.32590529247910865</v>
      </c>
      <c r="E207">
        <v>0.30669546436285106</v>
      </c>
    </row>
    <row r="208" spans="2:5">
      <c r="B208" s="116">
        <v>45159</v>
      </c>
      <c r="C208" s="117">
        <v>89.75</v>
      </c>
      <c r="D208">
        <f t="shared" si="3"/>
        <v>-8.604887983706723E-2</v>
      </c>
      <c r="E208">
        <v>0.30072463768115942</v>
      </c>
    </row>
    <row r="209" spans="2:5">
      <c r="B209" s="116">
        <v>45175</v>
      </c>
      <c r="C209" s="117">
        <v>98.2</v>
      </c>
      <c r="D209">
        <f t="shared" si="3"/>
        <v>-0.39119652820830753</v>
      </c>
      <c r="E209">
        <v>0.29466051417270944</v>
      </c>
    </row>
    <row r="210" spans="2:5">
      <c r="B210" s="116">
        <v>45349</v>
      </c>
      <c r="C210" s="117">
        <v>161.30000000000001</v>
      </c>
      <c r="D210">
        <f t="shared" si="3"/>
        <v>1.3208633093525182</v>
      </c>
      <c r="E210">
        <v>0.2904000000000001</v>
      </c>
    </row>
    <row r="211" spans="2:5">
      <c r="B211" s="116">
        <v>44683</v>
      </c>
      <c r="C211" s="117">
        <v>69.5</v>
      </c>
      <c r="D211">
        <f t="shared" si="3"/>
        <v>6.8977272727272725</v>
      </c>
      <c r="E211">
        <v>0.28942486085343233</v>
      </c>
    </row>
    <row r="212" spans="2:5">
      <c r="B212" s="152">
        <v>36923</v>
      </c>
      <c r="C212" s="153">
        <v>8.8000000000000007</v>
      </c>
      <c r="D212">
        <f t="shared" si="3"/>
        <v>-0.45034353529044346</v>
      </c>
      <c r="E212">
        <v>0.27721335268505098</v>
      </c>
    </row>
    <row r="213" spans="2:5">
      <c r="B213" s="152">
        <v>37895</v>
      </c>
      <c r="C213" s="153">
        <v>16.010000000000002</v>
      </c>
      <c r="D213">
        <f t="shared" si="3"/>
        <v>-0.84766888677450047</v>
      </c>
      <c r="E213">
        <v>0.27569721115537854</v>
      </c>
    </row>
    <row r="214" spans="2:5">
      <c r="B214" s="116">
        <v>45230</v>
      </c>
      <c r="C214" s="117">
        <v>105.1</v>
      </c>
      <c r="D214">
        <f t="shared" si="3"/>
        <v>-0.57116043740819333</v>
      </c>
      <c r="E214">
        <v>0.27393939393939387</v>
      </c>
    </row>
    <row r="215" spans="2:5">
      <c r="B215" s="116">
        <v>45600</v>
      </c>
      <c r="C215" s="117">
        <v>245.08</v>
      </c>
      <c r="D215">
        <f t="shared" si="3"/>
        <v>1.6653616095704187</v>
      </c>
      <c r="E215">
        <v>0.26362464552719789</v>
      </c>
    </row>
    <row r="216" spans="2:5">
      <c r="B216" s="152">
        <v>44228</v>
      </c>
      <c r="C216" s="153">
        <v>91.95</v>
      </c>
      <c r="D216">
        <f t="shared" si="3"/>
        <v>-0.1504204009978749</v>
      </c>
      <c r="E216">
        <v>0.26200933296733464</v>
      </c>
    </row>
    <row r="217" spans="2:5">
      <c r="B217" s="152">
        <v>39417</v>
      </c>
      <c r="C217" s="153">
        <v>108.23</v>
      </c>
      <c r="D217">
        <f t="shared" si="3"/>
        <v>-4.7690277166740007E-2</v>
      </c>
      <c r="E217">
        <v>0.25790330079033003</v>
      </c>
    </row>
    <row r="218" spans="2:5">
      <c r="B218" s="116">
        <v>44582</v>
      </c>
      <c r="C218" s="117">
        <v>113.65</v>
      </c>
      <c r="D218">
        <f t="shared" si="3"/>
        <v>-0.25353037766830866</v>
      </c>
      <c r="E218">
        <v>0.25580110497237574</v>
      </c>
    </row>
    <row r="219" spans="2:5">
      <c r="B219" s="116">
        <v>45336</v>
      </c>
      <c r="C219" s="117">
        <v>152.25</v>
      </c>
      <c r="D219">
        <f t="shared" si="3"/>
        <v>1.4205087440381556</v>
      </c>
      <c r="E219">
        <v>0.2551525144270404</v>
      </c>
    </row>
    <row r="220" spans="2:5">
      <c r="B220" s="152">
        <v>39326</v>
      </c>
      <c r="C220" s="153">
        <v>62.9</v>
      </c>
      <c r="D220">
        <f t="shared" si="3"/>
        <v>0.10797956667253823</v>
      </c>
      <c r="E220">
        <v>0.24776829994048805</v>
      </c>
    </row>
    <row r="221" spans="2:5">
      <c r="B221" s="152">
        <v>44044</v>
      </c>
      <c r="C221" s="153">
        <v>56.77</v>
      </c>
      <c r="D221">
        <f t="shared" si="3"/>
        <v>-9.4866071428571369E-2</v>
      </c>
      <c r="E221">
        <v>0.24522921693353802</v>
      </c>
    </row>
    <row r="222" spans="2:5">
      <c r="B222" s="152">
        <v>44136</v>
      </c>
      <c r="C222" s="153">
        <v>62.72</v>
      </c>
      <c r="D222">
        <f t="shared" si="3"/>
        <v>-0.22376237623762374</v>
      </c>
      <c r="E222">
        <v>0.24469140702520337</v>
      </c>
    </row>
    <row r="223" spans="2:5">
      <c r="B223" s="116">
        <v>44672</v>
      </c>
      <c r="C223" s="117">
        <v>80.8</v>
      </c>
      <c r="D223">
        <f t="shared" si="3"/>
        <v>-0.16786817713697216</v>
      </c>
      <c r="E223">
        <v>0.24307692307692302</v>
      </c>
    </row>
    <row r="224" spans="2:5">
      <c r="B224" s="116">
        <v>44595</v>
      </c>
      <c r="C224" s="117">
        <v>97.1</v>
      </c>
      <c r="D224">
        <f t="shared" si="3"/>
        <v>-0.70630935817554896</v>
      </c>
      <c r="E224">
        <v>0.24168797953964183</v>
      </c>
    </row>
    <row r="225" spans="2:5">
      <c r="B225" s="152">
        <v>45261</v>
      </c>
      <c r="C225" s="153">
        <v>330.62</v>
      </c>
      <c r="D225">
        <f t="shared" si="3"/>
        <v>3.7502873563218393</v>
      </c>
      <c r="E225">
        <v>0.23980950238122017</v>
      </c>
    </row>
    <row r="226" spans="2:5">
      <c r="B226" s="116">
        <v>44879</v>
      </c>
      <c r="C226" s="117">
        <v>69.599999999999994</v>
      </c>
      <c r="D226">
        <f t="shared" si="3"/>
        <v>-0.55189286634045842</v>
      </c>
      <c r="E226">
        <v>0.23513753327417911</v>
      </c>
    </row>
    <row r="227" spans="2:5">
      <c r="B227" s="152">
        <v>44440</v>
      </c>
      <c r="C227" s="153">
        <v>155.32</v>
      </c>
      <c r="D227">
        <f t="shared" si="3"/>
        <v>1.4099301784328935</v>
      </c>
      <c r="E227">
        <v>0.23015998732773632</v>
      </c>
    </row>
    <row r="228" spans="2:5">
      <c r="B228" s="116">
        <v>44685</v>
      </c>
      <c r="C228" s="117">
        <v>64.45</v>
      </c>
      <c r="D228">
        <f t="shared" si="3"/>
        <v>0.53488925934746367</v>
      </c>
      <c r="E228">
        <v>0.22878932316491896</v>
      </c>
    </row>
    <row r="229" spans="2:5">
      <c r="B229" s="152">
        <v>43983</v>
      </c>
      <c r="C229" s="153">
        <v>41.99</v>
      </c>
      <c r="D229">
        <f t="shared" si="3"/>
        <v>-0.67079576636613092</v>
      </c>
      <c r="E229">
        <v>0.22706019871420233</v>
      </c>
    </row>
    <row r="230" spans="2:5">
      <c r="B230" s="116">
        <v>45294</v>
      </c>
      <c r="C230" s="117">
        <v>127.55</v>
      </c>
      <c r="D230">
        <f t="shared" si="3"/>
        <v>38.125766871165645</v>
      </c>
      <c r="E230">
        <v>0.22115844901866916</v>
      </c>
    </row>
    <row r="231" spans="2:5">
      <c r="B231" s="152">
        <v>36647</v>
      </c>
      <c r="C231" s="153">
        <v>3.26</v>
      </c>
      <c r="D231">
        <f t="shared" si="3"/>
        <v>-0.63038548752834467</v>
      </c>
      <c r="E231">
        <v>0.22097378277153554</v>
      </c>
    </row>
    <row r="232" spans="2:5">
      <c r="B232" s="152">
        <v>37012</v>
      </c>
      <c r="C232" s="153">
        <v>8.82</v>
      </c>
      <c r="D232">
        <f t="shared" si="3"/>
        <v>-0.14534883720930233</v>
      </c>
      <c r="E232">
        <v>0.21320495185694646</v>
      </c>
    </row>
    <row r="233" spans="2:5">
      <c r="B233" s="152">
        <v>37773</v>
      </c>
      <c r="C233" s="153">
        <v>10.32</v>
      </c>
      <c r="D233">
        <f t="shared" si="3"/>
        <v>-0.53112221717401187</v>
      </c>
      <c r="E233">
        <v>0.21269095182138667</v>
      </c>
    </row>
    <row r="234" spans="2:5">
      <c r="B234" s="152">
        <v>38231</v>
      </c>
      <c r="C234" s="153">
        <v>22.01</v>
      </c>
      <c r="D234">
        <f t="shared" si="3"/>
        <v>2.7179054054054061</v>
      </c>
      <c r="E234">
        <v>0.21133736929003849</v>
      </c>
    </row>
    <row r="235" spans="2:5">
      <c r="B235" s="152">
        <v>36861</v>
      </c>
      <c r="C235" s="153">
        <v>5.92</v>
      </c>
      <c r="D235">
        <f t="shared" si="3"/>
        <v>-0.18569463548830809</v>
      </c>
      <c r="E235">
        <v>0.2106339468302659</v>
      </c>
    </row>
    <row r="236" spans="2:5">
      <c r="B236" s="152">
        <v>36982</v>
      </c>
      <c r="C236" s="153">
        <v>7.27</v>
      </c>
      <c r="D236">
        <f t="shared" si="3"/>
        <v>-0.9483114113046569</v>
      </c>
      <c r="E236">
        <v>0.20965058236272877</v>
      </c>
    </row>
    <row r="237" spans="2:5">
      <c r="B237" s="116">
        <v>44544</v>
      </c>
      <c r="C237" s="117">
        <v>140.65</v>
      </c>
      <c r="D237">
        <f t="shared" si="3"/>
        <v>-0.12937171154441351</v>
      </c>
      <c r="E237">
        <v>0.20471092077087799</v>
      </c>
    </row>
    <row r="238" spans="2:5">
      <c r="B238" s="116">
        <v>45357</v>
      </c>
      <c r="C238" s="117">
        <v>161.55000000000001</v>
      </c>
      <c r="D238">
        <f t="shared" si="3"/>
        <v>0.42649006622516566</v>
      </c>
      <c r="E238">
        <v>0.20290394638868203</v>
      </c>
    </row>
    <row r="239" spans="2:5">
      <c r="B239" s="116">
        <v>45254</v>
      </c>
      <c r="C239" s="117">
        <v>113.25</v>
      </c>
      <c r="D239">
        <f t="shared" si="3"/>
        <v>3.4429187916830135</v>
      </c>
      <c r="E239">
        <v>0.19904711487559551</v>
      </c>
    </row>
    <row r="240" spans="2:5">
      <c r="B240" s="152">
        <v>37987</v>
      </c>
      <c r="C240" s="153">
        <v>25.49</v>
      </c>
      <c r="D240">
        <f t="shared" si="3"/>
        <v>-0.67985430796282353</v>
      </c>
      <c r="E240">
        <v>0.19783834586466151</v>
      </c>
    </row>
    <row r="241" spans="2:5">
      <c r="B241" s="152">
        <v>39934</v>
      </c>
      <c r="C241" s="153">
        <v>79.62</v>
      </c>
      <c r="D241">
        <f t="shared" si="3"/>
        <v>13.243291592128802</v>
      </c>
      <c r="E241">
        <v>0.19585461099429269</v>
      </c>
    </row>
    <row r="242" spans="2:5">
      <c r="B242" s="152">
        <v>36130</v>
      </c>
      <c r="C242" s="153">
        <v>5.59</v>
      </c>
      <c r="D242">
        <f t="shared" si="3"/>
        <v>-0.95675048355899417</v>
      </c>
      <c r="E242">
        <v>0.19444444444444448</v>
      </c>
    </row>
    <row r="243" spans="2:5">
      <c r="B243" s="116">
        <v>44568</v>
      </c>
      <c r="C243" s="117">
        <v>129.25</v>
      </c>
      <c r="D243">
        <f t="shared" si="3"/>
        <v>25.431492842535789</v>
      </c>
      <c r="E243">
        <v>0.19399538106235567</v>
      </c>
    </row>
    <row r="244" spans="2:5">
      <c r="B244" s="152">
        <v>36831</v>
      </c>
      <c r="C244" s="153">
        <v>4.8899999999999997</v>
      </c>
      <c r="D244">
        <f t="shared" si="3"/>
        <v>-0.95241802082319738</v>
      </c>
      <c r="E244">
        <v>0.19268292682926833</v>
      </c>
    </row>
    <row r="245" spans="2:5">
      <c r="B245" s="152">
        <v>39539</v>
      </c>
      <c r="C245" s="153">
        <v>102.77</v>
      </c>
      <c r="D245">
        <f t="shared" si="3"/>
        <v>9.6497409326424854</v>
      </c>
      <c r="E245">
        <v>0.19153623188405791</v>
      </c>
    </row>
    <row r="246" spans="2:5">
      <c r="B246" s="152">
        <v>35217</v>
      </c>
      <c r="C246" s="153">
        <v>9.65</v>
      </c>
      <c r="D246">
        <f t="shared" si="3"/>
        <v>-0.87879929665913081</v>
      </c>
      <c r="E246">
        <v>0.19135802469135813</v>
      </c>
    </row>
    <row r="247" spans="2:5">
      <c r="B247" s="152">
        <v>40909</v>
      </c>
      <c r="C247" s="153">
        <v>79.62</v>
      </c>
      <c r="D247">
        <f t="shared" si="3"/>
        <v>-0.73037588892651539</v>
      </c>
      <c r="E247">
        <v>0.1908465450194437</v>
      </c>
    </row>
    <row r="248" spans="2:5">
      <c r="B248" s="116">
        <v>45635</v>
      </c>
      <c r="C248" s="117">
        <v>295.3</v>
      </c>
      <c r="D248">
        <f t="shared" si="3"/>
        <v>33.700352526439488</v>
      </c>
      <c r="E248">
        <v>0.18723113416154072</v>
      </c>
    </row>
    <row r="249" spans="2:5">
      <c r="B249" s="152">
        <v>37408</v>
      </c>
      <c r="C249" s="153">
        <v>8.51</v>
      </c>
      <c r="D249">
        <f t="shared" si="3"/>
        <v>-0.86598425196850393</v>
      </c>
      <c r="E249">
        <v>0.18688981868898186</v>
      </c>
    </row>
    <row r="250" spans="2:5">
      <c r="B250" s="116">
        <v>45068</v>
      </c>
      <c r="C250" s="117">
        <v>63.5</v>
      </c>
      <c r="D250">
        <f t="shared" si="3"/>
        <v>14.450121654501215</v>
      </c>
      <c r="E250">
        <v>0.18470149253731341</v>
      </c>
    </row>
    <row r="251" spans="2:5">
      <c r="B251" s="152">
        <v>36281</v>
      </c>
      <c r="C251" s="153">
        <v>4.1100000000000003</v>
      </c>
      <c r="D251">
        <f t="shared" si="3"/>
        <v>-0.7777176852352623</v>
      </c>
      <c r="E251">
        <v>0.17765042979942697</v>
      </c>
    </row>
    <row r="252" spans="2:5">
      <c r="B252" s="152">
        <v>38169</v>
      </c>
      <c r="C252" s="153">
        <v>18.489999999999998</v>
      </c>
      <c r="D252">
        <f t="shared" si="3"/>
        <v>-0.95233921897151697</v>
      </c>
      <c r="E252">
        <v>0.17396825396825386</v>
      </c>
    </row>
    <row r="253" spans="2:5">
      <c r="B253" s="152">
        <v>45292</v>
      </c>
      <c r="C253" s="153">
        <v>387.95</v>
      </c>
      <c r="D253">
        <f t="shared" si="3"/>
        <v>3.1827493261455526</v>
      </c>
      <c r="E253">
        <v>0.17340148811324174</v>
      </c>
    </row>
    <row r="254" spans="2:5">
      <c r="B254" s="116">
        <v>45152</v>
      </c>
      <c r="C254" s="117">
        <v>92.75</v>
      </c>
      <c r="D254">
        <f t="shared" si="3"/>
        <v>13.911575562700966</v>
      </c>
      <c r="E254">
        <v>0.16960907944514506</v>
      </c>
    </row>
    <row r="255" spans="2:5">
      <c r="B255" s="152">
        <v>35400</v>
      </c>
      <c r="C255" s="153">
        <v>6.22</v>
      </c>
      <c r="D255">
        <f t="shared" si="3"/>
        <v>-0.80653188180404356</v>
      </c>
      <c r="E255">
        <v>0.16917293233082695</v>
      </c>
    </row>
    <row r="256" spans="2:5">
      <c r="B256" s="152">
        <v>38565</v>
      </c>
      <c r="C256" s="153">
        <v>32.15</v>
      </c>
      <c r="D256">
        <f t="shared" si="3"/>
        <v>0.51080827067669154</v>
      </c>
      <c r="E256">
        <v>0.16824127906976741</v>
      </c>
    </row>
    <row r="257" spans="2:5">
      <c r="B257" s="152">
        <v>37956</v>
      </c>
      <c r="C257" s="153">
        <v>21.28</v>
      </c>
      <c r="D257">
        <f t="shared" si="3"/>
        <v>1.7708333333333335</v>
      </c>
      <c r="E257">
        <v>0.1679473106476401</v>
      </c>
    </row>
    <row r="258" spans="2:5">
      <c r="B258" s="152">
        <v>37196</v>
      </c>
      <c r="C258" s="153">
        <v>7.68</v>
      </c>
      <c r="D258">
        <f t="shared" si="3"/>
        <v>-0.87867298578199049</v>
      </c>
      <c r="E258">
        <v>0.1671732522796352</v>
      </c>
    </row>
    <row r="259" spans="2:5">
      <c r="B259" s="116">
        <v>44818</v>
      </c>
      <c r="C259" s="117">
        <v>63.3</v>
      </c>
      <c r="D259">
        <f t="shared" ref="D259:D322" si="4">IFERROR((C259-C260)/C260,0)</f>
        <v>-0.13406292749658</v>
      </c>
      <c r="E259">
        <v>0.16574585635359118</v>
      </c>
    </row>
    <row r="260" spans="2:5">
      <c r="B260" s="152">
        <v>44166</v>
      </c>
      <c r="C260" s="153">
        <v>73.099999999999994</v>
      </c>
      <c r="D260">
        <f t="shared" si="4"/>
        <v>9.7927305497146233E-2</v>
      </c>
      <c r="E260">
        <v>0.16549744897959176</v>
      </c>
    </row>
    <row r="261" spans="2:5">
      <c r="B261" s="152">
        <v>39904</v>
      </c>
      <c r="C261" s="153">
        <v>66.58</v>
      </c>
      <c r="D261">
        <f t="shared" si="4"/>
        <v>8.6632801161103057</v>
      </c>
      <c r="E261">
        <v>0.16459681651215666</v>
      </c>
    </row>
    <row r="262" spans="2:5">
      <c r="B262" s="152">
        <v>36892</v>
      </c>
      <c r="C262" s="153">
        <v>6.89</v>
      </c>
      <c r="D262">
        <f t="shared" si="4"/>
        <v>-0.95646129541864144</v>
      </c>
      <c r="E262">
        <v>0.16385135135135132</v>
      </c>
    </row>
    <row r="263" spans="2:5">
      <c r="B263" s="116">
        <v>45369</v>
      </c>
      <c r="C263" s="117">
        <v>158.25</v>
      </c>
      <c r="D263">
        <f t="shared" si="4"/>
        <v>1.2958073407805017</v>
      </c>
      <c r="E263">
        <v>0.16317530319735382</v>
      </c>
    </row>
    <row r="264" spans="2:5">
      <c r="B264" s="152">
        <v>43374</v>
      </c>
      <c r="C264" s="153">
        <v>68.930000000000007</v>
      </c>
      <c r="D264">
        <f t="shared" si="4"/>
        <v>0.60376919497440695</v>
      </c>
      <c r="E264">
        <v>0.16239460370994957</v>
      </c>
    </row>
    <row r="265" spans="2:5">
      <c r="B265" s="152">
        <v>39173</v>
      </c>
      <c r="C265" s="153">
        <v>42.98</v>
      </c>
      <c r="D265">
        <f t="shared" si="4"/>
        <v>-0.57584131056942667</v>
      </c>
      <c r="E265">
        <v>0.16224986479177936</v>
      </c>
    </row>
    <row r="266" spans="2:5">
      <c r="B266" s="152">
        <v>40603</v>
      </c>
      <c r="C266" s="153">
        <v>101.33</v>
      </c>
      <c r="D266">
        <f t="shared" si="4"/>
        <v>0.30579896907216503</v>
      </c>
      <c r="E266">
        <v>0.16084316645663868</v>
      </c>
    </row>
    <row r="267" spans="2:5">
      <c r="B267" s="116">
        <v>45127</v>
      </c>
      <c r="C267" s="117">
        <v>77.599999999999994</v>
      </c>
      <c r="D267">
        <f t="shared" si="4"/>
        <v>1.2676797194623026</v>
      </c>
      <c r="E267">
        <v>0.15390334572490699</v>
      </c>
    </row>
    <row r="268" spans="2:5">
      <c r="B268" s="152">
        <v>43952</v>
      </c>
      <c r="C268" s="153">
        <v>34.22</v>
      </c>
      <c r="D268">
        <f t="shared" si="4"/>
        <v>-0.52359738270917444</v>
      </c>
      <c r="E268">
        <v>0.15296495956873313</v>
      </c>
    </row>
    <row r="269" spans="2:5">
      <c r="B269" s="152">
        <v>41609</v>
      </c>
      <c r="C269" s="153">
        <v>71.83</v>
      </c>
      <c r="D269">
        <f t="shared" si="4"/>
        <v>-0.39121959488092212</v>
      </c>
      <c r="E269">
        <v>0.1490961446168613</v>
      </c>
    </row>
    <row r="270" spans="2:5">
      <c r="B270" s="152">
        <v>44348</v>
      </c>
      <c r="C270" s="153">
        <v>117.99</v>
      </c>
      <c r="D270">
        <f t="shared" si="4"/>
        <v>3.9060291060291057</v>
      </c>
      <c r="E270">
        <v>0.14698162729658781</v>
      </c>
    </row>
    <row r="271" spans="2:5">
      <c r="B271" s="152">
        <v>38292</v>
      </c>
      <c r="C271" s="153">
        <v>24.05</v>
      </c>
      <c r="D271">
        <f t="shared" si="4"/>
        <v>-0.50616016427104726</v>
      </c>
      <c r="E271">
        <v>0.14523809523809528</v>
      </c>
    </row>
    <row r="272" spans="2:5">
      <c r="B272" s="152">
        <v>39234</v>
      </c>
      <c r="C272" s="153">
        <v>48.7</v>
      </c>
      <c r="D272">
        <f t="shared" si="4"/>
        <v>2.3109243697479021E-2</v>
      </c>
      <c r="E272">
        <v>0.14507406536562431</v>
      </c>
    </row>
    <row r="273" spans="2:5">
      <c r="B273" s="116">
        <v>44767</v>
      </c>
      <c r="C273" s="117">
        <v>47.6</v>
      </c>
      <c r="D273">
        <f t="shared" si="4"/>
        <v>-0.69240710823909535</v>
      </c>
      <c r="E273">
        <v>0.14285714285714293</v>
      </c>
    </row>
    <row r="274" spans="2:5">
      <c r="B274" s="116">
        <v>45335</v>
      </c>
      <c r="C274" s="117">
        <v>154.75</v>
      </c>
      <c r="D274">
        <f t="shared" si="4"/>
        <v>-0.65394248401091282</v>
      </c>
      <c r="E274">
        <v>0.14122418879056051</v>
      </c>
    </row>
    <row r="275" spans="2:5">
      <c r="B275" s="152">
        <v>45383</v>
      </c>
      <c r="C275" s="153">
        <v>447.18</v>
      </c>
      <c r="D275">
        <f t="shared" si="4"/>
        <v>9.7650457390467018</v>
      </c>
      <c r="E275">
        <v>0.1396605331566339</v>
      </c>
    </row>
    <row r="276" spans="2:5">
      <c r="B276" s="152">
        <v>38777</v>
      </c>
      <c r="C276" s="153">
        <v>41.54</v>
      </c>
      <c r="D276">
        <f t="shared" si="4"/>
        <v>0.51661190215407071</v>
      </c>
      <c r="E276">
        <v>0.13933077345035649</v>
      </c>
    </row>
    <row r="277" spans="2:5">
      <c r="B277" s="152">
        <v>38322</v>
      </c>
      <c r="C277" s="153">
        <v>27.39</v>
      </c>
      <c r="D277">
        <f t="shared" si="4"/>
        <v>0.50329308452250288</v>
      </c>
      <c r="E277">
        <v>0.13887733887733886</v>
      </c>
    </row>
    <row r="278" spans="2:5">
      <c r="B278" s="152">
        <v>37926</v>
      </c>
      <c r="C278" s="153">
        <v>18.22</v>
      </c>
      <c r="D278">
        <f t="shared" si="4"/>
        <v>1.5340751043115435</v>
      </c>
      <c r="E278">
        <v>0.13803872579637708</v>
      </c>
    </row>
    <row r="279" spans="2:5">
      <c r="B279" s="152">
        <v>35096</v>
      </c>
      <c r="C279" s="153">
        <v>7.19</v>
      </c>
      <c r="D279">
        <f t="shared" si="4"/>
        <v>-0.89300595238095237</v>
      </c>
      <c r="E279">
        <v>0.13765822784810128</v>
      </c>
    </row>
    <row r="280" spans="2:5">
      <c r="B280" s="116">
        <v>44728</v>
      </c>
      <c r="C280" s="117">
        <v>67.2</v>
      </c>
      <c r="D280">
        <f t="shared" si="4"/>
        <v>13.451612903225806</v>
      </c>
      <c r="E280">
        <v>0.13513513513513511</v>
      </c>
    </row>
    <row r="281" spans="2:5">
      <c r="B281" s="152">
        <v>36526</v>
      </c>
      <c r="C281" s="153">
        <v>4.6500000000000004</v>
      </c>
      <c r="D281">
        <f t="shared" si="4"/>
        <v>-0.95498547918683441</v>
      </c>
      <c r="E281">
        <v>0.13414634146341481</v>
      </c>
    </row>
    <row r="282" spans="2:5">
      <c r="B282" s="152">
        <v>40238</v>
      </c>
      <c r="C282" s="153">
        <v>103.3</v>
      </c>
      <c r="D282">
        <f t="shared" si="4"/>
        <v>6.7259014360987607E-2</v>
      </c>
      <c r="E282">
        <v>0.13230297051408521</v>
      </c>
    </row>
    <row r="283" spans="2:5">
      <c r="B283" s="152">
        <v>39995</v>
      </c>
      <c r="C283" s="153">
        <v>96.79</v>
      </c>
      <c r="D283">
        <f t="shared" si="4"/>
        <v>0.25051679586563308</v>
      </c>
      <c r="E283">
        <v>0.13125292192613375</v>
      </c>
    </row>
    <row r="284" spans="2:5">
      <c r="B284" s="152">
        <v>41913</v>
      </c>
      <c r="C284" s="153">
        <v>77.400000000000006</v>
      </c>
      <c r="D284">
        <f t="shared" si="4"/>
        <v>1.4309045226130654</v>
      </c>
      <c r="E284">
        <v>0.1300919842312748</v>
      </c>
    </row>
    <row r="285" spans="2:5">
      <c r="B285" s="152">
        <v>38657</v>
      </c>
      <c r="C285" s="153">
        <v>31.84</v>
      </c>
      <c r="D285">
        <f t="shared" si="4"/>
        <v>-0.46711297071129709</v>
      </c>
      <c r="E285">
        <v>0.12907801418439718</v>
      </c>
    </row>
    <row r="286" spans="2:5">
      <c r="B286" s="116">
        <v>44806</v>
      </c>
      <c r="C286" s="117">
        <v>59.75</v>
      </c>
      <c r="D286">
        <f t="shared" si="4"/>
        <v>0.10138248847926268</v>
      </c>
      <c r="E286">
        <v>0.12842304060434365</v>
      </c>
    </row>
    <row r="287" spans="2:5">
      <c r="B287" s="152">
        <v>42430</v>
      </c>
      <c r="C287" s="153">
        <v>54.25</v>
      </c>
      <c r="D287">
        <f t="shared" si="4"/>
        <v>-0.18359668924003014</v>
      </c>
      <c r="E287">
        <v>0.12832778702163067</v>
      </c>
    </row>
    <row r="288" spans="2:5">
      <c r="B288" s="152">
        <v>43525</v>
      </c>
      <c r="C288" s="153">
        <v>66.45</v>
      </c>
      <c r="D288">
        <f t="shared" si="4"/>
        <v>4.9763033175355541E-2</v>
      </c>
      <c r="E288">
        <v>0.12741771292840184</v>
      </c>
    </row>
    <row r="289" spans="2:5">
      <c r="B289" s="116">
        <v>44826</v>
      </c>
      <c r="C289" s="117">
        <v>63.3</v>
      </c>
      <c r="D289">
        <f t="shared" si="4"/>
        <v>-0.69557062472947617</v>
      </c>
      <c r="E289">
        <v>0.12633451957295364</v>
      </c>
    </row>
    <row r="290" spans="2:5">
      <c r="B290" s="116">
        <v>45481</v>
      </c>
      <c r="C290" s="117">
        <v>207.93</v>
      </c>
      <c r="D290">
        <f t="shared" si="4"/>
        <v>-0.18529112138547132</v>
      </c>
      <c r="E290">
        <v>0.12577152138603151</v>
      </c>
    </row>
    <row r="291" spans="2:5">
      <c r="B291" s="116">
        <v>45603</v>
      </c>
      <c r="C291" s="117">
        <v>255.22</v>
      </c>
      <c r="D291">
        <f t="shared" si="4"/>
        <v>35.356125356125354</v>
      </c>
      <c r="E291">
        <v>0.12367366706291553</v>
      </c>
    </row>
    <row r="292" spans="2:5">
      <c r="B292" s="152">
        <v>35521</v>
      </c>
      <c r="C292" s="153">
        <v>7.02</v>
      </c>
      <c r="D292">
        <f t="shared" si="4"/>
        <v>0.37647058823529411</v>
      </c>
      <c r="E292">
        <v>0.12140575079872201</v>
      </c>
    </row>
    <row r="293" spans="2:5">
      <c r="B293" s="152">
        <v>36373</v>
      </c>
      <c r="C293" s="153">
        <v>5.0999999999999996</v>
      </c>
      <c r="D293">
        <f t="shared" si="4"/>
        <v>-0.9084709260588657</v>
      </c>
      <c r="E293">
        <v>0.12087912087912084</v>
      </c>
    </row>
    <row r="294" spans="2:5">
      <c r="B294" s="152">
        <v>39783</v>
      </c>
      <c r="C294" s="153">
        <v>55.72</v>
      </c>
      <c r="D294">
        <f t="shared" si="4"/>
        <v>-0.19688671086768517</v>
      </c>
      <c r="E294">
        <v>0.12067578439259856</v>
      </c>
    </row>
    <row r="295" spans="2:5">
      <c r="B295" s="152">
        <v>41699</v>
      </c>
      <c r="C295" s="153">
        <v>69.38</v>
      </c>
      <c r="D295">
        <f t="shared" si="4"/>
        <v>-0.13523619593668215</v>
      </c>
      <c r="E295">
        <v>0.11975468043899282</v>
      </c>
    </row>
    <row r="296" spans="2:5">
      <c r="B296" s="152">
        <v>41061</v>
      </c>
      <c r="C296" s="153">
        <v>80.23</v>
      </c>
      <c r="D296">
        <f t="shared" si="4"/>
        <v>-0.69914126073424077</v>
      </c>
      <c r="E296">
        <v>0.11974877878576409</v>
      </c>
    </row>
    <row r="297" spans="2:5">
      <c r="B297" s="152">
        <v>45231</v>
      </c>
      <c r="C297" s="153">
        <v>266.67</v>
      </c>
      <c r="D297">
        <f t="shared" si="4"/>
        <v>-4.7096658924423822E-2</v>
      </c>
      <c r="E297">
        <v>0.11928646379853103</v>
      </c>
    </row>
    <row r="298" spans="2:5">
      <c r="B298" s="116">
        <v>45629</v>
      </c>
      <c r="C298" s="117">
        <v>279.85000000000002</v>
      </c>
      <c r="D298">
        <f t="shared" si="4"/>
        <v>1.7209528439474968</v>
      </c>
      <c r="E298">
        <v>0.11917616476704664</v>
      </c>
    </row>
    <row r="299" spans="2:5">
      <c r="B299" s="152">
        <v>40422</v>
      </c>
      <c r="C299" s="153">
        <v>102.85</v>
      </c>
      <c r="D299">
        <f t="shared" si="4"/>
        <v>-0.53012928868381382</v>
      </c>
      <c r="E299">
        <v>0.1187860328510822</v>
      </c>
    </row>
    <row r="300" spans="2:5">
      <c r="B300" s="116">
        <v>45492</v>
      </c>
      <c r="C300" s="117">
        <v>218.89</v>
      </c>
      <c r="D300">
        <f t="shared" si="4"/>
        <v>1.856825894022448</v>
      </c>
      <c r="E300">
        <v>0.11849770056208482</v>
      </c>
    </row>
    <row r="301" spans="2:5">
      <c r="B301" s="152">
        <v>43191</v>
      </c>
      <c r="C301" s="153">
        <v>76.62</v>
      </c>
      <c r="D301">
        <f t="shared" si="4"/>
        <v>-0.48473436449226626</v>
      </c>
      <c r="E301">
        <v>0.11772428884026269</v>
      </c>
    </row>
    <row r="302" spans="2:5">
      <c r="B302" s="116">
        <v>44523</v>
      </c>
      <c r="C302" s="117">
        <v>148.69999999999999</v>
      </c>
      <c r="D302">
        <f t="shared" si="4"/>
        <v>1.3603174603174601</v>
      </c>
      <c r="E302">
        <v>0.11762495302517832</v>
      </c>
    </row>
    <row r="303" spans="2:5">
      <c r="B303" s="116">
        <v>44867</v>
      </c>
      <c r="C303" s="117">
        <v>63</v>
      </c>
      <c r="D303">
        <f t="shared" si="4"/>
        <v>1.3333333333333333</v>
      </c>
      <c r="E303">
        <v>0.11702127659574471</v>
      </c>
    </row>
    <row r="304" spans="2:5">
      <c r="B304" s="152">
        <v>38473</v>
      </c>
      <c r="C304" s="153">
        <v>27</v>
      </c>
      <c r="D304">
        <f t="shared" si="4"/>
        <v>-0.67141292442497258</v>
      </c>
      <c r="E304">
        <v>0.11570247933884301</v>
      </c>
    </row>
    <row r="305" spans="2:5">
      <c r="B305" s="152">
        <v>43040</v>
      </c>
      <c r="C305" s="153">
        <v>82.17</v>
      </c>
      <c r="D305">
        <f t="shared" si="4"/>
        <v>9.985294117647058</v>
      </c>
      <c r="E305">
        <v>0.11537939459752952</v>
      </c>
    </row>
    <row r="306" spans="2:5">
      <c r="B306" s="152">
        <v>35462</v>
      </c>
      <c r="C306" s="153">
        <v>7.48</v>
      </c>
      <c r="D306">
        <f t="shared" si="4"/>
        <v>-0.96892784447306113</v>
      </c>
      <c r="E306">
        <v>0.11475409836065581</v>
      </c>
    </row>
    <row r="307" spans="2:5">
      <c r="B307" s="152">
        <v>44562</v>
      </c>
      <c r="C307" s="153">
        <v>240.73</v>
      </c>
      <c r="D307">
        <f t="shared" si="4"/>
        <v>-0.50118110236220481</v>
      </c>
      <c r="E307">
        <v>0.11361428505343019</v>
      </c>
    </row>
    <row r="308" spans="2:5">
      <c r="B308" s="152">
        <v>45536</v>
      </c>
      <c r="C308" s="153">
        <v>482.6</v>
      </c>
      <c r="D308">
        <f t="shared" si="4"/>
        <v>68.339080459770116</v>
      </c>
      <c r="E308">
        <v>0.11031864718739226</v>
      </c>
    </row>
    <row r="309" spans="2:5">
      <c r="B309" s="152">
        <v>37561</v>
      </c>
      <c r="C309" s="153">
        <v>6.96</v>
      </c>
      <c r="D309">
        <f t="shared" si="4"/>
        <v>-0.93301251203079894</v>
      </c>
      <c r="E309">
        <v>0.11004784688995223</v>
      </c>
    </row>
    <row r="310" spans="2:5">
      <c r="B310" s="116">
        <v>45208</v>
      </c>
      <c r="C310" s="117">
        <v>103.9</v>
      </c>
      <c r="D310">
        <f t="shared" si="4"/>
        <v>-0.52522390787790163</v>
      </c>
      <c r="E310">
        <v>0.10767590618336896</v>
      </c>
    </row>
    <row r="311" spans="2:5">
      <c r="B311" s="152">
        <v>44743</v>
      </c>
      <c r="C311" s="153">
        <v>218.84</v>
      </c>
      <c r="D311">
        <f t="shared" si="4"/>
        <v>1.4854060193072121</v>
      </c>
      <c r="E311">
        <v>0.10620229489966128</v>
      </c>
    </row>
    <row r="312" spans="2:5">
      <c r="B312" s="152">
        <v>40940</v>
      </c>
      <c r="C312" s="153">
        <v>88.05</v>
      </c>
      <c r="D312">
        <f t="shared" si="4"/>
        <v>0.17966237942122182</v>
      </c>
      <c r="E312">
        <v>0.10587792012057262</v>
      </c>
    </row>
    <row r="313" spans="2:5">
      <c r="B313" s="152">
        <v>42005</v>
      </c>
      <c r="C313" s="153">
        <v>74.64</v>
      </c>
      <c r="D313">
        <f t="shared" si="4"/>
        <v>0.18758949880668255</v>
      </c>
      <c r="E313">
        <v>0.10169741697416974</v>
      </c>
    </row>
    <row r="314" spans="2:5">
      <c r="B314" s="116">
        <v>44824</v>
      </c>
      <c r="C314" s="117">
        <v>62.85</v>
      </c>
      <c r="D314">
        <f t="shared" si="4"/>
        <v>7.4175354640232505E-2</v>
      </c>
      <c r="E314">
        <v>0.10166520595968456</v>
      </c>
    </row>
    <row r="315" spans="2:5">
      <c r="B315" s="152">
        <v>43709</v>
      </c>
      <c r="C315" s="153">
        <v>58.51</v>
      </c>
      <c r="D315">
        <f t="shared" si="4"/>
        <v>9.3192239858906518</v>
      </c>
      <c r="E315">
        <v>0.10126105778279683</v>
      </c>
    </row>
    <row r="316" spans="2:5">
      <c r="B316" s="152">
        <v>35765</v>
      </c>
      <c r="C316" s="153">
        <v>5.67</v>
      </c>
      <c r="D316">
        <f t="shared" si="4"/>
        <v>-0.28947368421052638</v>
      </c>
      <c r="E316">
        <v>0.10097087378640768</v>
      </c>
    </row>
    <row r="317" spans="2:5">
      <c r="B317" s="152">
        <v>37653</v>
      </c>
      <c r="C317" s="153">
        <v>7.98</v>
      </c>
      <c r="D317">
        <f t="shared" si="4"/>
        <v>0.75384615384615405</v>
      </c>
      <c r="E317">
        <v>0.10068965517241385</v>
      </c>
    </row>
    <row r="318" spans="2:5">
      <c r="B318" s="152">
        <v>36342</v>
      </c>
      <c r="C318" s="153">
        <v>4.55</v>
      </c>
      <c r="D318">
        <f t="shared" si="4"/>
        <v>-0.9132507149666349</v>
      </c>
      <c r="E318">
        <v>9.903381642512081E-2</v>
      </c>
    </row>
    <row r="319" spans="2:5">
      <c r="B319" s="116">
        <v>44691</v>
      </c>
      <c r="C319" s="117">
        <v>52.45</v>
      </c>
      <c r="D319">
        <f t="shared" si="4"/>
        <v>0.36837985911818433</v>
      </c>
      <c r="E319">
        <v>9.8429319371727803E-2</v>
      </c>
    </row>
    <row r="320" spans="2:5">
      <c r="B320" s="152">
        <v>38930</v>
      </c>
      <c r="C320" s="153">
        <v>38.33</v>
      </c>
      <c r="D320">
        <f t="shared" si="4"/>
        <v>3.8396464646464641</v>
      </c>
      <c r="E320">
        <v>9.8280802292263603E-2</v>
      </c>
    </row>
    <row r="321" spans="2:5">
      <c r="B321" s="152">
        <v>35156</v>
      </c>
      <c r="C321" s="153">
        <v>7.92</v>
      </c>
      <c r="D321">
        <f t="shared" si="4"/>
        <v>-0.94157137587606043</v>
      </c>
      <c r="E321">
        <v>9.695290858725765E-2</v>
      </c>
    </row>
    <row r="322" spans="2:5">
      <c r="B322" s="116">
        <v>45320</v>
      </c>
      <c r="C322" s="117">
        <v>135.55000000000001</v>
      </c>
      <c r="D322">
        <f t="shared" si="4"/>
        <v>-0.49609665427509292</v>
      </c>
      <c r="E322">
        <v>9.6682847896440272E-2</v>
      </c>
    </row>
    <row r="323" spans="2:5">
      <c r="B323" s="116">
        <v>45568</v>
      </c>
      <c r="C323" s="117">
        <v>269</v>
      </c>
      <c r="D323">
        <f t="shared" ref="D323:D386" si="5">IFERROR((C323-C324)/C324,0)</f>
        <v>4.0412293853073464</v>
      </c>
      <c r="E323">
        <v>9.6392908090483009E-2</v>
      </c>
    </row>
    <row r="324" spans="2:5">
      <c r="B324" s="152">
        <v>39264</v>
      </c>
      <c r="C324" s="153">
        <v>53.36</v>
      </c>
      <c r="D324">
        <f t="shared" si="5"/>
        <v>-0.48224335338637686</v>
      </c>
      <c r="E324">
        <v>9.5687885010266871E-2</v>
      </c>
    </row>
    <row r="325" spans="2:5">
      <c r="B325" s="152">
        <v>39479</v>
      </c>
      <c r="C325" s="153">
        <v>103.06</v>
      </c>
      <c r="D325">
        <f t="shared" si="5"/>
        <v>0.20919863897688604</v>
      </c>
      <c r="E325">
        <v>9.5334254437240917E-2</v>
      </c>
    </row>
    <row r="326" spans="2:5">
      <c r="B326" s="152">
        <v>39630</v>
      </c>
      <c r="C326" s="153">
        <v>85.23</v>
      </c>
      <c r="D326">
        <f t="shared" si="5"/>
        <v>0.10559086781683746</v>
      </c>
      <c r="E326">
        <v>9.5219737856592282E-2</v>
      </c>
    </row>
    <row r="327" spans="2:5">
      <c r="B327" s="152">
        <v>42795</v>
      </c>
      <c r="C327" s="153">
        <v>77.09</v>
      </c>
      <c r="D327">
        <f t="shared" si="5"/>
        <v>4.6423238767476609E-2</v>
      </c>
      <c r="E327">
        <v>9.3785471055618602E-2</v>
      </c>
    </row>
    <row r="328" spans="2:5">
      <c r="B328" s="152">
        <v>43009</v>
      </c>
      <c r="C328" s="153">
        <v>73.67</v>
      </c>
      <c r="D328">
        <f t="shared" si="5"/>
        <v>0.24526707234617995</v>
      </c>
      <c r="E328">
        <v>9.1245741371648592E-2</v>
      </c>
    </row>
    <row r="329" spans="2:5">
      <c r="B329" s="152">
        <v>42461</v>
      </c>
      <c r="C329" s="153">
        <v>59.16</v>
      </c>
      <c r="D329">
        <f t="shared" si="5"/>
        <v>-0.10186731440716575</v>
      </c>
      <c r="E329">
        <v>9.0506912442396253E-2</v>
      </c>
    </row>
    <row r="330" spans="2:5">
      <c r="B330" s="152">
        <v>42583</v>
      </c>
      <c r="C330" s="153">
        <v>65.87</v>
      </c>
      <c r="D330">
        <f t="shared" si="5"/>
        <v>6.7403055229142197</v>
      </c>
      <c r="E330">
        <v>9.0382387022016356E-2</v>
      </c>
    </row>
    <row r="331" spans="2:5">
      <c r="B331" s="152">
        <v>37742</v>
      </c>
      <c r="C331" s="153">
        <v>8.51</v>
      </c>
      <c r="D331">
        <f t="shared" si="5"/>
        <v>-0.66783762685402026</v>
      </c>
      <c r="E331">
        <v>8.9628681177976982E-2</v>
      </c>
    </row>
    <row r="332" spans="2:5">
      <c r="B332" s="152">
        <v>38047</v>
      </c>
      <c r="C332" s="153">
        <v>25.62</v>
      </c>
      <c r="D332">
        <f t="shared" si="5"/>
        <v>-0.4380346567229656</v>
      </c>
      <c r="E332">
        <v>8.6974968179889714E-2</v>
      </c>
    </row>
    <row r="333" spans="2:5">
      <c r="B333" s="152">
        <v>44013</v>
      </c>
      <c r="C333" s="153">
        <v>45.59</v>
      </c>
      <c r="D333">
        <f t="shared" si="5"/>
        <v>-0.21868037703513277</v>
      </c>
      <c r="E333">
        <v>8.573469873779474E-2</v>
      </c>
    </row>
    <row r="334" spans="2:5">
      <c r="B334" s="116">
        <v>44755</v>
      </c>
      <c r="C334" s="117">
        <v>58.35</v>
      </c>
      <c r="D334">
        <f t="shared" si="5"/>
        <v>-0.41515485616918912</v>
      </c>
      <c r="E334">
        <v>8.5581395348837241E-2</v>
      </c>
    </row>
    <row r="335" spans="2:5">
      <c r="B335" s="152">
        <v>44256</v>
      </c>
      <c r="C335" s="153">
        <v>99.77</v>
      </c>
      <c r="D335">
        <f t="shared" si="5"/>
        <v>1.7364234777838725</v>
      </c>
      <c r="E335">
        <v>8.5046220772158704E-2</v>
      </c>
    </row>
    <row r="336" spans="2:5">
      <c r="B336" s="152">
        <v>38749</v>
      </c>
      <c r="C336" s="153">
        <v>36.46</v>
      </c>
      <c r="D336">
        <f t="shared" si="5"/>
        <v>-0.86558525345622117</v>
      </c>
      <c r="E336">
        <v>8.3506686478454759E-2</v>
      </c>
    </row>
    <row r="337" spans="2:5">
      <c r="B337" s="116">
        <v>45653</v>
      </c>
      <c r="C337" s="117">
        <v>271.25</v>
      </c>
      <c r="D337">
        <f t="shared" si="5"/>
        <v>7.0609212481426447</v>
      </c>
      <c r="E337">
        <v>8.2704666107851349E-2</v>
      </c>
    </row>
    <row r="338" spans="2:5">
      <c r="B338" s="152">
        <v>38718</v>
      </c>
      <c r="C338" s="153">
        <v>33.65</v>
      </c>
      <c r="D338">
        <f t="shared" si="5"/>
        <v>-0.23453139217470431</v>
      </c>
      <c r="E338">
        <v>8.1645773063323671E-2</v>
      </c>
    </row>
    <row r="339" spans="2:5">
      <c r="B339" s="152">
        <v>39083</v>
      </c>
      <c r="C339" s="153">
        <v>43.96</v>
      </c>
      <c r="D339">
        <f t="shared" si="5"/>
        <v>-0.30222222222222223</v>
      </c>
      <c r="E339">
        <v>8.0098280098280045E-2</v>
      </c>
    </row>
    <row r="340" spans="2:5">
      <c r="B340" s="116">
        <v>45062</v>
      </c>
      <c r="C340" s="117">
        <v>63</v>
      </c>
      <c r="D340">
        <f t="shared" si="5"/>
        <v>8.3889716840536508</v>
      </c>
      <c r="E340">
        <v>7.9691516709511537E-2</v>
      </c>
    </row>
    <row r="341" spans="2:5">
      <c r="B341" s="152">
        <v>35431</v>
      </c>
      <c r="C341" s="153">
        <v>6.71</v>
      </c>
      <c r="D341">
        <f t="shared" si="5"/>
        <v>-0.93477204238359102</v>
      </c>
      <c r="E341">
        <v>7.8778135048231543E-2</v>
      </c>
    </row>
    <row r="342" spans="2:5">
      <c r="B342" s="152">
        <v>44317</v>
      </c>
      <c r="C342" s="153">
        <v>102.87</v>
      </c>
      <c r="D342">
        <f t="shared" si="5"/>
        <v>-0.56338865073638644</v>
      </c>
      <c r="E342">
        <v>7.6947236180904613E-2</v>
      </c>
    </row>
    <row r="343" spans="2:5">
      <c r="B343" s="152">
        <v>45108</v>
      </c>
      <c r="C343" s="153">
        <v>235.61</v>
      </c>
      <c r="D343">
        <f t="shared" si="5"/>
        <v>2.7133175728920413</v>
      </c>
      <c r="E343">
        <v>7.6877370995018152E-2</v>
      </c>
    </row>
    <row r="344" spans="2:5">
      <c r="B344" s="116">
        <v>45048</v>
      </c>
      <c r="C344" s="117">
        <v>63.45</v>
      </c>
      <c r="D344">
        <f t="shared" si="5"/>
        <v>0.53892796507397545</v>
      </c>
      <c r="E344">
        <v>7.6335877862595422E-2</v>
      </c>
    </row>
    <row r="345" spans="2:5">
      <c r="B345" s="152">
        <v>38961</v>
      </c>
      <c r="C345" s="153">
        <v>41.23</v>
      </c>
      <c r="D345">
        <f t="shared" si="5"/>
        <v>-2.3217247097844205E-2</v>
      </c>
      <c r="E345">
        <v>7.5658752935037793E-2</v>
      </c>
    </row>
    <row r="346" spans="2:5">
      <c r="B346" s="152">
        <v>39022</v>
      </c>
      <c r="C346" s="153">
        <v>42.21</v>
      </c>
      <c r="D346">
        <f t="shared" si="5"/>
        <v>-0.49156829679595276</v>
      </c>
      <c r="E346">
        <v>7.5414012738853523E-2</v>
      </c>
    </row>
    <row r="347" spans="2:5">
      <c r="B347" s="152">
        <v>41153</v>
      </c>
      <c r="C347" s="153">
        <v>83.02</v>
      </c>
      <c r="D347">
        <f t="shared" si="5"/>
        <v>-2.9686769518466646E-2</v>
      </c>
      <c r="E347">
        <v>7.4831693423096854E-2</v>
      </c>
    </row>
    <row r="348" spans="2:5">
      <c r="B348" s="152">
        <v>39965</v>
      </c>
      <c r="C348" s="153">
        <v>85.56</v>
      </c>
      <c r="D348">
        <f t="shared" si="5"/>
        <v>0.47390180878552984</v>
      </c>
      <c r="E348">
        <v>7.4604370761115271E-2</v>
      </c>
    </row>
    <row r="349" spans="2:5">
      <c r="B349" s="116">
        <v>44832</v>
      </c>
      <c r="C349" s="117">
        <v>58.05</v>
      </c>
      <c r="D349">
        <f t="shared" si="5"/>
        <v>6.5137614678899031E-2</v>
      </c>
      <c r="E349">
        <v>7.4005550416281221E-2</v>
      </c>
    </row>
    <row r="350" spans="2:5">
      <c r="B350" s="152">
        <v>42248</v>
      </c>
      <c r="C350" s="153">
        <v>54.5</v>
      </c>
      <c r="D350">
        <f t="shared" si="5"/>
        <v>-0.79125971887088742</v>
      </c>
      <c r="E350">
        <v>7.2623499311159176E-2</v>
      </c>
    </row>
    <row r="351" spans="2:5">
      <c r="B351" s="152">
        <v>45170</v>
      </c>
      <c r="C351" s="153">
        <v>261.08999999999997</v>
      </c>
      <c r="D351">
        <f t="shared" si="5"/>
        <v>0.11820634716690208</v>
      </c>
      <c r="E351">
        <v>7.0172562200270433E-2</v>
      </c>
    </row>
    <row r="352" spans="2:5">
      <c r="B352" s="152">
        <v>44621</v>
      </c>
      <c r="C352" s="153">
        <v>233.49</v>
      </c>
      <c r="D352">
        <f t="shared" si="5"/>
        <v>2.6591443347437704</v>
      </c>
      <c r="E352">
        <v>6.9926224625395314E-2</v>
      </c>
    </row>
    <row r="353" spans="2:5">
      <c r="B353" s="152">
        <v>41518</v>
      </c>
      <c r="C353" s="153">
        <v>63.81</v>
      </c>
      <c r="D353">
        <f t="shared" si="5"/>
        <v>-4.5474943904263161E-2</v>
      </c>
      <c r="E353">
        <v>6.9919517102615722E-2</v>
      </c>
    </row>
    <row r="354" spans="2:5">
      <c r="B354" s="116">
        <v>45076</v>
      </c>
      <c r="C354" s="117">
        <v>66.849999999999994</v>
      </c>
      <c r="D354">
        <f t="shared" si="5"/>
        <v>-0.71392502567613836</v>
      </c>
      <c r="E354">
        <v>6.8745003996802515E-2</v>
      </c>
    </row>
    <row r="355" spans="2:5">
      <c r="B355" s="152">
        <v>44774</v>
      </c>
      <c r="C355" s="153">
        <v>233.68</v>
      </c>
      <c r="D355">
        <f t="shared" si="5"/>
        <v>2.3832343998841758</v>
      </c>
      <c r="E355">
        <v>6.7812100164503758E-2</v>
      </c>
    </row>
    <row r="356" spans="2:5">
      <c r="B356" s="152">
        <v>43313</v>
      </c>
      <c r="C356" s="153">
        <v>69.069999999999993</v>
      </c>
      <c r="D356">
        <f t="shared" si="5"/>
        <v>1.0137026239067055</v>
      </c>
      <c r="E356">
        <v>6.7707528211470025E-2</v>
      </c>
    </row>
    <row r="357" spans="2:5">
      <c r="B357" s="152">
        <v>38596</v>
      </c>
      <c r="C357" s="153">
        <v>34.299999999999997</v>
      </c>
      <c r="D357">
        <f t="shared" si="5"/>
        <v>-0.44641704325371212</v>
      </c>
      <c r="E357">
        <v>6.6874027993779117E-2</v>
      </c>
    </row>
    <row r="358" spans="2:5">
      <c r="B358" s="152">
        <v>41671</v>
      </c>
      <c r="C358" s="153">
        <v>61.96</v>
      </c>
      <c r="D358">
        <f t="shared" si="5"/>
        <v>0.14847080630213155</v>
      </c>
      <c r="E358">
        <v>6.552020636285473E-2</v>
      </c>
    </row>
    <row r="359" spans="2:5">
      <c r="B359" s="116">
        <v>45027</v>
      </c>
      <c r="C359" s="117">
        <v>53.95</v>
      </c>
      <c r="D359">
        <f t="shared" si="5"/>
        <v>-0.45658742949234488</v>
      </c>
      <c r="E359">
        <v>6.3054187192118277E-2</v>
      </c>
    </row>
    <row r="360" spans="2:5">
      <c r="B360" s="152">
        <v>40695</v>
      </c>
      <c r="C360" s="153">
        <v>99.28</v>
      </c>
      <c r="D360">
        <f t="shared" si="5"/>
        <v>-0.52858499525166192</v>
      </c>
      <c r="E360">
        <v>6.2045357295678186E-2</v>
      </c>
    </row>
    <row r="361" spans="2:5">
      <c r="B361" s="152">
        <v>45047</v>
      </c>
      <c r="C361" s="153">
        <v>210.6</v>
      </c>
      <c r="D361">
        <f t="shared" si="5"/>
        <v>28.454545454545453</v>
      </c>
      <c r="E361">
        <v>6.1866585993041803E-2</v>
      </c>
    </row>
    <row r="362" spans="2:5">
      <c r="B362" s="152">
        <v>35612</v>
      </c>
      <c r="C362" s="153">
        <v>7.15</v>
      </c>
      <c r="D362">
        <f t="shared" si="5"/>
        <v>-0.9817778683928845</v>
      </c>
      <c r="E362">
        <v>6.0830860534124648E-2</v>
      </c>
    </row>
    <row r="363" spans="2:5">
      <c r="B363" s="152">
        <v>45352</v>
      </c>
      <c r="C363" s="153">
        <v>392.38</v>
      </c>
      <c r="D363">
        <f t="shared" si="5"/>
        <v>5.792106629738619</v>
      </c>
      <c r="E363">
        <v>6.037185169170893E-2</v>
      </c>
    </row>
    <row r="364" spans="2:5">
      <c r="B364" s="152">
        <v>42278</v>
      </c>
      <c r="C364" s="153">
        <v>57.77</v>
      </c>
      <c r="D364">
        <f t="shared" si="5"/>
        <v>1.0234676007005254</v>
      </c>
      <c r="E364">
        <v>6.000000000000006E-2</v>
      </c>
    </row>
    <row r="365" spans="2:5">
      <c r="B365" s="152">
        <v>38384</v>
      </c>
      <c r="C365" s="153">
        <v>28.55</v>
      </c>
      <c r="D365">
        <f t="shared" si="5"/>
        <v>2.6555697823303461</v>
      </c>
      <c r="E365">
        <v>5.9762435040831452E-2</v>
      </c>
    </row>
    <row r="366" spans="2:5">
      <c r="B366" s="152">
        <v>37712</v>
      </c>
      <c r="C366" s="153">
        <v>7.81</v>
      </c>
      <c r="D366">
        <f t="shared" si="5"/>
        <v>-0.86338988980234388</v>
      </c>
      <c r="E366">
        <v>5.8265582655826521E-2</v>
      </c>
    </row>
    <row r="367" spans="2:5">
      <c r="B367" s="152">
        <v>39873</v>
      </c>
      <c r="C367" s="153">
        <v>57.17</v>
      </c>
      <c r="D367">
        <f t="shared" si="5"/>
        <v>-0.71174305450511777</v>
      </c>
      <c r="E367">
        <v>5.7528671846096918E-2</v>
      </c>
    </row>
    <row r="368" spans="2:5">
      <c r="B368" s="152">
        <v>45017</v>
      </c>
      <c r="C368" s="153">
        <v>198.33</v>
      </c>
      <c r="D368">
        <f t="shared" si="5"/>
        <v>1.9685675797036373</v>
      </c>
      <c r="E368">
        <v>5.7027127858018535E-2</v>
      </c>
    </row>
    <row r="369" spans="2:5">
      <c r="B369" s="152">
        <v>42644</v>
      </c>
      <c r="C369" s="153">
        <v>66.81</v>
      </c>
      <c r="D369">
        <f t="shared" si="5"/>
        <v>-0.35530251857570194</v>
      </c>
      <c r="E369">
        <v>5.5950687529634884E-2</v>
      </c>
    </row>
    <row r="370" spans="2:5">
      <c r="B370" s="152">
        <v>40513</v>
      </c>
      <c r="C370" s="153">
        <v>103.63</v>
      </c>
      <c r="D370">
        <f t="shared" si="5"/>
        <v>20.105906313645619</v>
      </c>
      <c r="E370">
        <v>5.5725346373268127E-2</v>
      </c>
    </row>
    <row r="371" spans="2:5">
      <c r="B371" s="152">
        <v>36739</v>
      </c>
      <c r="C371" s="153">
        <v>4.91</v>
      </c>
      <c r="D371">
        <f t="shared" si="5"/>
        <v>-0.19508196721311469</v>
      </c>
      <c r="E371">
        <v>5.3648068669527899E-2</v>
      </c>
    </row>
    <row r="372" spans="2:5">
      <c r="B372" s="152">
        <v>35855</v>
      </c>
      <c r="C372" s="153">
        <v>6.1</v>
      </c>
      <c r="D372">
        <f t="shared" si="5"/>
        <v>-0.91041268908797179</v>
      </c>
      <c r="E372">
        <v>5.3540587219343627E-2</v>
      </c>
    </row>
    <row r="373" spans="2:5">
      <c r="B373" s="152">
        <v>42736</v>
      </c>
      <c r="C373" s="153">
        <v>68.09</v>
      </c>
      <c r="D373">
        <f t="shared" si="5"/>
        <v>-0.48161400837457169</v>
      </c>
      <c r="E373">
        <v>5.1420630018529929E-2</v>
      </c>
    </row>
    <row r="374" spans="2:5">
      <c r="B374" s="116">
        <v>44414</v>
      </c>
      <c r="C374" s="117">
        <v>131.35</v>
      </c>
      <c r="D374">
        <f t="shared" si="5"/>
        <v>18.962006079027354</v>
      </c>
      <c r="E374">
        <v>5.0799999999999956E-2</v>
      </c>
    </row>
    <row r="375" spans="2:5">
      <c r="B375" s="152">
        <v>37165</v>
      </c>
      <c r="C375" s="153">
        <v>6.58</v>
      </c>
      <c r="D375">
        <f t="shared" si="5"/>
        <v>-0.95367828229496643</v>
      </c>
      <c r="E375">
        <v>4.9441786283891627E-2</v>
      </c>
    </row>
    <row r="376" spans="2:5">
      <c r="B376" s="116">
        <v>44455</v>
      </c>
      <c r="C376" s="117">
        <v>142.05000000000001</v>
      </c>
      <c r="D376">
        <f t="shared" si="5"/>
        <v>18.485596707818932</v>
      </c>
      <c r="E376">
        <v>4.7952784950202873E-2</v>
      </c>
    </row>
    <row r="377" spans="2:5">
      <c r="B377" s="152">
        <v>37591</v>
      </c>
      <c r="C377" s="153">
        <v>7.29</v>
      </c>
      <c r="D377">
        <f t="shared" si="5"/>
        <v>-0.90991102323282247</v>
      </c>
      <c r="E377">
        <v>4.7413793103448287E-2</v>
      </c>
    </row>
    <row r="378" spans="2:5">
      <c r="B378" s="152">
        <v>41000</v>
      </c>
      <c r="C378" s="153">
        <v>80.92</v>
      </c>
      <c r="D378">
        <f t="shared" si="5"/>
        <v>0.30769230769230765</v>
      </c>
      <c r="E378">
        <v>4.6018614270941081E-2</v>
      </c>
    </row>
    <row r="379" spans="2:5">
      <c r="B379" s="152">
        <v>42491</v>
      </c>
      <c r="C379" s="153">
        <v>61.88</v>
      </c>
      <c r="D379">
        <f t="shared" si="5"/>
        <v>-0.57294685990338168</v>
      </c>
      <c r="E379">
        <v>4.5977011494252977E-2</v>
      </c>
    </row>
    <row r="380" spans="2:5">
      <c r="B380" s="116">
        <v>44533</v>
      </c>
      <c r="C380" s="117">
        <v>144.9</v>
      </c>
      <c r="D380">
        <f t="shared" si="5"/>
        <v>4.2652616279069768</v>
      </c>
      <c r="E380">
        <v>4.5831829664381048E-2</v>
      </c>
    </row>
    <row r="381" spans="2:5">
      <c r="B381" s="152">
        <v>38534</v>
      </c>
      <c r="C381" s="153">
        <v>27.52</v>
      </c>
      <c r="D381">
        <f t="shared" si="5"/>
        <v>-0.87652548456568558</v>
      </c>
      <c r="E381">
        <v>4.4006069802731418E-2</v>
      </c>
    </row>
    <row r="382" spans="2:5">
      <c r="B382" s="152">
        <v>44835</v>
      </c>
      <c r="C382" s="153">
        <v>222.88</v>
      </c>
      <c r="D382">
        <f t="shared" si="5"/>
        <v>46.623931623931625</v>
      </c>
      <c r="E382">
        <v>4.388553229356941E-2</v>
      </c>
    </row>
    <row r="383" spans="2:5">
      <c r="B383" s="152">
        <v>36100</v>
      </c>
      <c r="C383" s="153">
        <v>4.68</v>
      </c>
      <c r="D383">
        <f t="shared" si="5"/>
        <v>-0.19170984455958553</v>
      </c>
      <c r="E383">
        <v>4.2316258351892982E-2</v>
      </c>
    </row>
    <row r="384" spans="2:5">
      <c r="B384" s="152">
        <v>35827</v>
      </c>
      <c r="C384" s="153">
        <v>5.79</v>
      </c>
      <c r="D384">
        <f t="shared" si="5"/>
        <v>-0.9067632850241546</v>
      </c>
      <c r="E384">
        <v>4.1366906474820227E-2</v>
      </c>
    </row>
    <row r="385" spans="2:5">
      <c r="B385" s="116">
        <v>44798</v>
      </c>
      <c r="C385" s="117">
        <v>62.1</v>
      </c>
      <c r="D385">
        <f t="shared" si="5"/>
        <v>-0.71616618675442212</v>
      </c>
      <c r="E385">
        <v>4.1072925398155956E-2</v>
      </c>
    </row>
    <row r="386" spans="2:5">
      <c r="B386" s="152">
        <v>45078</v>
      </c>
      <c r="C386" s="153">
        <v>218.79</v>
      </c>
      <c r="D386">
        <f t="shared" si="5"/>
        <v>1.4907786885245899</v>
      </c>
      <c r="E386">
        <v>3.8888888888888883E-2</v>
      </c>
    </row>
    <row r="387" spans="2:5">
      <c r="B387" s="152">
        <v>41791</v>
      </c>
      <c r="C387" s="153">
        <v>87.84</v>
      </c>
      <c r="D387">
        <f t="shared" ref="D387:D450" si="6">IFERROR((C387-C388)/C388,0)</f>
        <v>-0.28176614881439077</v>
      </c>
      <c r="E387">
        <v>3.8543390872546761E-2</v>
      </c>
    </row>
    <row r="388" spans="2:5">
      <c r="B388" s="152">
        <v>44378</v>
      </c>
      <c r="C388" s="153">
        <v>122.3</v>
      </c>
      <c r="D388">
        <f t="shared" si="6"/>
        <v>-0.49870885764643197</v>
      </c>
      <c r="E388">
        <v>3.6528519366047993E-2</v>
      </c>
    </row>
    <row r="389" spans="2:5">
      <c r="B389" s="152">
        <v>45139</v>
      </c>
      <c r="C389" s="153">
        <v>243.97</v>
      </c>
      <c r="D389">
        <f t="shared" si="6"/>
        <v>2.4615493757094211</v>
      </c>
      <c r="E389">
        <v>3.5482364925088002E-2</v>
      </c>
    </row>
    <row r="390" spans="2:5">
      <c r="B390" s="152">
        <v>42767</v>
      </c>
      <c r="C390" s="153">
        <v>70.48</v>
      </c>
      <c r="D390">
        <f t="shared" si="6"/>
        <v>12.901380670611438</v>
      </c>
      <c r="E390">
        <v>3.5100602144220894E-2</v>
      </c>
    </row>
    <row r="391" spans="2:5">
      <c r="B391" s="152">
        <v>36039</v>
      </c>
      <c r="C391" s="153">
        <v>5.07</v>
      </c>
      <c r="D391">
        <f t="shared" si="6"/>
        <v>-0.96394025604551925</v>
      </c>
      <c r="E391">
        <v>3.4693877551020394E-2</v>
      </c>
    </row>
    <row r="392" spans="2:5">
      <c r="B392" s="116">
        <v>44545</v>
      </c>
      <c r="C392" s="117">
        <v>140.6</v>
      </c>
      <c r="D392">
        <f t="shared" si="6"/>
        <v>0.11357516236337707</v>
      </c>
      <c r="E392">
        <v>3.2684539111274245E-2</v>
      </c>
    </row>
    <row r="393" spans="2:5">
      <c r="B393" s="152">
        <v>44409</v>
      </c>
      <c r="C393" s="153">
        <v>126.26</v>
      </c>
      <c r="D393">
        <f t="shared" si="6"/>
        <v>0.19057048561999065</v>
      </c>
      <c r="E393">
        <v>3.2379394930498837E-2</v>
      </c>
    </row>
    <row r="394" spans="2:5">
      <c r="B394" s="152">
        <v>40452</v>
      </c>
      <c r="C394" s="153">
        <v>106.05</v>
      </c>
      <c r="D394">
        <f t="shared" si="6"/>
        <v>13.23489932885906</v>
      </c>
      <c r="E394">
        <v>3.1113271754983015E-2</v>
      </c>
    </row>
    <row r="395" spans="2:5">
      <c r="B395" s="152">
        <v>37288</v>
      </c>
      <c r="C395" s="153">
        <v>7.45</v>
      </c>
      <c r="D395">
        <f t="shared" si="6"/>
        <v>-0.98349981174281853</v>
      </c>
      <c r="E395">
        <v>3.0428769017980601E-2</v>
      </c>
    </row>
    <row r="396" spans="2:5">
      <c r="B396" s="152">
        <v>45474</v>
      </c>
      <c r="C396" s="153">
        <v>451.51</v>
      </c>
      <c r="D396">
        <f t="shared" si="6"/>
        <v>7.3013421584850153</v>
      </c>
      <c r="E396">
        <v>2.950498210091889E-2</v>
      </c>
    </row>
    <row r="397" spans="2:5">
      <c r="B397" s="152">
        <v>43831</v>
      </c>
      <c r="C397" s="153">
        <v>54.39</v>
      </c>
      <c r="D397">
        <f t="shared" si="6"/>
        <v>10.378661087866108</v>
      </c>
      <c r="E397">
        <v>2.8360748723766305E-2</v>
      </c>
    </row>
    <row r="398" spans="2:5">
      <c r="B398" s="152">
        <v>36557</v>
      </c>
      <c r="C398" s="153">
        <v>4.78</v>
      </c>
      <c r="D398">
        <f t="shared" si="6"/>
        <v>-0.9136404697380307</v>
      </c>
      <c r="E398">
        <v>2.7956989247311805E-2</v>
      </c>
    </row>
    <row r="399" spans="2:5">
      <c r="B399" s="116">
        <v>44700</v>
      </c>
      <c r="C399" s="117">
        <v>55.35</v>
      </c>
      <c r="D399">
        <f t="shared" si="6"/>
        <v>-0.78713994539091647</v>
      </c>
      <c r="E399">
        <v>2.7855153203342618E-2</v>
      </c>
    </row>
    <row r="400" spans="2:5">
      <c r="B400" s="116">
        <v>45525</v>
      </c>
      <c r="C400" s="117">
        <v>260.02999999999997</v>
      </c>
      <c r="D400">
        <f t="shared" si="6"/>
        <v>52.067346938775501</v>
      </c>
      <c r="E400">
        <v>2.7624091052797901E-2</v>
      </c>
    </row>
    <row r="401" spans="2:5">
      <c r="B401" s="152">
        <v>36008</v>
      </c>
      <c r="C401" s="153">
        <v>4.9000000000000004</v>
      </c>
      <c r="D401">
        <f t="shared" si="6"/>
        <v>-0.93656136716727079</v>
      </c>
      <c r="E401">
        <v>2.7253668763102892E-2</v>
      </c>
    </row>
    <row r="402" spans="2:5">
      <c r="B402" s="152">
        <v>41122</v>
      </c>
      <c r="C402" s="153">
        <v>77.239999999999995</v>
      </c>
      <c r="D402">
        <f t="shared" si="6"/>
        <v>-0.39820802493182705</v>
      </c>
      <c r="E402">
        <v>2.5899853898259908E-2</v>
      </c>
    </row>
    <row r="403" spans="2:5">
      <c r="B403" s="116">
        <v>44503</v>
      </c>
      <c r="C403" s="117">
        <v>128.35</v>
      </c>
      <c r="D403">
        <f t="shared" si="6"/>
        <v>-0.38869308439702804</v>
      </c>
      <c r="E403">
        <v>2.5159744408945618E-2</v>
      </c>
    </row>
    <row r="404" spans="2:5">
      <c r="B404" s="152">
        <v>44927</v>
      </c>
      <c r="C404" s="153">
        <v>209.96</v>
      </c>
      <c r="D404">
        <f t="shared" si="6"/>
        <v>2.2421247683755401</v>
      </c>
      <c r="E404">
        <v>2.5045159400478422E-2</v>
      </c>
    </row>
    <row r="405" spans="2:5">
      <c r="B405" s="152">
        <v>42705</v>
      </c>
      <c r="C405" s="153">
        <v>64.760000000000005</v>
      </c>
      <c r="D405">
        <f t="shared" si="6"/>
        <v>14.795121951219514</v>
      </c>
      <c r="E405">
        <v>2.5007913896802871E-2</v>
      </c>
    </row>
    <row r="406" spans="2:5">
      <c r="B406" s="152">
        <v>36495</v>
      </c>
      <c r="C406" s="153">
        <v>4.0999999999999996</v>
      </c>
      <c r="D406">
        <f t="shared" si="6"/>
        <v>-0.42817294281729434</v>
      </c>
      <c r="E406">
        <v>2.4999999999999911E-2</v>
      </c>
    </row>
    <row r="407" spans="2:5">
      <c r="B407" s="152">
        <v>37377</v>
      </c>
      <c r="C407" s="153">
        <v>7.17</v>
      </c>
      <c r="D407">
        <f t="shared" si="6"/>
        <v>-0.91629698809245852</v>
      </c>
      <c r="E407">
        <v>2.4285714285714275E-2</v>
      </c>
    </row>
    <row r="408" spans="2:5">
      <c r="B408" s="152">
        <v>41244</v>
      </c>
      <c r="C408" s="153">
        <v>85.66</v>
      </c>
      <c r="D408">
        <f t="shared" si="6"/>
        <v>9.57530864197531</v>
      </c>
      <c r="E408">
        <v>2.366156787762894E-2</v>
      </c>
    </row>
    <row r="409" spans="2:5">
      <c r="B409" s="152">
        <v>35186</v>
      </c>
      <c r="C409" s="153">
        <v>8.1</v>
      </c>
      <c r="D409">
        <f t="shared" si="6"/>
        <v>-0.89187024429315187</v>
      </c>
      <c r="E409">
        <v>2.2727272727272693E-2</v>
      </c>
    </row>
    <row r="410" spans="2:5">
      <c r="B410" s="152">
        <v>41334</v>
      </c>
      <c r="C410" s="153">
        <v>74.91</v>
      </c>
      <c r="D410">
        <f t="shared" si="6"/>
        <v>10.41920731707317</v>
      </c>
      <c r="E410">
        <v>2.2243449781659326E-2</v>
      </c>
    </row>
    <row r="411" spans="2:5">
      <c r="B411" s="152">
        <v>35674</v>
      </c>
      <c r="C411" s="153">
        <v>6.56</v>
      </c>
      <c r="D411">
        <f t="shared" si="6"/>
        <v>-0.90402340892465249</v>
      </c>
      <c r="E411">
        <v>2.1806853582554468E-2</v>
      </c>
    </row>
    <row r="412" spans="2:5">
      <c r="B412" s="152">
        <v>41456</v>
      </c>
      <c r="C412" s="153">
        <v>68.349999999999994</v>
      </c>
      <c r="D412">
        <f t="shared" si="6"/>
        <v>-0.34209259794012903</v>
      </c>
      <c r="E412">
        <v>2.0301537542916845E-2</v>
      </c>
    </row>
    <row r="413" spans="2:5">
      <c r="B413" s="152">
        <v>40148</v>
      </c>
      <c r="C413" s="153">
        <v>103.89</v>
      </c>
      <c r="D413">
        <f t="shared" si="6"/>
        <v>-0.51940602303742422</v>
      </c>
      <c r="E413">
        <v>1.9829194070874603E-2</v>
      </c>
    </row>
    <row r="414" spans="2:5">
      <c r="B414" s="152">
        <v>44531</v>
      </c>
      <c r="C414" s="153">
        <v>216.17</v>
      </c>
      <c r="D414">
        <f t="shared" si="6"/>
        <v>2.5178193653376724</v>
      </c>
      <c r="E414">
        <v>1.9141011739191804E-2</v>
      </c>
    </row>
    <row r="415" spans="2:5">
      <c r="B415" s="116">
        <v>44792</v>
      </c>
      <c r="C415" s="117">
        <v>61.45</v>
      </c>
      <c r="D415">
        <f t="shared" si="6"/>
        <v>-0.55454874954693723</v>
      </c>
      <c r="E415">
        <v>1.9071310116086329E-2</v>
      </c>
    </row>
    <row r="416" spans="2:5">
      <c r="B416" s="116">
        <v>44474</v>
      </c>
      <c r="C416" s="117">
        <v>137.94999999999999</v>
      </c>
      <c r="D416">
        <f t="shared" si="6"/>
        <v>1.4312654212195977</v>
      </c>
      <c r="E416">
        <v>1.8456995201181249E-2</v>
      </c>
    </row>
    <row r="417" spans="2:5">
      <c r="B417" s="152">
        <v>39814</v>
      </c>
      <c r="C417" s="153">
        <v>56.74</v>
      </c>
      <c r="D417">
        <f t="shared" si="6"/>
        <v>-0.42331537757902227</v>
      </c>
      <c r="E417">
        <v>1.8305814788226904E-2</v>
      </c>
    </row>
    <row r="418" spans="2:5">
      <c r="B418" s="152">
        <v>40330</v>
      </c>
      <c r="C418" s="153">
        <v>98.39</v>
      </c>
      <c r="D418">
        <f t="shared" si="6"/>
        <v>0.40637507146941121</v>
      </c>
      <c r="E418">
        <v>1.7897786054210676E-2</v>
      </c>
    </row>
    <row r="419" spans="2:5">
      <c r="B419" s="152">
        <v>42917</v>
      </c>
      <c r="C419" s="153">
        <v>69.959999999999994</v>
      </c>
      <c r="D419">
        <f t="shared" si="6"/>
        <v>8.1465450610604367E-2</v>
      </c>
      <c r="E419">
        <v>1.7896115233522331E-2</v>
      </c>
    </row>
    <row r="420" spans="2:5">
      <c r="B420" s="152">
        <v>43282</v>
      </c>
      <c r="C420" s="153">
        <v>64.69</v>
      </c>
      <c r="D420">
        <f t="shared" si="6"/>
        <v>-0.34278167225439404</v>
      </c>
      <c r="E420">
        <v>1.7778477029578278E-2</v>
      </c>
    </row>
    <row r="421" spans="2:5">
      <c r="B421" s="152">
        <v>40026</v>
      </c>
      <c r="C421" s="153">
        <v>98.43</v>
      </c>
      <c r="D421">
        <f t="shared" si="6"/>
        <v>0.17626673040152963</v>
      </c>
      <c r="E421">
        <v>1.6943899163136694E-2</v>
      </c>
    </row>
    <row r="422" spans="2:5">
      <c r="B422" s="152">
        <v>41214</v>
      </c>
      <c r="C422" s="153">
        <v>83.68</v>
      </c>
      <c r="D422">
        <f t="shared" si="6"/>
        <v>-0.16893435296454457</v>
      </c>
      <c r="E422">
        <v>1.6520894071914646E-2</v>
      </c>
    </row>
    <row r="423" spans="2:5">
      <c r="B423" s="152">
        <v>40087</v>
      </c>
      <c r="C423" s="153">
        <v>100.69</v>
      </c>
      <c r="D423">
        <f t="shared" si="6"/>
        <v>-0.57534477668592643</v>
      </c>
      <c r="E423">
        <v>1.5839386602098396E-2</v>
      </c>
    </row>
    <row r="424" spans="2:5">
      <c r="B424" s="152">
        <v>44652</v>
      </c>
      <c r="C424" s="153">
        <v>237.11</v>
      </c>
      <c r="D424">
        <f t="shared" si="6"/>
        <v>2.8274414850686038</v>
      </c>
      <c r="E424">
        <v>1.5503875968992267E-2</v>
      </c>
    </row>
    <row r="425" spans="2:5">
      <c r="B425" s="152">
        <v>43586</v>
      </c>
      <c r="C425" s="153">
        <v>61.95</v>
      </c>
      <c r="D425">
        <f t="shared" si="6"/>
        <v>0.77507163323782247</v>
      </c>
      <c r="E425">
        <v>1.4742014742014836E-2</v>
      </c>
    </row>
    <row r="426" spans="2:5">
      <c r="B426" s="152">
        <v>38899</v>
      </c>
      <c r="C426" s="153">
        <v>34.9</v>
      </c>
      <c r="D426">
        <f t="shared" si="6"/>
        <v>-0.32495164410058036</v>
      </c>
      <c r="E426">
        <v>1.4240046498111074E-2</v>
      </c>
    </row>
    <row r="427" spans="2:5">
      <c r="B427" s="116">
        <v>45021</v>
      </c>
      <c r="C427" s="117">
        <v>51.7</v>
      </c>
      <c r="D427">
        <f t="shared" si="6"/>
        <v>-0.19969040247678008</v>
      </c>
      <c r="E427">
        <v>1.3725490196078487E-2</v>
      </c>
    </row>
    <row r="428" spans="2:5">
      <c r="B428" s="152">
        <v>41548</v>
      </c>
      <c r="C428" s="153">
        <v>64.599999999999994</v>
      </c>
      <c r="D428">
        <f t="shared" si="6"/>
        <v>-0.36585844704034565</v>
      </c>
      <c r="E428">
        <v>1.2380504623099703E-2</v>
      </c>
    </row>
    <row r="429" spans="2:5">
      <c r="B429" s="152">
        <v>40118</v>
      </c>
      <c r="C429" s="153">
        <v>101.87</v>
      </c>
      <c r="D429">
        <f t="shared" si="6"/>
        <v>-0.51973032860308332</v>
      </c>
      <c r="E429">
        <v>1.1719137948157779E-2</v>
      </c>
    </row>
    <row r="430" spans="2:5">
      <c r="B430" s="152">
        <v>44501</v>
      </c>
      <c r="C430" s="153">
        <v>212.11</v>
      </c>
      <c r="D430">
        <f t="shared" si="6"/>
        <v>2.3910471622701839</v>
      </c>
      <c r="E430">
        <v>1.1637334859541309E-2</v>
      </c>
    </row>
    <row r="431" spans="2:5">
      <c r="B431" s="116">
        <v>44816</v>
      </c>
      <c r="C431" s="117">
        <v>62.55</v>
      </c>
      <c r="D431">
        <f t="shared" si="6"/>
        <v>-0.52105666156202146</v>
      </c>
      <c r="E431">
        <v>1.1317704122877862E-2</v>
      </c>
    </row>
    <row r="432" spans="2:5">
      <c r="B432" s="116">
        <v>44417</v>
      </c>
      <c r="C432" s="117">
        <v>130.6</v>
      </c>
      <c r="D432">
        <f t="shared" si="6"/>
        <v>1.2924346147094963</v>
      </c>
      <c r="E432">
        <v>1.0444874274661465E-2</v>
      </c>
    </row>
    <row r="433" spans="2:5">
      <c r="B433" s="152">
        <v>42339</v>
      </c>
      <c r="C433" s="153">
        <v>56.97</v>
      </c>
      <c r="D433">
        <f t="shared" si="6"/>
        <v>-0.56987542468856167</v>
      </c>
      <c r="E433">
        <v>1.028551161553464E-2</v>
      </c>
    </row>
    <row r="434" spans="2:5">
      <c r="B434" s="116">
        <v>44502</v>
      </c>
      <c r="C434" s="117">
        <v>132.44999999999999</v>
      </c>
      <c r="D434">
        <f t="shared" si="6"/>
        <v>0.33329977853835296</v>
      </c>
      <c r="E434">
        <v>9.9123141441096671E-3</v>
      </c>
    </row>
    <row r="435" spans="2:5">
      <c r="B435" s="152">
        <v>40360</v>
      </c>
      <c r="C435" s="153">
        <v>99.34</v>
      </c>
      <c r="D435">
        <f t="shared" si="6"/>
        <v>0.43637941006362069</v>
      </c>
      <c r="E435">
        <v>9.6554527899177026E-3</v>
      </c>
    </row>
    <row r="436" spans="2:5">
      <c r="B436" s="152">
        <v>43435</v>
      </c>
      <c r="C436" s="153">
        <v>69.16</v>
      </c>
      <c r="D436">
        <f t="shared" si="6"/>
        <v>-0.84230567526278577</v>
      </c>
      <c r="E436">
        <v>9.1930541368742957E-3</v>
      </c>
    </row>
    <row r="437" spans="2:5">
      <c r="B437" s="152">
        <v>45444</v>
      </c>
      <c r="C437" s="153">
        <v>438.57</v>
      </c>
      <c r="D437">
        <f t="shared" si="6"/>
        <v>6.5877162629757784</v>
      </c>
      <c r="E437">
        <v>8.8098633666098911E-3</v>
      </c>
    </row>
    <row r="438" spans="2:5">
      <c r="B438" s="116">
        <v>44830</v>
      </c>
      <c r="C438" s="117">
        <v>57.8</v>
      </c>
      <c r="D438">
        <f t="shared" si="6"/>
        <v>-0.79510811768876277</v>
      </c>
      <c r="E438">
        <v>8.7260034904013961E-3</v>
      </c>
    </row>
    <row r="439" spans="2:5">
      <c r="B439" s="116">
        <v>45646</v>
      </c>
      <c r="C439" s="117">
        <v>282.10000000000002</v>
      </c>
      <c r="D439">
        <f t="shared" si="6"/>
        <v>3.3770364623739337</v>
      </c>
      <c r="E439">
        <v>8.3643122676581062E-3</v>
      </c>
    </row>
    <row r="440" spans="2:5">
      <c r="B440" s="116">
        <v>44902</v>
      </c>
      <c r="C440" s="117">
        <v>64.45</v>
      </c>
      <c r="D440">
        <f t="shared" si="6"/>
        <v>0.20692883895131095</v>
      </c>
      <c r="E440">
        <v>7.8186082877247844E-3</v>
      </c>
    </row>
    <row r="441" spans="2:5">
      <c r="B441" s="116">
        <v>44762</v>
      </c>
      <c r="C441" s="117">
        <v>53.4</v>
      </c>
      <c r="D441">
        <f t="shared" si="6"/>
        <v>11.898550724637682</v>
      </c>
      <c r="E441">
        <v>7.5471698113207279E-3</v>
      </c>
    </row>
    <row r="442" spans="2:5">
      <c r="B442" s="152">
        <v>36312</v>
      </c>
      <c r="C442" s="153">
        <v>4.1399999999999997</v>
      </c>
      <c r="D442">
        <f t="shared" si="6"/>
        <v>-0.95823244552058107</v>
      </c>
      <c r="E442">
        <v>7.2992700729925444E-3</v>
      </c>
    </row>
    <row r="443" spans="2:5">
      <c r="B443" s="152">
        <v>40057</v>
      </c>
      <c r="C443" s="153">
        <v>99.12</v>
      </c>
      <c r="D443">
        <f t="shared" si="6"/>
        <v>2.8433501357115167</v>
      </c>
      <c r="E443">
        <v>7.0100579091740087E-3</v>
      </c>
    </row>
    <row r="444" spans="2:5">
      <c r="B444" s="152">
        <v>38078</v>
      </c>
      <c r="C444" s="153">
        <v>25.79</v>
      </c>
      <c r="D444">
        <f t="shared" si="6"/>
        <v>-0.66493439002208654</v>
      </c>
      <c r="E444">
        <v>6.6354410616704974E-3</v>
      </c>
    </row>
    <row r="445" spans="2:5">
      <c r="B445" s="152">
        <v>40817</v>
      </c>
      <c r="C445" s="153">
        <v>76.97</v>
      </c>
      <c r="D445">
        <f t="shared" si="6"/>
        <v>0.10114449213161648</v>
      </c>
      <c r="E445">
        <v>5.8808154730789711E-3</v>
      </c>
    </row>
    <row r="446" spans="2:5">
      <c r="B446" s="116">
        <v>44718</v>
      </c>
      <c r="C446" s="117">
        <v>69.900000000000006</v>
      </c>
      <c r="D446">
        <f t="shared" si="6"/>
        <v>-0.13436532507739932</v>
      </c>
      <c r="E446">
        <v>5.7553956834533191E-3</v>
      </c>
    </row>
    <row r="447" spans="2:5">
      <c r="B447" s="116">
        <v>44643</v>
      </c>
      <c r="C447" s="117">
        <v>80.75</v>
      </c>
      <c r="D447">
        <f t="shared" si="6"/>
        <v>10.184210526315789</v>
      </c>
      <c r="E447">
        <v>4.9782202862477375E-3</v>
      </c>
    </row>
    <row r="448" spans="2:5">
      <c r="B448" s="152">
        <v>35125</v>
      </c>
      <c r="C448" s="153">
        <v>7.22</v>
      </c>
      <c r="D448">
        <f t="shared" si="6"/>
        <v>-0.94841014648088606</v>
      </c>
      <c r="E448">
        <v>4.1724617524338467E-3</v>
      </c>
    </row>
    <row r="449" spans="2:5">
      <c r="B449" s="116">
        <v>45328</v>
      </c>
      <c r="C449" s="117">
        <v>139.94999999999999</v>
      </c>
      <c r="D449">
        <f t="shared" si="6"/>
        <v>21.320574162679424</v>
      </c>
      <c r="E449">
        <v>3.9454806312767786E-3</v>
      </c>
    </row>
    <row r="450" spans="2:5">
      <c r="B450" s="152">
        <v>37530</v>
      </c>
      <c r="C450" s="153">
        <v>6.27</v>
      </c>
      <c r="D450">
        <f t="shared" si="6"/>
        <v>-0.89908256880733939</v>
      </c>
      <c r="E450">
        <v>3.1999999999999316E-3</v>
      </c>
    </row>
    <row r="451" spans="2:5">
      <c r="B451" s="152">
        <v>43617</v>
      </c>
      <c r="C451" s="153">
        <v>62.13</v>
      </c>
      <c r="D451">
        <f t="shared" ref="D451:D514" si="7">IFERROR((C451-C452)/C452,0)</f>
        <v>12.025157232704403</v>
      </c>
      <c r="E451">
        <v>2.905569007263918E-3</v>
      </c>
    </row>
    <row r="452" spans="2:5">
      <c r="B452" s="152">
        <v>35977</v>
      </c>
      <c r="C452" s="153">
        <v>4.7699999999999996</v>
      </c>
      <c r="D452">
        <f t="shared" si="7"/>
        <v>-0.92891207153502242</v>
      </c>
      <c r="E452">
        <v>2.100840336134409E-3</v>
      </c>
    </row>
    <row r="453" spans="2:5">
      <c r="B453" s="116">
        <v>45075</v>
      </c>
      <c r="C453" s="117">
        <v>67.099999999999994</v>
      </c>
      <c r="D453">
        <f t="shared" si="7"/>
        <v>8.9554896142433229</v>
      </c>
      <c r="E453">
        <v>7.4571215510808593E-4</v>
      </c>
    </row>
    <row r="454" spans="2:5">
      <c r="B454" s="152">
        <v>35582</v>
      </c>
      <c r="C454" s="153">
        <v>6.74</v>
      </c>
      <c r="D454">
        <f t="shared" si="7"/>
        <v>-0.92621784345922287</v>
      </c>
      <c r="E454">
        <v>0</v>
      </c>
    </row>
    <row r="455" spans="2:5">
      <c r="B455" s="116">
        <v>44585</v>
      </c>
      <c r="C455" s="117">
        <v>91.35</v>
      </c>
      <c r="D455">
        <f t="shared" si="7"/>
        <v>0.67922794117647056</v>
      </c>
      <c r="E455">
        <v>0</v>
      </c>
    </row>
    <row r="456" spans="2:5">
      <c r="B456" s="116">
        <v>44966</v>
      </c>
      <c r="C456" s="117">
        <v>54.4</v>
      </c>
      <c r="D456">
        <f t="shared" si="7"/>
        <v>-0.16883116883116889</v>
      </c>
      <c r="E456">
        <v>-9.1827364554645109E-4</v>
      </c>
    </row>
    <row r="457" spans="2:5">
      <c r="B457" s="116">
        <v>44900</v>
      </c>
      <c r="C457" s="117">
        <v>65.45</v>
      </c>
      <c r="D457">
        <f t="shared" si="7"/>
        <v>-3.0513997926233181E-2</v>
      </c>
      <c r="E457">
        <v>-1.5255530129671139E-3</v>
      </c>
    </row>
    <row r="458" spans="2:5">
      <c r="B458" s="152">
        <v>42979</v>
      </c>
      <c r="C458" s="153">
        <v>67.510000000000005</v>
      </c>
      <c r="D458">
        <f t="shared" si="7"/>
        <v>-0.49974064468321594</v>
      </c>
      <c r="E458">
        <v>-1.6267376515823636E-3</v>
      </c>
    </row>
    <row r="459" spans="2:5">
      <c r="B459" s="116">
        <v>44475</v>
      </c>
      <c r="C459" s="117">
        <v>134.94999999999999</v>
      </c>
      <c r="D459">
        <f t="shared" si="7"/>
        <v>0.85218226736206404</v>
      </c>
      <c r="E459">
        <v>-2.9553010712966804E-3</v>
      </c>
    </row>
    <row r="460" spans="2:5">
      <c r="B460" s="152">
        <v>44197</v>
      </c>
      <c r="C460" s="153">
        <v>72.86</v>
      </c>
      <c r="D460">
        <f t="shared" si="7"/>
        <v>16.770731707317076</v>
      </c>
      <c r="E460">
        <v>-3.2831737346100533E-3</v>
      </c>
    </row>
    <row r="461" spans="2:5">
      <c r="B461" s="152">
        <v>36800</v>
      </c>
      <c r="C461" s="153">
        <v>4.0999999999999996</v>
      </c>
      <c r="D461">
        <f t="shared" si="7"/>
        <v>-0.98150654036986917</v>
      </c>
      <c r="E461">
        <v>-4.8543689320389473E-3</v>
      </c>
    </row>
    <row r="462" spans="2:5">
      <c r="B462" s="152">
        <v>44866</v>
      </c>
      <c r="C462" s="153">
        <v>221.7</v>
      </c>
      <c r="D462">
        <f t="shared" si="7"/>
        <v>2.6019496344435415</v>
      </c>
      <c r="E462">
        <v>-5.2943287867911288E-3</v>
      </c>
    </row>
    <row r="463" spans="2:5">
      <c r="B463" s="152">
        <v>42522</v>
      </c>
      <c r="C463" s="153">
        <v>61.55</v>
      </c>
      <c r="D463">
        <f t="shared" si="7"/>
        <v>6.5412919051512442E-3</v>
      </c>
      <c r="E463">
        <v>-5.332902391726008E-3</v>
      </c>
    </row>
    <row r="464" spans="2:5">
      <c r="B464" s="152">
        <v>42156</v>
      </c>
      <c r="C464" s="153">
        <v>61.15</v>
      </c>
      <c r="D464">
        <f t="shared" si="7"/>
        <v>7.4344827586206899</v>
      </c>
      <c r="E464">
        <v>-5.3675992192582676E-3</v>
      </c>
    </row>
    <row r="465" spans="2:5">
      <c r="B465" s="152">
        <v>37622</v>
      </c>
      <c r="C465" s="153">
        <v>7.25</v>
      </c>
      <c r="D465">
        <f t="shared" si="7"/>
        <v>-0.89451476793248941</v>
      </c>
      <c r="E465">
        <v>-5.4869684499314177E-3</v>
      </c>
    </row>
    <row r="466" spans="2:5">
      <c r="B466" s="152">
        <v>42887</v>
      </c>
      <c r="C466" s="153">
        <v>68.73</v>
      </c>
      <c r="D466">
        <f t="shared" si="7"/>
        <v>9.0952380952381021E-2</v>
      </c>
      <c r="E466">
        <v>-5.4984806829691136E-3</v>
      </c>
    </row>
    <row r="467" spans="2:5">
      <c r="B467" s="116">
        <v>44852</v>
      </c>
      <c r="C467" s="117">
        <v>63</v>
      </c>
      <c r="D467">
        <f t="shared" si="7"/>
        <v>-8.0694586312563862E-2</v>
      </c>
      <c r="E467">
        <v>-5.524861878453061E-3</v>
      </c>
    </row>
    <row r="468" spans="2:5">
      <c r="B468" s="152">
        <v>43405</v>
      </c>
      <c r="C468" s="153">
        <v>68.53</v>
      </c>
      <c r="D468">
        <f t="shared" si="7"/>
        <v>-0.52426240888580355</v>
      </c>
      <c r="E468">
        <v>-5.8029885390977172E-3</v>
      </c>
    </row>
    <row r="469" spans="2:5">
      <c r="B469" s="116">
        <v>44445</v>
      </c>
      <c r="C469" s="117">
        <v>144.05000000000001</v>
      </c>
      <c r="D469">
        <f t="shared" si="7"/>
        <v>-0.59376762549351381</v>
      </c>
      <c r="E469">
        <v>-5.8661145617666961E-3</v>
      </c>
    </row>
    <row r="470" spans="2:5">
      <c r="B470" s="152">
        <v>45712</v>
      </c>
      <c r="C470" s="153">
        <v>354.6</v>
      </c>
      <c r="D470">
        <f t="shared" si="7"/>
        <v>5.6779661016949152</v>
      </c>
      <c r="E470">
        <v>-7.2788353863380909E-3</v>
      </c>
    </row>
    <row r="471" spans="2:5">
      <c r="B471" s="116">
        <v>45007</v>
      </c>
      <c r="C471" s="117">
        <v>53.1</v>
      </c>
      <c r="D471">
        <f t="shared" si="7"/>
        <v>-1.5755329008341083E-2</v>
      </c>
      <c r="E471">
        <v>-7.476635514018665E-3</v>
      </c>
    </row>
    <row r="472" spans="2:5">
      <c r="B472" s="116">
        <v>45033</v>
      </c>
      <c r="C472" s="117">
        <v>53.95</v>
      </c>
      <c r="D472">
        <f t="shared" si="7"/>
        <v>-0.34463070942662771</v>
      </c>
      <c r="E472">
        <v>-8.2720588235293338E-3</v>
      </c>
    </row>
    <row r="473" spans="2:5">
      <c r="B473" s="152">
        <v>41183</v>
      </c>
      <c r="C473" s="153">
        <v>82.32</v>
      </c>
      <c r="D473">
        <f t="shared" si="7"/>
        <v>7.327249022164263E-2</v>
      </c>
      <c r="E473">
        <v>-8.4317032040472518E-3</v>
      </c>
    </row>
    <row r="474" spans="2:5">
      <c r="B474" s="152">
        <v>41944</v>
      </c>
      <c r="C474" s="153">
        <v>76.7</v>
      </c>
      <c r="D474">
        <f t="shared" si="7"/>
        <v>0.80343287091464854</v>
      </c>
      <c r="E474">
        <v>-9.0439276485788471E-3</v>
      </c>
    </row>
    <row r="475" spans="2:5">
      <c r="B475" s="152">
        <v>39203</v>
      </c>
      <c r="C475" s="153">
        <v>42.53</v>
      </c>
      <c r="D475">
        <f t="shared" si="7"/>
        <v>-0.34164086687306494</v>
      </c>
      <c r="E475">
        <v>-1.0469986040018515E-2</v>
      </c>
    </row>
    <row r="476" spans="2:5">
      <c r="B476" s="116">
        <v>44908</v>
      </c>
      <c r="C476" s="117">
        <v>64.599999999999994</v>
      </c>
      <c r="D476">
        <f t="shared" si="7"/>
        <v>8.2285714285714278</v>
      </c>
      <c r="E476">
        <v>-1.071975497702914E-2</v>
      </c>
    </row>
    <row r="477" spans="2:5">
      <c r="B477" s="152">
        <v>37347</v>
      </c>
      <c r="C477" s="153">
        <v>7</v>
      </c>
      <c r="D477">
        <f t="shared" si="7"/>
        <v>-0.93145319232275758</v>
      </c>
      <c r="E477">
        <v>-1.1299435028248598E-2</v>
      </c>
    </row>
    <row r="478" spans="2:5">
      <c r="B478" s="152">
        <v>40269</v>
      </c>
      <c r="C478" s="153">
        <v>102.12</v>
      </c>
      <c r="D478">
        <f t="shared" si="7"/>
        <v>0.61199684293606949</v>
      </c>
      <c r="E478">
        <v>-1.1423039690222582E-2</v>
      </c>
    </row>
    <row r="479" spans="2:5">
      <c r="B479" s="116">
        <v>45063</v>
      </c>
      <c r="C479" s="117">
        <v>63.35</v>
      </c>
      <c r="D479">
        <f t="shared" si="7"/>
        <v>-0.21915444348576352</v>
      </c>
      <c r="E479">
        <v>-1.247077162899461E-2</v>
      </c>
    </row>
    <row r="480" spans="2:5">
      <c r="B480" s="152">
        <v>43070</v>
      </c>
      <c r="C480" s="153">
        <v>81.13</v>
      </c>
      <c r="D480">
        <f t="shared" si="7"/>
        <v>9.5500650195058512</v>
      </c>
      <c r="E480">
        <v>-1.2656687355482612E-2</v>
      </c>
    </row>
    <row r="481" spans="2:5">
      <c r="B481" s="152">
        <v>37073</v>
      </c>
      <c r="C481" s="153">
        <v>7.69</v>
      </c>
      <c r="D481">
        <f t="shared" si="7"/>
        <v>-0.87889763779527563</v>
      </c>
      <c r="E481">
        <v>-1.2836970474967862E-2</v>
      </c>
    </row>
    <row r="482" spans="2:5">
      <c r="B482" s="116">
        <v>44866</v>
      </c>
      <c r="C482" s="117">
        <v>63.5</v>
      </c>
      <c r="D482">
        <f t="shared" si="7"/>
        <v>9.2917341977309569</v>
      </c>
      <c r="E482">
        <v>-1.3975155279503193E-2</v>
      </c>
    </row>
    <row r="483" spans="2:5">
      <c r="B483" s="152">
        <v>35339</v>
      </c>
      <c r="C483" s="153">
        <v>6.17</v>
      </c>
      <c r="D483">
        <f t="shared" si="7"/>
        <v>-0.88334278691624124</v>
      </c>
      <c r="E483">
        <v>-1.43769968051118E-2</v>
      </c>
    </row>
    <row r="484" spans="2:5">
      <c r="B484" s="152">
        <v>43800</v>
      </c>
      <c r="C484" s="153">
        <v>52.89</v>
      </c>
      <c r="D484">
        <f t="shared" si="7"/>
        <v>0.96325167037861903</v>
      </c>
      <c r="E484">
        <v>-1.4900353883404679E-2</v>
      </c>
    </row>
    <row r="485" spans="2:5">
      <c r="B485" s="152">
        <v>38353</v>
      </c>
      <c r="C485" s="153">
        <v>26.94</v>
      </c>
      <c r="D485">
        <f t="shared" si="7"/>
        <v>-0.56180871828236811</v>
      </c>
      <c r="E485">
        <v>-1.6429353778751342E-2</v>
      </c>
    </row>
    <row r="486" spans="2:5">
      <c r="B486" s="152">
        <v>42125</v>
      </c>
      <c r="C486" s="153">
        <v>61.48</v>
      </c>
      <c r="D486">
        <f t="shared" si="7"/>
        <v>-1.6477363621820527E-2</v>
      </c>
      <c r="E486">
        <v>-1.6477363621820527E-2</v>
      </c>
    </row>
    <row r="487" spans="2:5">
      <c r="B487" s="152">
        <v>42095</v>
      </c>
      <c r="C487" s="153">
        <v>62.51</v>
      </c>
      <c r="D487">
        <f t="shared" si="7"/>
        <v>2.4402861860209133</v>
      </c>
      <c r="E487">
        <v>-1.6983802484667486E-2</v>
      </c>
    </row>
    <row r="488" spans="2:5">
      <c r="B488" s="152">
        <v>38200</v>
      </c>
      <c r="C488" s="153">
        <v>18.170000000000002</v>
      </c>
      <c r="D488">
        <f t="shared" si="7"/>
        <v>1.7323308270676694</v>
      </c>
      <c r="E488">
        <v>-1.7306652244456287E-2</v>
      </c>
    </row>
    <row r="489" spans="2:5">
      <c r="B489" s="152">
        <v>37469</v>
      </c>
      <c r="C489" s="153">
        <v>6.65</v>
      </c>
      <c r="D489">
        <f t="shared" si="7"/>
        <v>-0.88991888760139048</v>
      </c>
      <c r="E489">
        <v>-1.7725258493352915E-2</v>
      </c>
    </row>
    <row r="490" spans="2:5">
      <c r="B490" s="152">
        <v>42552</v>
      </c>
      <c r="C490" s="153">
        <v>60.41</v>
      </c>
      <c r="D490">
        <f t="shared" si="7"/>
        <v>-0.17820704666031842</v>
      </c>
      <c r="E490">
        <v>-1.852152721364745E-2</v>
      </c>
    </row>
    <row r="491" spans="2:5">
      <c r="B491" s="152">
        <v>41365</v>
      </c>
      <c r="C491" s="153">
        <v>73.510000000000005</v>
      </c>
      <c r="D491">
        <f t="shared" si="7"/>
        <v>12.221223021582736</v>
      </c>
      <c r="E491">
        <v>-1.8689093578961306E-2</v>
      </c>
    </row>
    <row r="492" spans="2:5">
      <c r="B492" s="152">
        <v>35796</v>
      </c>
      <c r="C492" s="153">
        <v>5.56</v>
      </c>
      <c r="D492">
        <f t="shared" si="7"/>
        <v>-0.95726364335126823</v>
      </c>
      <c r="E492">
        <v>-1.9400352733686125E-2</v>
      </c>
    </row>
    <row r="493" spans="2:5">
      <c r="B493" s="116">
        <v>45314</v>
      </c>
      <c r="C493" s="117">
        <v>130.1</v>
      </c>
      <c r="D493">
        <f t="shared" si="7"/>
        <v>-0.6357782754759238</v>
      </c>
      <c r="E493">
        <v>-1.9593067068575692E-2</v>
      </c>
    </row>
    <row r="494" spans="2:5">
      <c r="B494" s="152">
        <v>45689</v>
      </c>
      <c r="C494" s="153">
        <v>357.2</v>
      </c>
      <c r="D494">
        <f t="shared" si="7"/>
        <v>2.6737632417977988</v>
      </c>
      <c r="E494">
        <v>-2.0027434842249687E-2</v>
      </c>
    </row>
    <row r="495" spans="2:5">
      <c r="B495" s="152">
        <v>40725</v>
      </c>
      <c r="C495" s="153">
        <v>97.23</v>
      </c>
      <c r="D495">
        <f t="shared" si="7"/>
        <v>0.92954951379241924</v>
      </c>
      <c r="E495">
        <v>-2.0648670427074911E-2</v>
      </c>
    </row>
    <row r="496" spans="2:5">
      <c r="B496" s="152">
        <v>44105</v>
      </c>
      <c r="C496" s="153">
        <v>50.39</v>
      </c>
      <c r="D496">
        <f t="shared" si="7"/>
        <v>-0.18791297340854146</v>
      </c>
      <c r="E496">
        <v>-2.1743350805668752E-2</v>
      </c>
    </row>
    <row r="497" spans="2:5">
      <c r="B497" s="116">
        <v>44853</v>
      </c>
      <c r="C497" s="117">
        <v>62.05</v>
      </c>
      <c r="D497">
        <f t="shared" si="7"/>
        <v>0.99453551912568305</v>
      </c>
      <c r="E497">
        <v>-2.2834645669291383E-2</v>
      </c>
    </row>
    <row r="498" spans="2:5">
      <c r="B498" s="152">
        <v>38687</v>
      </c>
      <c r="C498" s="153">
        <v>31.11</v>
      </c>
      <c r="D498">
        <f t="shared" si="7"/>
        <v>-0.68572583089200934</v>
      </c>
      <c r="E498">
        <v>-2.2927135678391972E-2</v>
      </c>
    </row>
    <row r="499" spans="2:5">
      <c r="B499" s="152">
        <v>40634</v>
      </c>
      <c r="C499" s="153">
        <v>98.99</v>
      </c>
      <c r="D499">
        <f t="shared" si="7"/>
        <v>2.7553110773899849</v>
      </c>
      <c r="E499">
        <v>-2.3092864896871641E-2</v>
      </c>
    </row>
    <row r="500" spans="2:5">
      <c r="B500" s="152">
        <v>38504</v>
      </c>
      <c r="C500" s="153">
        <v>26.36</v>
      </c>
      <c r="D500">
        <f t="shared" si="7"/>
        <v>-0.53254123071466575</v>
      </c>
      <c r="E500">
        <v>-2.3703703703703723E-2</v>
      </c>
    </row>
    <row r="501" spans="2:5">
      <c r="B501" s="152">
        <v>42309</v>
      </c>
      <c r="C501" s="153">
        <v>56.39</v>
      </c>
      <c r="D501">
        <f t="shared" si="7"/>
        <v>6.5387700534759352</v>
      </c>
      <c r="E501">
        <v>-2.3887831054180412E-2</v>
      </c>
    </row>
    <row r="502" spans="2:5">
      <c r="B502" s="152">
        <v>37226</v>
      </c>
      <c r="C502" s="153">
        <v>7.48</v>
      </c>
      <c r="D502">
        <f t="shared" si="7"/>
        <v>-0.98279431384275651</v>
      </c>
      <c r="E502">
        <v>-2.6041666666666574E-2</v>
      </c>
    </row>
    <row r="503" spans="2:5">
      <c r="B503" s="152">
        <v>45413</v>
      </c>
      <c r="C503" s="153">
        <v>434.74</v>
      </c>
      <c r="D503">
        <f t="shared" si="7"/>
        <v>3.358295739348371</v>
      </c>
      <c r="E503">
        <v>-2.7818775437184126E-2</v>
      </c>
    </row>
    <row r="504" spans="2:5">
      <c r="B504" s="152">
        <v>39569</v>
      </c>
      <c r="C504" s="153">
        <v>99.75</v>
      </c>
      <c r="D504">
        <f t="shared" si="7"/>
        <v>-0.56641745631574369</v>
      </c>
      <c r="E504">
        <v>-2.9386007589763511E-2</v>
      </c>
    </row>
    <row r="505" spans="2:5">
      <c r="B505" s="152">
        <v>44682</v>
      </c>
      <c r="C505" s="153">
        <v>230.06</v>
      </c>
      <c r="D505">
        <f t="shared" si="7"/>
        <v>3.6271118262268707</v>
      </c>
      <c r="E505">
        <v>-2.9733035300071743E-2</v>
      </c>
    </row>
    <row r="506" spans="2:5">
      <c r="B506" s="152">
        <v>39753</v>
      </c>
      <c r="C506" s="153">
        <v>49.72</v>
      </c>
      <c r="D506">
        <f t="shared" si="7"/>
        <v>-0.20460726283794592</v>
      </c>
      <c r="E506">
        <v>-3.0610255410411392E-2</v>
      </c>
    </row>
    <row r="507" spans="2:5">
      <c r="B507" s="152">
        <v>41579</v>
      </c>
      <c r="C507" s="153">
        <v>62.51</v>
      </c>
      <c r="D507">
        <f t="shared" si="7"/>
        <v>0.16427640156453718</v>
      </c>
      <c r="E507">
        <v>-3.2352941176470536E-2</v>
      </c>
    </row>
    <row r="508" spans="2:5">
      <c r="B508" s="152">
        <v>43770</v>
      </c>
      <c r="C508" s="153">
        <v>53.69</v>
      </c>
      <c r="D508">
        <f t="shared" si="7"/>
        <v>6.4260027662517274</v>
      </c>
      <c r="E508">
        <v>-3.2786885245901648E-2</v>
      </c>
    </row>
    <row r="509" spans="2:5">
      <c r="B509" s="152">
        <v>37257</v>
      </c>
      <c r="C509" s="153">
        <v>7.23</v>
      </c>
      <c r="D509">
        <f t="shared" si="7"/>
        <v>-0.89307897071872222</v>
      </c>
      <c r="E509">
        <v>-3.3422459893048123E-2</v>
      </c>
    </row>
    <row r="510" spans="2:5">
      <c r="B510" s="152">
        <v>42948</v>
      </c>
      <c r="C510" s="153">
        <v>67.62</v>
      </c>
      <c r="D510">
        <f t="shared" si="7"/>
        <v>-0.25692307692307687</v>
      </c>
      <c r="E510">
        <v>-3.3447684391080465E-2</v>
      </c>
    </row>
    <row r="511" spans="2:5">
      <c r="B511" s="116">
        <v>45163</v>
      </c>
      <c r="C511" s="117">
        <v>91</v>
      </c>
      <c r="D511">
        <f t="shared" si="7"/>
        <v>0.35841170323928956</v>
      </c>
      <c r="E511">
        <v>-3.3970276008492596E-2</v>
      </c>
    </row>
    <row r="512" spans="2:5">
      <c r="B512" s="152">
        <v>41426</v>
      </c>
      <c r="C512" s="153">
        <v>66.989999999999995</v>
      </c>
      <c r="D512">
        <f t="shared" si="7"/>
        <v>1.257075471698113</v>
      </c>
      <c r="E512">
        <v>-3.4726224783861823E-2</v>
      </c>
    </row>
    <row r="513" spans="2:5">
      <c r="B513" s="152">
        <v>43922</v>
      </c>
      <c r="C513" s="153">
        <v>29.68</v>
      </c>
      <c r="D513">
        <f t="shared" si="7"/>
        <v>-0.61212754835337169</v>
      </c>
      <c r="E513">
        <v>-3.4796747967479683E-2</v>
      </c>
    </row>
    <row r="514" spans="2:5">
      <c r="B514" s="152">
        <v>40787</v>
      </c>
      <c r="C514" s="153">
        <v>76.52</v>
      </c>
      <c r="D514">
        <f t="shared" si="7"/>
        <v>1.2237721592560302</v>
      </c>
      <c r="E514">
        <v>-3.4935048555934038E-2</v>
      </c>
    </row>
    <row r="515" spans="2:5">
      <c r="B515" s="152">
        <v>38869</v>
      </c>
      <c r="C515" s="153">
        <v>34.409999999999997</v>
      </c>
      <c r="D515">
        <f t="shared" ref="D515:D578" si="8">IFERROR((C515-C516)/C516,0)</f>
        <v>-0.52208333333333334</v>
      </c>
      <c r="E515">
        <v>-3.5323801513877352E-2</v>
      </c>
    </row>
    <row r="516" spans="2:5">
      <c r="B516" s="152">
        <v>42036</v>
      </c>
      <c r="C516" s="153">
        <v>72</v>
      </c>
      <c r="D516">
        <f t="shared" si="8"/>
        <v>1.9752066115702478</v>
      </c>
      <c r="E516">
        <v>-3.5369774919614155E-2</v>
      </c>
    </row>
    <row r="517" spans="2:5">
      <c r="B517" s="152">
        <v>38443</v>
      </c>
      <c r="C517" s="153">
        <v>24.2</v>
      </c>
      <c r="D517">
        <f t="shared" si="8"/>
        <v>-0.40540540540540548</v>
      </c>
      <c r="E517">
        <v>-3.5472299721004408E-2</v>
      </c>
    </row>
    <row r="518" spans="2:5">
      <c r="B518" s="152">
        <v>39052</v>
      </c>
      <c r="C518" s="153">
        <v>40.700000000000003</v>
      </c>
      <c r="D518">
        <f t="shared" si="8"/>
        <v>-0.5269642026964203</v>
      </c>
      <c r="E518">
        <v>-3.5773513385453634E-2</v>
      </c>
    </row>
    <row r="519" spans="2:5">
      <c r="B519" s="152">
        <v>39387</v>
      </c>
      <c r="C519" s="153">
        <v>86.04</v>
      </c>
      <c r="D519">
        <f t="shared" si="8"/>
        <v>-0.80204762452548017</v>
      </c>
      <c r="E519">
        <v>-3.7153088630259547E-2</v>
      </c>
    </row>
    <row r="520" spans="2:5">
      <c r="B520" s="152">
        <v>45505</v>
      </c>
      <c r="C520" s="153">
        <v>434.65</v>
      </c>
      <c r="D520">
        <f t="shared" si="8"/>
        <v>6.3731976251060214</v>
      </c>
      <c r="E520">
        <v>-3.7341365639742233E-2</v>
      </c>
    </row>
    <row r="521" spans="2:5">
      <c r="B521" s="116">
        <v>44917</v>
      </c>
      <c r="C521" s="117">
        <v>58.95</v>
      </c>
      <c r="D521">
        <f t="shared" si="8"/>
        <v>11.650214592274679</v>
      </c>
      <c r="E521">
        <v>-3.7551020408163216E-2</v>
      </c>
    </row>
    <row r="522" spans="2:5">
      <c r="B522" s="152">
        <v>36708</v>
      </c>
      <c r="C522" s="153">
        <v>4.66</v>
      </c>
      <c r="D522">
        <f t="shared" si="8"/>
        <v>-0.93257126320358852</v>
      </c>
      <c r="E522">
        <v>-3.9175257731958665E-2</v>
      </c>
    </row>
    <row r="523" spans="2:5">
      <c r="B523" s="152">
        <v>42856</v>
      </c>
      <c r="C523" s="153">
        <v>69.11</v>
      </c>
      <c r="D523">
        <f t="shared" si="8"/>
        <v>9.2302829144934345E-2</v>
      </c>
      <c r="E523">
        <v>-3.920478242736003E-2</v>
      </c>
    </row>
    <row r="524" spans="2:5">
      <c r="B524" s="152">
        <v>42614</v>
      </c>
      <c r="C524" s="153">
        <v>63.27</v>
      </c>
      <c r="D524">
        <f t="shared" si="8"/>
        <v>8.3872403560830868</v>
      </c>
      <c r="E524">
        <v>-3.9471686655533647E-2</v>
      </c>
    </row>
    <row r="525" spans="2:5">
      <c r="B525" s="152">
        <v>35551</v>
      </c>
      <c r="C525" s="153">
        <v>6.74</v>
      </c>
      <c r="D525">
        <f t="shared" si="8"/>
        <v>0.68500000000000005</v>
      </c>
      <c r="E525">
        <v>-3.9886039886039795E-2</v>
      </c>
    </row>
    <row r="526" spans="2:5">
      <c r="B526" s="152">
        <v>36465</v>
      </c>
      <c r="C526" s="153">
        <v>4</v>
      </c>
      <c r="D526">
        <f t="shared" si="8"/>
        <v>-0.96989085434700795</v>
      </c>
      <c r="E526">
        <v>-4.0767386091127081E-2</v>
      </c>
    </row>
    <row r="527" spans="2:5">
      <c r="B527" s="116">
        <v>45299</v>
      </c>
      <c r="C527" s="117">
        <v>132.85</v>
      </c>
      <c r="D527">
        <f t="shared" si="8"/>
        <v>0.9396992261644036</v>
      </c>
      <c r="E527">
        <v>-4.079422382671484E-2</v>
      </c>
    </row>
    <row r="528" spans="2:5">
      <c r="B528" s="152">
        <v>41883</v>
      </c>
      <c r="C528" s="153">
        <v>68.489999999999995</v>
      </c>
      <c r="D528">
        <f t="shared" si="8"/>
        <v>-0.28297738693467339</v>
      </c>
      <c r="E528">
        <v>-4.1024922990758987E-2</v>
      </c>
    </row>
    <row r="529" spans="2:5">
      <c r="B529" s="152">
        <v>44287</v>
      </c>
      <c r="C529" s="153">
        <v>95.52</v>
      </c>
      <c r="D529">
        <f t="shared" si="8"/>
        <v>12.013623978201634</v>
      </c>
      <c r="E529">
        <v>-4.2597975343289567E-2</v>
      </c>
    </row>
    <row r="530" spans="2:5">
      <c r="B530" s="152">
        <v>37104</v>
      </c>
      <c r="C530" s="153">
        <v>7.34</v>
      </c>
      <c r="D530">
        <f t="shared" si="8"/>
        <v>-0.65047619047619043</v>
      </c>
      <c r="E530">
        <v>-4.5513654096228935E-2</v>
      </c>
    </row>
    <row r="531" spans="2:5">
      <c r="B531" s="152">
        <v>38261</v>
      </c>
      <c r="C531" s="153">
        <v>21</v>
      </c>
      <c r="D531">
        <f t="shared" si="8"/>
        <v>-0.94324937844557344</v>
      </c>
      <c r="E531">
        <v>-4.5888232621535734E-2</v>
      </c>
    </row>
    <row r="532" spans="2:5">
      <c r="B532" s="152">
        <v>45323</v>
      </c>
      <c r="C532" s="153">
        <v>370.04</v>
      </c>
      <c r="D532">
        <f t="shared" si="8"/>
        <v>6.696339434276207</v>
      </c>
      <c r="E532">
        <v>-4.6165743008119521E-2</v>
      </c>
    </row>
    <row r="533" spans="2:5">
      <c r="B533" s="152">
        <v>42401</v>
      </c>
      <c r="C533" s="153">
        <v>48.08</v>
      </c>
      <c r="D533">
        <f t="shared" si="8"/>
        <v>2.8310756972111553</v>
      </c>
      <c r="E533">
        <v>-4.659924648026971E-2</v>
      </c>
    </row>
    <row r="534" spans="2:5">
      <c r="B534" s="152">
        <v>37865</v>
      </c>
      <c r="C534" s="153">
        <v>12.55</v>
      </c>
      <c r="D534">
        <f t="shared" si="8"/>
        <v>-0.76785053644099155</v>
      </c>
      <c r="E534">
        <v>-4.7076689445709891E-2</v>
      </c>
    </row>
    <row r="535" spans="2:5">
      <c r="B535" s="152">
        <v>39845</v>
      </c>
      <c r="C535" s="153">
        <v>54.06</v>
      </c>
      <c r="D535">
        <f t="shared" si="8"/>
        <v>-0.31133757961783437</v>
      </c>
      <c r="E535">
        <v>-4.7232992597814584E-2</v>
      </c>
    </row>
    <row r="536" spans="2:5">
      <c r="B536" s="116">
        <v>44616</v>
      </c>
      <c r="C536" s="117">
        <v>78.5</v>
      </c>
      <c r="D536">
        <f t="shared" si="8"/>
        <v>1</v>
      </c>
      <c r="E536">
        <v>-4.7907822922983657E-2</v>
      </c>
    </row>
    <row r="537" spans="2:5">
      <c r="B537" s="152">
        <v>38991</v>
      </c>
      <c r="C537" s="153">
        <v>39.25</v>
      </c>
      <c r="D537">
        <f t="shared" si="8"/>
        <v>-0.4917778065518581</v>
      </c>
      <c r="E537">
        <v>-4.8023284016492772E-2</v>
      </c>
    </row>
    <row r="538" spans="2:5">
      <c r="B538" s="152">
        <v>43101</v>
      </c>
      <c r="C538" s="153">
        <v>77.23</v>
      </c>
      <c r="D538">
        <f t="shared" si="8"/>
        <v>-0.61338606327593104</v>
      </c>
      <c r="E538">
        <v>-4.8070997165043657E-2</v>
      </c>
    </row>
    <row r="539" spans="2:5">
      <c r="B539" s="152">
        <v>44958</v>
      </c>
      <c r="C539" s="153">
        <v>199.76</v>
      </c>
      <c r="D539">
        <f t="shared" si="8"/>
        <v>1.987735566856117</v>
      </c>
      <c r="E539">
        <v>-4.8580682034673348E-2</v>
      </c>
    </row>
    <row r="540" spans="2:5">
      <c r="B540" s="152">
        <v>40878</v>
      </c>
      <c r="C540" s="153">
        <v>66.86</v>
      </c>
      <c r="D540">
        <f t="shared" si="8"/>
        <v>-0.50345339769773489</v>
      </c>
      <c r="E540">
        <v>-4.9068411321291465E-2</v>
      </c>
    </row>
    <row r="541" spans="2:5">
      <c r="B541" s="116">
        <v>45301</v>
      </c>
      <c r="C541" s="117">
        <v>134.65</v>
      </c>
      <c r="D541">
        <f t="shared" si="8"/>
        <v>18.018361581920903</v>
      </c>
      <c r="E541">
        <v>-4.9081920903954725E-2</v>
      </c>
    </row>
    <row r="542" spans="2:5">
      <c r="B542" s="152">
        <v>37316</v>
      </c>
      <c r="C542" s="153">
        <v>7.08</v>
      </c>
      <c r="D542">
        <f t="shared" si="8"/>
        <v>-0.90343698854337151</v>
      </c>
      <c r="E542">
        <v>-4.9664429530201358E-2</v>
      </c>
    </row>
    <row r="543" spans="2:5">
      <c r="B543" s="152">
        <v>43132</v>
      </c>
      <c r="C543" s="153">
        <v>73.319999999999993</v>
      </c>
      <c r="D543">
        <f t="shared" si="8"/>
        <v>0.85949784428100418</v>
      </c>
      <c r="E543">
        <v>-5.0627994302732238E-2</v>
      </c>
    </row>
    <row r="544" spans="2:5">
      <c r="B544" s="152">
        <v>38808</v>
      </c>
      <c r="C544" s="153">
        <v>39.43</v>
      </c>
      <c r="D544">
        <f t="shared" si="8"/>
        <v>-0.28967753557917492</v>
      </c>
      <c r="E544">
        <v>-5.0794415021665852E-2</v>
      </c>
    </row>
    <row r="545" spans="2:5">
      <c r="B545" s="152">
        <v>43739</v>
      </c>
      <c r="C545" s="153">
        <v>55.51</v>
      </c>
      <c r="D545">
        <f t="shared" si="8"/>
        <v>-0.85853720693170232</v>
      </c>
      <c r="E545">
        <v>-5.1273286617672192E-2</v>
      </c>
    </row>
    <row r="546" spans="2:5">
      <c r="B546" s="152">
        <v>45627</v>
      </c>
      <c r="C546" s="153">
        <v>392.4</v>
      </c>
      <c r="D546">
        <f t="shared" si="8"/>
        <v>3.0595903165735572</v>
      </c>
      <c r="E546">
        <v>-5.2517203911626224E-2</v>
      </c>
    </row>
    <row r="547" spans="2:5">
      <c r="B547" s="152">
        <v>40299</v>
      </c>
      <c r="C547" s="153">
        <v>96.66</v>
      </c>
      <c r="D547">
        <f t="shared" si="8"/>
        <v>0.52991452991452992</v>
      </c>
      <c r="E547">
        <v>-5.3466509988249193E-2</v>
      </c>
    </row>
    <row r="548" spans="2:5">
      <c r="B548" s="152">
        <v>42675</v>
      </c>
      <c r="C548" s="153">
        <v>63.18</v>
      </c>
      <c r="D548">
        <f t="shared" si="8"/>
        <v>0.25332275342194016</v>
      </c>
      <c r="E548">
        <v>-5.4333183655141483E-2</v>
      </c>
    </row>
    <row r="549" spans="2:5">
      <c r="B549" s="152">
        <v>39295</v>
      </c>
      <c r="C549" s="153">
        <v>50.41</v>
      </c>
      <c r="D549">
        <f t="shared" si="8"/>
        <v>-0.4862936920411699</v>
      </c>
      <c r="E549">
        <v>-5.5284857571214444E-2</v>
      </c>
    </row>
    <row r="550" spans="2:5">
      <c r="B550" s="152">
        <v>40179</v>
      </c>
      <c r="C550" s="153">
        <v>98.13</v>
      </c>
      <c r="D550">
        <f t="shared" si="8"/>
        <v>4.9743260590500549E-2</v>
      </c>
      <c r="E550">
        <v>-5.5443257291365913E-2</v>
      </c>
    </row>
    <row r="551" spans="2:5">
      <c r="B551" s="152">
        <v>40664</v>
      </c>
      <c r="C551" s="153">
        <v>93.48</v>
      </c>
      <c r="D551">
        <f t="shared" si="8"/>
        <v>0.34697406340057629</v>
      </c>
      <c r="E551">
        <v>-5.5662188099807976E-2</v>
      </c>
    </row>
    <row r="552" spans="2:5">
      <c r="B552" s="152">
        <v>41395</v>
      </c>
      <c r="C552" s="153">
        <v>69.400000000000006</v>
      </c>
      <c r="D552">
        <f t="shared" si="8"/>
        <v>11.069565217391306</v>
      </c>
      <c r="E552">
        <v>-5.5910760440756345E-2</v>
      </c>
    </row>
    <row r="553" spans="2:5">
      <c r="B553" s="152">
        <v>35886</v>
      </c>
      <c r="C553" s="153">
        <v>5.75</v>
      </c>
      <c r="D553">
        <f t="shared" si="8"/>
        <v>-0.93846976993044406</v>
      </c>
      <c r="E553">
        <v>-5.7377049180327815E-2</v>
      </c>
    </row>
    <row r="554" spans="2:5">
      <c r="B554" s="116">
        <v>45149</v>
      </c>
      <c r="C554" s="117">
        <v>93.45</v>
      </c>
      <c r="D554">
        <f t="shared" si="8"/>
        <v>22.96153846153846</v>
      </c>
      <c r="E554">
        <v>-5.7488653555219392E-2</v>
      </c>
    </row>
    <row r="555" spans="2:5">
      <c r="B555" s="152">
        <v>36220</v>
      </c>
      <c r="C555" s="153">
        <v>3.9</v>
      </c>
      <c r="D555">
        <f t="shared" si="8"/>
        <v>-0.99058312205722565</v>
      </c>
      <c r="E555">
        <v>-5.7971014492753575E-2</v>
      </c>
    </row>
    <row r="556" spans="2:5">
      <c r="B556" s="152">
        <v>45597</v>
      </c>
      <c r="C556" s="153">
        <v>414.15</v>
      </c>
      <c r="D556">
        <f t="shared" si="8"/>
        <v>65.263999999999996</v>
      </c>
      <c r="E556">
        <v>-5.8856948074082566E-2</v>
      </c>
    </row>
    <row r="557" spans="2:5">
      <c r="B557" s="152">
        <v>37500</v>
      </c>
      <c r="C557" s="153">
        <v>6.25</v>
      </c>
      <c r="D557">
        <f t="shared" si="8"/>
        <v>-0.96668976176517618</v>
      </c>
      <c r="E557">
        <v>-6.0150375939849676E-2</v>
      </c>
    </row>
    <row r="558" spans="2:5">
      <c r="B558" s="152">
        <v>44986</v>
      </c>
      <c r="C558" s="153">
        <v>187.63</v>
      </c>
      <c r="D558">
        <f t="shared" si="8"/>
        <v>1.4920972240669408</v>
      </c>
      <c r="E558">
        <v>-6.0722867440929092E-2</v>
      </c>
    </row>
    <row r="559" spans="2:5">
      <c r="B559" s="152">
        <v>41091</v>
      </c>
      <c r="C559" s="153">
        <v>75.290000000000006</v>
      </c>
      <c r="D559">
        <f t="shared" si="8"/>
        <v>1.0359653866955114</v>
      </c>
      <c r="E559">
        <v>-6.1572977689143681E-2</v>
      </c>
    </row>
    <row r="560" spans="2:5">
      <c r="B560" s="152">
        <v>39142</v>
      </c>
      <c r="C560" s="153">
        <v>36.979999999999997</v>
      </c>
      <c r="D560">
        <f t="shared" si="8"/>
        <v>-0.30397139092791275</v>
      </c>
      <c r="E560">
        <v>-6.1659477290027909E-2</v>
      </c>
    </row>
    <row r="561" spans="2:5">
      <c r="B561" s="152">
        <v>43678</v>
      </c>
      <c r="C561" s="153">
        <v>53.13</v>
      </c>
      <c r="D561">
        <f t="shared" si="8"/>
        <v>-0.22494529540481392</v>
      </c>
      <c r="E561">
        <v>-6.2632321806633681E-2</v>
      </c>
    </row>
    <row r="562" spans="2:5">
      <c r="B562" s="152">
        <v>43160</v>
      </c>
      <c r="C562" s="153">
        <v>68.55</v>
      </c>
      <c r="D562">
        <f t="shared" si="8"/>
        <v>-6.4546943231441098E-2</v>
      </c>
      <c r="E562">
        <v>-6.5057283142389483E-2</v>
      </c>
    </row>
    <row r="563" spans="2:5">
      <c r="B563" s="152">
        <v>41306</v>
      </c>
      <c r="C563" s="153">
        <v>73.28</v>
      </c>
      <c r="D563">
        <f t="shared" si="8"/>
        <v>1.8768246906714782E-2</v>
      </c>
      <c r="E563">
        <v>-6.6258919469928679E-2</v>
      </c>
    </row>
    <row r="564" spans="2:5">
      <c r="B564" s="152">
        <v>42826</v>
      </c>
      <c r="C564" s="153">
        <v>71.930000000000007</v>
      </c>
      <c r="D564">
        <f t="shared" si="8"/>
        <v>-0.21155321714348346</v>
      </c>
      <c r="E564">
        <v>-6.6934751589051711E-2</v>
      </c>
    </row>
    <row r="565" spans="2:5">
      <c r="B565" s="152">
        <v>40210</v>
      </c>
      <c r="C565" s="153">
        <v>91.23</v>
      </c>
      <c r="D565">
        <f t="shared" si="8"/>
        <v>-0.7497119341563786</v>
      </c>
      <c r="E565">
        <v>-7.0314888413329169E-2</v>
      </c>
    </row>
    <row r="566" spans="2:5">
      <c r="B566" s="152">
        <v>45658</v>
      </c>
      <c r="C566" s="153">
        <v>364.5</v>
      </c>
      <c r="D566">
        <f t="shared" si="8"/>
        <v>4.6775700934579438</v>
      </c>
      <c r="E566">
        <v>-7.1100917431192609E-2</v>
      </c>
    </row>
    <row r="567" spans="2:5">
      <c r="B567" s="152">
        <v>43466</v>
      </c>
      <c r="C567" s="153">
        <v>64.2</v>
      </c>
      <c r="D567">
        <f t="shared" si="8"/>
        <v>-0.47312269183422234</v>
      </c>
      <c r="E567">
        <v>-7.1717755928282154E-2</v>
      </c>
    </row>
    <row r="568" spans="2:5">
      <c r="B568" s="116">
        <v>45239</v>
      </c>
      <c r="C568" s="117">
        <v>121.85</v>
      </c>
      <c r="D568">
        <f t="shared" si="8"/>
        <v>0.24134066829665851</v>
      </c>
      <c r="E568">
        <v>-7.2325846973734301E-2</v>
      </c>
    </row>
    <row r="569" spans="2:5">
      <c r="B569" s="152">
        <v>40483</v>
      </c>
      <c r="C569" s="153">
        <v>98.16</v>
      </c>
      <c r="D569">
        <f t="shared" si="8"/>
        <v>6.7768954639399429E-2</v>
      </c>
      <c r="E569">
        <v>-7.4398868458274411E-2</v>
      </c>
    </row>
    <row r="570" spans="2:5">
      <c r="B570" s="152">
        <v>40391</v>
      </c>
      <c r="C570" s="153">
        <v>91.93</v>
      </c>
      <c r="D570">
        <f t="shared" si="8"/>
        <v>5.3156146179401995E-2</v>
      </c>
      <c r="E570">
        <v>-7.4592309240990501E-2</v>
      </c>
    </row>
    <row r="571" spans="2:5">
      <c r="B571" s="152">
        <v>40575</v>
      </c>
      <c r="C571" s="153">
        <v>87.29</v>
      </c>
      <c r="D571">
        <f t="shared" si="8"/>
        <v>10.827913279132792</v>
      </c>
      <c r="E571">
        <v>-7.4729701081195643E-2</v>
      </c>
    </row>
    <row r="572" spans="2:5">
      <c r="B572" s="152">
        <v>37681</v>
      </c>
      <c r="C572" s="153">
        <v>7.38</v>
      </c>
      <c r="D572">
        <f t="shared" si="8"/>
        <v>-0.68689011455239712</v>
      </c>
      <c r="E572">
        <v>-7.5187969924812095E-2</v>
      </c>
    </row>
    <row r="573" spans="2:5">
      <c r="B573" s="152">
        <v>38018</v>
      </c>
      <c r="C573" s="153">
        <v>23.57</v>
      </c>
      <c r="D573">
        <f t="shared" si="8"/>
        <v>-0.88492896548357181</v>
      </c>
      <c r="E573">
        <v>-7.5323656335817904E-2</v>
      </c>
    </row>
    <row r="574" spans="2:5">
      <c r="B574" s="152">
        <v>44896</v>
      </c>
      <c r="C574" s="153">
        <v>204.83</v>
      </c>
      <c r="D574">
        <f t="shared" si="8"/>
        <v>2.6285208148804249</v>
      </c>
      <c r="E574">
        <v>-7.6093820478123492E-2</v>
      </c>
    </row>
    <row r="575" spans="2:5">
      <c r="B575" s="152">
        <v>42186</v>
      </c>
      <c r="C575" s="153">
        <v>56.45</v>
      </c>
      <c r="D575">
        <f t="shared" si="8"/>
        <v>12.537170263788969</v>
      </c>
      <c r="E575">
        <v>-7.6860179885527319E-2</v>
      </c>
    </row>
    <row r="576" spans="2:5">
      <c r="B576" s="152">
        <v>36434</v>
      </c>
      <c r="C576" s="153">
        <v>4.17</v>
      </c>
      <c r="D576">
        <f t="shared" si="8"/>
        <v>-0.94088460447972777</v>
      </c>
      <c r="E576">
        <v>-7.7433628318583997E-2</v>
      </c>
    </row>
    <row r="577" spans="2:5">
      <c r="B577" s="152">
        <v>43221</v>
      </c>
      <c r="C577" s="153">
        <v>70.540000000000006</v>
      </c>
      <c r="D577">
        <f t="shared" si="8"/>
        <v>-0.70965219180901407</v>
      </c>
      <c r="E577">
        <v>-7.9352649438788794E-2</v>
      </c>
    </row>
    <row r="578" spans="2:5">
      <c r="B578" s="116">
        <v>45667</v>
      </c>
      <c r="C578" s="117">
        <v>242.95</v>
      </c>
      <c r="D578">
        <f t="shared" si="8"/>
        <v>2.9795249795249794</v>
      </c>
      <c r="E578">
        <v>-8.0431491294473884E-2</v>
      </c>
    </row>
    <row r="579" spans="2:5">
      <c r="B579" s="152">
        <v>43556</v>
      </c>
      <c r="C579" s="153">
        <v>61.05</v>
      </c>
      <c r="D579">
        <f t="shared" ref="D579:D642" si="9">IFERROR((C579-C580)/C580,0)</f>
        <v>3.5799117746861203E-2</v>
      </c>
      <c r="E579">
        <v>-8.1264108352144551E-2</v>
      </c>
    </row>
    <row r="580" spans="2:5">
      <c r="B580" s="152">
        <v>43497</v>
      </c>
      <c r="C580" s="153">
        <v>58.94</v>
      </c>
      <c r="D580">
        <f t="shared" si="9"/>
        <v>-7.3852922690132036E-2</v>
      </c>
      <c r="E580">
        <v>-8.1931464174454904E-2</v>
      </c>
    </row>
    <row r="581" spans="2:5">
      <c r="B581" s="152">
        <v>41730</v>
      </c>
      <c r="C581" s="153">
        <v>63.64</v>
      </c>
      <c r="D581">
        <f t="shared" si="9"/>
        <v>-0.76494921514312098</v>
      </c>
      <c r="E581">
        <v>-8.2732776016142914E-2</v>
      </c>
    </row>
    <row r="582" spans="2:5">
      <c r="B582" s="116">
        <v>45552</v>
      </c>
      <c r="C582" s="117">
        <v>270.75</v>
      </c>
      <c r="D582">
        <f t="shared" si="9"/>
        <v>34.208062418725618</v>
      </c>
      <c r="E582">
        <v>-8.3135794107687136E-2</v>
      </c>
    </row>
    <row r="583" spans="2:5">
      <c r="B583" s="152">
        <v>35278</v>
      </c>
      <c r="C583" s="153">
        <v>7.69</v>
      </c>
      <c r="D583">
        <f t="shared" si="9"/>
        <v>-0.90201325178389402</v>
      </c>
      <c r="E583">
        <v>-8.3432657926102521E-2</v>
      </c>
    </row>
    <row r="584" spans="2:5">
      <c r="B584" s="152">
        <v>41275</v>
      </c>
      <c r="C584" s="153">
        <v>78.48</v>
      </c>
      <c r="D584">
        <f t="shared" si="9"/>
        <v>-0.42357693720161588</v>
      </c>
      <c r="E584">
        <v>-8.3819752509922865E-2</v>
      </c>
    </row>
    <row r="585" spans="2:5">
      <c r="B585" s="116">
        <v>44477</v>
      </c>
      <c r="C585" s="117">
        <v>136.15</v>
      </c>
      <c r="D585">
        <f t="shared" si="9"/>
        <v>-0.36232494965107015</v>
      </c>
      <c r="E585">
        <v>-8.4398117014122281E-2</v>
      </c>
    </row>
    <row r="586" spans="2:5">
      <c r="B586" s="152">
        <v>44805</v>
      </c>
      <c r="C586" s="153">
        <v>213.51</v>
      </c>
      <c r="D586">
        <f t="shared" si="9"/>
        <v>2.036694638031574</v>
      </c>
      <c r="E586">
        <v>-8.6314618281410543E-2</v>
      </c>
    </row>
    <row r="587" spans="2:5">
      <c r="B587" s="152">
        <v>40848</v>
      </c>
      <c r="C587" s="153">
        <v>70.31</v>
      </c>
      <c r="D587">
        <f t="shared" si="9"/>
        <v>-0.7048898216159496</v>
      </c>
      <c r="E587">
        <v>-8.6527218396777919E-2</v>
      </c>
    </row>
    <row r="588" spans="2:5">
      <c r="B588" s="152">
        <v>45200</v>
      </c>
      <c r="C588" s="153">
        <v>238.25</v>
      </c>
      <c r="D588">
        <f t="shared" si="9"/>
        <v>3.203422724064926</v>
      </c>
      <c r="E588">
        <v>-8.7479413229154604E-2</v>
      </c>
    </row>
    <row r="589" spans="2:5">
      <c r="B589" s="152">
        <v>43647</v>
      </c>
      <c r="C589" s="153">
        <v>56.68</v>
      </c>
      <c r="D589">
        <f t="shared" si="9"/>
        <v>10.907563025210084</v>
      </c>
      <c r="E589">
        <v>-8.7719298245614072E-2</v>
      </c>
    </row>
    <row r="590" spans="2:5">
      <c r="B590" s="152">
        <v>35947</v>
      </c>
      <c r="C590" s="153">
        <v>4.76</v>
      </c>
      <c r="D590">
        <f t="shared" si="9"/>
        <v>-0.98918304738097951</v>
      </c>
      <c r="E590">
        <v>-8.8122605363984668E-2</v>
      </c>
    </row>
    <row r="591" spans="2:5">
      <c r="B591" s="152">
        <v>45566</v>
      </c>
      <c r="C591" s="153">
        <v>440.05</v>
      </c>
      <c r="D591">
        <f t="shared" si="9"/>
        <v>45.764080765143461</v>
      </c>
      <c r="E591">
        <v>-8.8168255283879005E-2</v>
      </c>
    </row>
    <row r="592" spans="2:5">
      <c r="B592" s="152">
        <v>37803</v>
      </c>
      <c r="C592" s="153">
        <v>9.41</v>
      </c>
      <c r="D592">
        <f t="shared" si="9"/>
        <v>-0.90025439898240411</v>
      </c>
      <c r="E592">
        <v>-8.8178294573643429E-2</v>
      </c>
    </row>
    <row r="593" spans="2:5">
      <c r="B593" s="152">
        <v>40544</v>
      </c>
      <c r="C593" s="153">
        <v>94.34</v>
      </c>
      <c r="D593">
        <f t="shared" si="9"/>
        <v>17.072796934865902</v>
      </c>
      <c r="E593">
        <v>-8.9645855447264236E-2</v>
      </c>
    </row>
    <row r="594" spans="2:5">
      <c r="B594" s="152">
        <v>35916</v>
      </c>
      <c r="C594" s="153">
        <v>5.22</v>
      </c>
      <c r="D594">
        <f t="shared" si="9"/>
        <v>-0.93252326783867634</v>
      </c>
      <c r="E594">
        <v>-9.21739130434783E-2</v>
      </c>
    </row>
    <row r="595" spans="2:5">
      <c r="B595" s="152">
        <v>39661</v>
      </c>
      <c r="C595" s="153">
        <v>77.36</v>
      </c>
      <c r="D595">
        <f t="shared" si="9"/>
        <v>0.5018443020772666</v>
      </c>
      <c r="E595">
        <v>-9.2338378505221211E-2</v>
      </c>
    </row>
    <row r="596" spans="2:5">
      <c r="B596" s="152">
        <v>44075</v>
      </c>
      <c r="C596" s="153">
        <v>51.51</v>
      </c>
      <c r="D596">
        <f t="shared" si="9"/>
        <v>-0.35329566854990591</v>
      </c>
      <c r="E596">
        <v>-9.2654571076272771E-2</v>
      </c>
    </row>
    <row r="597" spans="2:5">
      <c r="B597" s="152">
        <v>41821</v>
      </c>
      <c r="C597" s="153">
        <v>79.650000000000006</v>
      </c>
      <c r="D597">
        <f t="shared" si="9"/>
        <v>-0.63501810016954585</v>
      </c>
      <c r="E597">
        <v>-9.3237704918032752E-2</v>
      </c>
    </row>
    <row r="598" spans="2:5">
      <c r="B598" s="152">
        <v>44593</v>
      </c>
      <c r="C598" s="153">
        <v>218.23</v>
      </c>
      <c r="D598">
        <f t="shared" si="9"/>
        <v>5.1180263526773198</v>
      </c>
      <c r="E598">
        <v>-9.3465708470070213E-2</v>
      </c>
    </row>
    <row r="599" spans="2:5">
      <c r="B599" s="152">
        <v>38838</v>
      </c>
      <c r="C599" s="153">
        <v>35.67</v>
      </c>
      <c r="D599">
        <f t="shared" si="9"/>
        <v>-0.70262609420591915</v>
      </c>
      <c r="E599">
        <v>-9.5358863809282227E-2</v>
      </c>
    </row>
    <row r="600" spans="2:5">
      <c r="B600" s="116">
        <v>45268</v>
      </c>
      <c r="C600" s="117">
        <v>119.95</v>
      </c>
      <c r="D600">
        <f t="shared" si="9"/>
        <v>19.261824324324326</v>
      </c>
      <c r="E600">
        <v>-9.539969834087475E-2</v>
      </c>
    </row>
    <row r="601" spans="2:5">
      <c r="B601" s="152">
        <v>35704</v>
      </c>
      <c r="C601" s="153">
        <v>5.92</v>
      </c>
      <c r="D601">
        <f t="shared" si="9"/>
        <v>-0.90685966016362485</v>
      </c>
      <c r="E601">
        <v>-9.7560975609756059E-2</v>
      </c>
    </row>
    <row r="602" spans="2:5">
      <c r="B602" s="152">
        <v>43252</v>
      </c>
      <c r="C602" s="153">
        <v>63.56</v>
      </c>
      <c r="D602">
        <f t="shared" si="9"/>
        <v>0.25093485534343635</v>
      </c>
      <c r="E602">
        <v>-9.8950949815707442E-2</v>
      </c>
    </row>
    <row r="603" spans="2:5">
      <c r="B603" s="152">
        <v>42217</v>
      </c>
      <c r="C603" s="153">
        <v>50.81</v>
      </c>
      <c r="D603">
        <f t="shared" si="9"/>
        <v>6.9143302180685362</v>
      </c>
      <c r="E603">
        <v>-9.9911426040744031E-2</v>
      </c>
    </row>
    <row r="604" spans="2:5">
      <c r="B604" s="152">
        <v>35643</v>
      </c>
      <c r="C604" s="153">
        <v>6.42</v>
      </c>
      <c r="D604">
        <f t="shared" si="9"/>
        <v>-0.91010921310557269</v>
      </c>
      <c r="E604">
        <v>-0.10209790209790215</v>
      </c>
    </row>
    <row r="605" spans="2:5">
      <c r="B605" s="152">
        <v>41852</v>
      </c>
      <c r="C605" s="153">
        <v>71.42</v>
      </c>
      <c r="D605">
        <f t="shared" si="9"/>
        <v>0.81223039837604694</v>
      </c>
      <c r="E605">
        <v>-0.10332705586942879</v>
      </c>
    </row>
    <row r="606" spans="2:5">
      <c r="B606" s="152">
        <v>39114</v>
      </c>
      <c r="C606" s="153">
        <v>39.409999999999997</v>
      </c>
      <c r="D606">
        <f t="shared" si="9"/>
        <v>-0.7356807511737089</v>
      </c>
      <c r="E606">
        <v>-0.10350318471337588</v>
      </c>
    </row>
    <row r="607" spans="2:5">
      <c r="B607" s="116">
        <v>44529</v>
      </c>
      <c r="C607" s="117">
        <v>149.1</v>
      </c>
      <c r="D607">
        <f t="shared" si="9"/>
        <v>41.722063037249278</v>
      </c>
      <c r="E607">
        <v>-0.10450450450450453</v>
      </c>
    </row>
    <row r="608" spans="2:5">
      <c r="B608" s="152">
        <v>36251</v>
      </c>
      <c r="C608" s="153">
        <v>3.49</v>
      </c>
      <c r="D608">
        <f t="shared" si="9"/>
        <v>-0.9857754228652944</v>
      </c>
      <c r="E608">
        <v>-0.10512820512820506</v>
      </c>
    </row>
    <row r="609" spans="2:5">
      <c r="B609" s="116">
        <v>45666</v>
      </c>
      <c r="C609" s="117">
        <v>245.35</v>
      </c>
      <c r="D609">
        <f t="shared" si="9"/>
        <v>0.83165360209033234</v>
      </c>
      <c r="E609">
        <v>-0.10537830446672745</v>
      </c>
    </row>
    <row r="610" spans="2:5">
      <c r="B610" s="116">
        <v>44566</v>
      </c>
      <c r="C610" s="117">
        <v>133.94999999999999</v>
      </c>
      <c r="D610">
        <f t="shared" si="9"/>
        <v>6.3861758076633685E-3</v>
      </c>
      <c r="E610">
        <v>-0.10550918196994999</v>
      </c>
    </row>
    <row r="611" spans="2:5">
      <c r="B611" s="116">
        <v>44574</v>
      </c>
      <c r="C611" s="117">
        <v>133.1</v>
      </c>
      <c r="D611">
        <f t="shared" si="9"/>
        <v>31.149758454106284</v>
      </c>
      <c r="E611">
        <v>-0.10731052984574112</v>
      </c>
    </row>
    <row r="612" spans="2:5">
      <c r="B612" s="152">
        <v>36192</v>
      </c>
      <c r="C612" s="153">
        <v>4.1399999999999997</v>
      </c>
      <c r="D612">
        <f t="shared" si="9"/>
        <v>-0.93338696701528556</v>
      </c>
      <c r="E612">
        <v>-0.10775862068965518</v>
      </c>
    </row>
    <row r="613" spans="2:5">
      <c r="B613" s="116">
        <v>44911</v>
      </c>
      <c r="C613" s="117">
        <v>62.15</v>
      </c>
      <c r="D613">
        <f t="shared" si="9"/>
        <v>12.75</v>
      </c>
      <c r="E613">
        <v>-0.11087267525035775</v>
      </c>
    </row>
    <row r="614" spans="2:5">
      <c r="B614" s="152">
        <v>36404</v>
      </c>
      <c r="C614" s="153">
        <v>4.5199999999999996</v>
      </c>
      <c r="D614">
        <f t="shared" si="9"/>
        <v>6.6815144766145564E-3</v>
      </c>
      <c r="E614">
        <v>-0.11372549019607846</v>
      </c>
    </row>
    <row r="615" spans="2:5">
      <c r="B615" s="152">
        <v>36069</v>
      </c>
      <c r="C615" s="153">
        <v>4.49</v>
      </c>
      <c r="D615">
        <f t="shared" si="9"/>
        <v>-0.93733426378227502</v>
      </c>
      <c r="E615">
        <v>-0.11439842209072978</v>
      </c>
    </row>
    <row r="616" spans="2:5">
      <c r="B616" s="152">
        <v>41030</v>
      </c>
      <c r="C616" s="153">
        <v>71.650000000000006</v>
      </c>
      <c r="D616">
        <f t="shared" si="9"/>
        <v>0.42078128098354167</v>
      </c>
      <c r="E616">
        <v>-0.1145575877409787</v>
      </c>
    </row>
    <row r="617" spans="2:5">
      <c r="B617" s="152">
        <v>42370</v>
      </c>
      <c r="C617" s="153">
        <v>50.43</v>
      </c>
      <c r="D617">
        <f t="shared" si="9"/>
        <v>2.2019047619047618</v>
      </c>
      <c r="E617">
        <v>-0.11479726171669298</v>
      </c>
    </row>
    <row r="618" spans="2:5">
      <c r="B618" s="152">
        <v>38139</v>
      </c>
      <c r="C618" s="153">
        <v>15.75</v>
      </c>
      <c r="D618">
        <f t="shared" si="9"/>
        <v>-0.70752089136490248</v>
      </c>
      <c r="E618">
        <v>-0.11616161616161617</v>
      </c>
    </row>
    <row r="619" spans="2:5">
      <c r="B619" s="116">
        <v>44742</v>
      </c>
      <c r="C619" s="117">
        <v>53.85</v>
      </c>
      <c r="D619">
        <f t="shared" si="9"/>
        <v>-0.20516605166051657</v>
      </c>
      <c r="E619">
        <v>-0.11648892534864645</v>
      </c>
    </row>
    <row r="620" spans="2:5">
      <c r="B620" s="152">
        <v>41974</v>
      </c>
      <c r="C620" s="153">
        <v>67.75</v>
      </c>
      <c r="D620">
        <f t="shared" si="9"/>
        <v>7.6970474967907574</v>
      </c>
      <c r="E620">
        <v>-0.11668839634941333</v>
      </c>
    </row>
    <row r="621" spans="2:5">
      <c r="B621" s="152">
        <v>37043</v>
      </c>
      <c r="C621" s="153">
        <v>7.79</v>
      </c>
      <c r="D621">
        <f t="shared" si="9"/>
        <v>-0.8774964617078157</v>
      </c>
      <c r="E621">
        <v>-0.11678004535147395</v>
      </c>
    </row>
    <row r="622" spans="2:5">
      <c r="B622" s="152">
        <v>42064</v>
      </c>
      <c r="C622" s="153">
        <v>63.59</v>
      </c>
      <c r="D622">
        <f t="shared" si="9"/>
        <v>1.534475886807493</v>
      </c>
      <c r="E622">
        <v>-0.11680555555555551</v>
      </c>
    </row>
    <row r="623" spans="2:5">
      <c r="B623" s="152">
        <v>38412</v>
      </c>
      <c r="C623" s="153">
        <v>25.09</v>
      </c>
      <c r="D623">
        <f t="shared" si="9"/>
        <v>-0.67567218200620471</v>
      </c>
      <c r="E623">
        <v>-0.12119089316987744</v>
      </c>
    </row>
    <row r="624" spans="2:5">
      <c r="B624" s="152">
        <v>40969</v>
      </c>
      <c r="C624" s="153">
        <v>77.36</v>
      </c>
      <c r="D624">
        <f t="shared" si="9"/>
        <v>0.12605531295487621</v>
      </c>
      <c r="E624">
        <v>-0.12140829074389549</v>
      </c>
    </row>
    <row r="625" spans="2:5">
      <c r="B625" s="116">
        <v>44881</v>
      </c>
      <c r="C625" s="117">
        <v>68.7</v>
      </c>
      <c r="D625">
        <f t="shared" si="9"/>
        <v>0.15191146881287729</v>
      </c>
      <c r="E625">
        <v>-0.12706480304955528</v>
      </c>
    </row>
    <row r="626" spans="2:5">
      <c r="B626" s="152">
        <v>41487</v>
      </c>
      <c r="C626" s="153">
        <v>59.64</v>
      </c>
      <c r="D626">
        <f t="shared" si="9"/>
        <v>-0.11605157847932412</v>
      </c>
      <c r="E626">
        <v>-0.1274323335771762</v>
      </c>
    </row>
    <row r="627" spans="2:5">
      <c r="B627" s="152">
        <v>39692</v>
      </c>
      <c r="C627" s="153">
        <v>67.47</v>
      </c>
      <c r="D627">
        <f t="shared" si="9"/>
        <v>4.1203703703703728E-2</v>
      </c>
      <c r="E627">
        <v>-0.12784384694932782</v>
      </c>
    </row>
    <row r="628" spans="2:5">
      <c r="B628" s="116">
        <v>44901</v>
      </c>
      <c r="C628" s="117">
        <v>64.8</v>
      </c>
      <c r="D628">
        <f t="shared" si="9"/>
        <v>-0.40138568129330254</v>
      </c>
      <c r="E628">
        <v>-0.12844653665097508</v>
      </c>
    </row>
    <row r="629" spans="2:5">
      <c r="B629" s="116">
        <v>45224</v>
      </c>
      <c r="C629" s="117">
        <v>108.25</v>
      </c>
      <c r="D629">
        <f t="shared" si="9"/>
        <v>20.019417475728154</v>
      </c>
      <c r="E629">
        <v>-0.12877263581488935</v>
      </c>
    </row>
    <row r="630" spans="2:5">
      <c r="B630" s="152">
        <v>35735</v>
      </c>
      <c r="C630" s="153">
        <v>5.15</v>
      </c>
      <c r="D630">
        <f t="shared" si="9"/>
        <v>-0.90337711069418392</v>
      </c>
      <c r="E630">
        <v>-0.13006756756756749</v>
      </c>
    </row>
    <row r="631" spans="2:5">
      <c r="B631" s="116">
        <v>45034</v>
      </c>
      <c r="C631" s="117">
        <v>53.3</v>
      </c>
      <c r="D631">
        <f t="shared" si="9"/>
        <v>5.3528009535160894</v>
      </c>
      <c r="E631">
        <v>-0.1305057096247961</v>
      </c>
    </row>
    <row r="632" spans="2:5">
      <c r="B632" s="152">
        <v>35247</v>
      </c>
      <c r="C632" s="153">
        <v>8.39</v>
      </c>
      <c r="D632">
        <f t="shared" si="9"/>
        <v>-0.91083005632904668</v>
      </c>
      <c r="E632">
        <v>-0.13056994818652848</v>
      </c>
    </row>
    <row r="633" spans="2:5">
      <c r="B633" s="152">
        <v>39448</v>
      </c>
      <c r="C633" s="153">
        <v>94.09</v>
      </c>
      <c r="D633">
        <f t="shared" si="9"/>
        <v>-0.31245889660211906</v>
      </c>
      <c r="E633">
        <v>-0.13064769472419846</v>
      </c>
    </row>
    <row r="634" spans="2:5">
      <c r="B634" s="116">
        <v>44480</v>
      </c>
      <c r="C634" s="117">
        <v>136.85</v>
      </c>
      <c r="D634">
        <f t="shared" si="9"/>
        <v>1.4114537444933919</v>
      </c>
      <c r="E634">
        <v>-0.13111111111111115</v>
      </c>
    </row>
    <row r="635" spans="2:5">
      <c r="B635" s="116">
        <v>44690</v>
      </c>
      <c r="C635" s="117">
        <v>56.75</v>
      </c>
      <c r="D635">
        <f t="shared" si="9"/>
        <v>-0.49867491166077738</v>
      </c>
      <c r="E635">
        <v>-0.13226299694189611</v>
      </c>
    </row>
    <row r="636" spans="2:5">
      <c r="B636" s="116">
        <v>45217</v>
      </c>
      <c r="C636" s="117">
        <v>113.2</v>
      </c>
      <c r="D636">
        <f t="shared" si="9"/>
        <v>-0.54142191614340685</v>
      </c>
      <c r="E636">
        <v>-0.13323124042879014</v>
      </c>
    </row>
    <row r="637" spans="2:5">
      <c r="B637" s="116">
        <v>45595</v>
      </c>
      <c r="C637" s="117">
        <v>246.85</v>
      </c>
      <c r="D637">
        <f t="shared" si="9"/>
        <v>45.400375939849624</v>
      </c>
      <c r="E637">
        <v>-0.13507358093903288</v>
      </c>
    </row>
    <row r="638" spans="2:5">
      <c r="B638" s="152">
        <v>35370</v>
      </c>
      <c r="C638" s="153">
        <v>5.32</v>
      </c>
      <c r="D638">
        <f t="shared" si="9"/>
        <v>-0.90559006211180126</v>
      </c>
      <c r="E638">
        <v>-0.13776337115072929</v>
      </c>
    </row>
    <row r="639" spans="2:5">
      <c r="B639" s="116">
        <v>44930</v>
      </c>
      <c r="C639" s="117">
        <v>56.35</v>
      </c>
      <c r="D639">
        <f t="shared" si="9"/>
        <v>-0.715159480361927</v>
      </c>
      <c r="E639">
        <v>-0.13903743315508024</v>
      </c>
    </row>
    <row r="640" spans="2:5">
      <c r="B640" s="152">
        <v>44713</v>
      </c>
      <c r="C640" s="153">
        <v>197.83</v>
      </c>
      <c r="D640">
        <f t="shared" si="9"/>
        <v>2.3360876897133229</v>
      </c>
      <c r="E640">
        <v>-0.14009388855081278</v>
      </c>
    </row>
    <row r="641" spans="2:5">
      <c r="B641" s="152">
        <v>43344</v>
      </c>
      <c r="C641" s="153">
        <v>59.3</v>
      </c>
      <c r="D641">
        <f t="shared" si="9"/>
        <v>9.9165894346617128E-2</v>
      </c>
      <c r="E641">
        <v>-0.14145070218618788</v>
      </c>
    </row>
    <row r="642" spans="2:5">
      <c r="B642" s="116">
        <v>44991</v>
      </c>
      <c r="C642" s="117">
        <v>53.95</v>
      </c>
      <c r="D642">
        <f t="shared" si="9"/>
        <v>7.6044657097288688</v>
      </c>
      <c r="E642">
        <v>-0.14365079365079361</v>
      </c>
    </row>
    <row r="643" spans="2:5">
      <c r="B643" s="152">
        <v>37135</v>
      </c>
      <c r="C643" s="153">
        <v>6.27</v>
      </c>
      <c r="D643">
        <f t="shared" ref="D643:D706" si="10">IFERROR((C643-C644)/C644,0)</f>
        <v>-0.94971932638332002</v>
      </c>
      <c r="E643">
        <v>-0.14577656675749323</v>
      </c>
    </row>
    <row r="644" spans="2:5">
      <c r="B644" s="116">
        <v>44435</v>
      </c>
      <c r="C644" s="117">
        <v>124.7</v>
      </c>
      <c r="D644">
        <f t="shared" si="10"/>
        <v>29.266990291262136</v>
      </c>
      <c r="E644">
        <v>-0.14735042735042733</v>
      </c>
    </row>
    <row r="645" spans="2:5">
      <c r="B645" s="152">
        <v>36770</v>
      </c>
      <c r="C645" s="153">
        <v>4.12</v>
      </c>
      <c r="D645">
        <f t="shared" si="10"/>
        <v>-0.93743356112376619</v>
      </c>
      <c r="E645">
        <v>-0.16089613034623218</v>
      </c>
    </row>
    <row r="646" spans="2:5">
      <c r="B646" s="116">
        <v>44739</v>
      </c>
      <c r="C646" s="117">
        <v>65.849999999999994</v>
      </c>
      <c r="D646">
        <f t="shared" si="10"/>
        <v>9.5191693290734829</v>
      </c>
      <c r="E646">
        <v>-0.1611464968152867</v>
      </c>
    </row>
    <row r="647" spans="2:5">
      <c r="B647" s="152">
        <v>35490</v>
      </c>
      <c r="C647" s="153">
        <v>6.26</v>
      </c>
      <c r="D647">
        <f t="shared" si="10"/>
        <v>-0.92742028985507241</v>
      </c>
      <c r="E647">
        <v>-0.16310160427807494</v>
      </c>
    </row>
    <row r="648" spans="2:5">
      <c r="B648" s="152">
        <v>39508</v>
      </c>
      <c r="C648" s="153">
        <v>86.25</v>
      </c>
      <c r="D648">
        <f t="shared" si="10"/>
        <v>-0.36087439792515741</v>
      </c>
      <c r="E648">
        <v>-0.16310886862022125</v>
      </c>
    </row>
    <row r="649" spans="2:5">
      <c r="B649" s="116">
        <v>44424</v>
      </c>
      <c r="C649" s="117">
        <v>134.94999999999999</v>
      </c>
      <c r="D649">
        <f t="shared" si="10"/>
        <v>0.95579710144927521</v>
      </c>
      <c r="E649">
        <v>-0.16336019838809684</v>
      </c>
    </row>
    <row r="650" spans="2:5">
      <c r="B650" s="116">
        <v>44722</v>
      </c>
      <c r="C650" s="117">
        <v>69</v>
      </c>
      <c r="D650">
        <f t="shared" si="10"/>
        <v>13.870689655172415</v>
      </c>
      <c r="E650">
        <v>-0.16414294367050269</v>
      </c>
    </row>
    <row r="651" spans="2:5">
      <c r="B651" s="152">
        <v>36161</v>
      </c>
      <c r="C651" s="153">
        <v>4.6399999999999997</v>
      </c>
      <c r="D651">
        <f t="shared" si="10"/>
        <v>-0.96017167381974244</v>
      </c>
      <c r="E651">
        <v>-0.16994633273703044</v>
      </c>
    </row>
    <row r="652" spans="2:5">
      <c r="B652" s="116">
        <v>45251</v>
      </c>
      <c r="C652" s="117">
        <v>116.5</v>
      </c>
      <c r="D652">
        <f t="shared" si="10"/>
        <v>-0.23051519154557468</v>
      </c>
      <c r="E652">
        <v>-0.17170280838961965</v>
      </c>
    </row>
    <row r="653" spans="2:5">
      <c r="B653" s="116">
        <v>44531</v>
      </c>
      <c r="C653" s="117">
        <v>151.4</v>
      </c>
      <c r="D653">
        <f t="shared" si="10"/>
        <v>4.3687943262411348</v>
      </c>
      <c r="E653">
        <v>-0.17312943746586559</v>
      </c>
    </row>
    <row r="654" spans="2:5">
      <c r="B654" s="152">
        <v>38626</v>
      </c>
      <c r="C654" s="153">
        <v>28.2</v>
      </c>
      <c r="D654">
        <f t="shared" si="10"/>
        <v>-0.71686746987951799</v>
      </c>
      <c r="E654">
        <v>-0.17784256559766759</v>
      </c>
    </row>
    <row r="655" spans="2:5">
      <c r="B655" s="116">
        <v>45177</v>
      </c>
      <c r="C655" s="117">
        <v>99.6</v>
      </c>
      <c r="D655">
        <f t="shared" si="10"/>
        <v>1.0968421052631578</v>
      </c>
      <c r="E655">
        <v>-0.17889530090684258</v>
      </c>
    </row>
    <row r="656" spans="2:5">
      <c r="B656" s="116">
        <v>44959</v>
      </c>
      <c r="C656" s="117">
        <v>47.5</v>
      </c>
      <c r="D656">
        <f t="shared" si="10"/>
        <v>-0.7711615358674182</v>
      </c>
      <c r="E656">
        <v>-0.18173987941429798</v>
      </c>
    </row>
    <row r="657" spans="2:5">
      <c r="B657" s="116">
        <v>45478</v>
      </c>
      <c r="C657" s="117">
        <v>207.57</v>
      </c>
      <c r="D657">
        <f t="shared" si="10"/>
        <v>2.2231366459627324</v>
      </c>
      <c r="E657">
        <v>-0.18263437684583578</v>
      </c>
    </row>
    <row r="658" spans="2:5">
      <c r="B658" s="116">
        <v>44907</v>
      </c>
      <c r="C658" s="117">
        <v>64.400000000000006</v>
      </c>
      <c r="D658">
        <f t="shared" si="10"/>
        <v>0.2689655172413794</v>
      </c>
      <c r="E658">
        <v>-0.18274111675126894</v>
      </c>
    </row>
    <row r="659" spans="2:5">
      <c r="B659" s="116">
        <v>45000</v>
      </c>
      <c r="C659" s="117">
        <v>50.75</v>
      </c>
      <c r="D659">
        <f t="shared" si="10"/>
        <v>-0.35994450750409895</v>
      </c>
      <c r="E659">
        <v>-0.18342719227674978</v>
      </c>
    </row>
    <row r="660" spans="2:5">
      <c r="B660" s="152">
        <v>40756</v>
      </c>
      <c r="C660" s="153">
        <v>79.290000000000006</v>
      </c>
      <c r="D660">
        <f t="shared" si="10"/>
        <v>-0.63845697870594131</v>
      </c>
      <c r="E660">
        <v>-0.18451095340944149</v>
      </c>
    </row>
    <row r="661" spans="2:5">
      <c r="B661" s="116">
        <v>45498</v>
      </c>
      <c r="C661" s="117">
        <v>219.31</v>
      </c>
      <c r="D661">
        <f t="shared" si="10"/>
        <v>34.033546325878596</v>
      </c>
      <c r="E661">
        <v>-0.18472118959107806</v>
      </c>
    </row>
    <row r="662" spans="2:5">
      <c r="B662" s="152">
        <v>35309</v>
      </c>
      <c r="C662" s="153">
        <v>6.26</v>
      </c>
      <c r="D662">
        <f t="shared" si="10"/>
        <v>-0.89234737747205506</v>
      </c>
      <c r="E662">
        <v>-0.18595578673602087</v>
      </c>
    </row>
    <row r="663" spans="2:5">
      <c r="B663" s="152">
        <v>41640</v>
      </c>
      <c r="C663" s="153">
        <v>58.15</v>
      </c>
      <c r="D663">
        <f t="shared" si="10"/>
        <v>-5.8299595141700425E-2</v>
      </c>
      <c r="E663">
        <v>-0.19044967283864681</v>
      </c>
    </row>
    <row r="664" spans="2:5">
      <c r="B664" s="116">
        <v>44888</v>
      </c>
      <c r="C664" s="117">
        <v>61.75</v>
      </c>
      <c r="D664">
        <f t="shared" si="10"/>
        <v>0.14670380687093776</v>
      </c>
      <c r="E664">
        <v>-0.19333768778576091</v>
      </c>
    </row>
    <row r="665" spans="2:5">
      <c r="B665" s="116">
        <v>44995</v>
      </c>
      <c r="C665" s="117">
        <v>53.85</v>
      </c>
      <c r="D665">
        <f t="shared" si="10"/>
        <v>0.23170173833485824</v>
      </c>
      <c r="E665">
        <v>-0.19446522064323102</v>
      </c>
    </row>
    <row r="666" spans="2:5">
      <c r="B666" s="152">
        <v>43862</v>
      </c>
      <c r="C666" s="153">
        <v>43.72</v>
      </c>
      <c r="D666">
        <f t="shared" si="10"/>
        <v>-0.32111801242236032</v>
      </c>
      <c r="E666">
        <v>-0.19617576760433905</v>
      </c>
    </row>
    <row r="667" spans="2:5">
      <c r="B667" s="116">
        <v>44893</v>
      </c>
      <c r="C667" s="117">
        <v>64.400000000000006</v>
      </c>
      <c r="D667">
        <f t="shared" si="10"/>
        <v>8.5125553914327945</v>
      </c>
      <c r="E667">
        <v>-0.20297029702970287</v>
      </c>
    </row>
    <row r="668" spans="2:5">
      <c r="B668" s="152">
        <v>37438</v>
      </c>
      <c r="C668" s="153">
        <v>6.77</v>
      </c>
      <c r="D668">
        <f t="shared" si="10"/>
        <v>-0.86487025948103791</v>
      </c>
      <c r="E668">
        <v>-0.20446533490011753</v>
      </c>
    </row>
    <row r="669" spans="2:5">
      <c r="B669" s="116">
        <v>45012</v>
      </c>
      <c r="C669" s="117">
        <v>50.1</v>
      </c>
      <c r="D669">
        <f t="shared" si="10"/>
        <v>12.184210526315791</v>
      </c>
      <c r="E669">
        <v>-0.20476190476190473</v>
      </c>
    </row>
    <row r="670" spans="2:5">
      <c r="B670" s="152">
        <v>36586</v>
      </c>
      <c r="C670" s="153">
        <v>3.8</v>
      </c>
      <c r="D670">
        <f t="shared" si="10"/>
        <v>-0.9683991683991684</v>
      </c>
      <c r="E670">
        <v>-0.20502092050209214</v>
      </c>
    </row>
    <row r="671" spans="2:5">
      <c r="B671" s="116">
        <v>45245</v>
      </c>
      <c r="C671" s="117">
        <v>120.25</v>
      </c>
      <c r="D671">
        <f t="shared" si="10"/>
        <v>0.84150076569678411</v>
      </c>
      <c r="E671">
        <v>-0.21018062397372742</v>
      </c>
    </row>
    <row r="672" spans="2:5">
      <c r="B672" s="116">
        <v>44874</v>
      </c>
      <c r="C672" s="117">
        <v>65.3</v>
      </c>
      <c r="D672">
        <f t="shared" si="10"/>
        <v>-0.69712430426716143</v>
      </c>
      <c r="E672">
        <v>-0.21039903264812582</v>
      </c>
    </row>
    <row r="673" spans="2:5">
      <c r="B673" s="116">
        <v>45681</v>
      </c>
      <c r="C673" s="117">
        <v>215.6</v>
      </c>
      <c r="D673">
        <f t="shared" si="10"/>
        <v>1.770496016448214</v>
      </c>
      <c r="E673">
        <v>-0.2129950720934477</v>
      </c>
    </row>
    <row r="674" spans="2:5">
      <c r="B674" s="152">
        <v>39600</v>
      </c>
      <c r="C674" s="153">
        <v>77.819999999999993</v>
      </c>
      <c r="D674">
        <f t="shared" si="10"/>
        <v>0.62973821989528778</v>
      </c>
      <c r="E674">
        <v>-0.21984962406015043</v>
      </c>
    </row>
    <row r="675" spans="2:5">
      <c r="B675" s="116">
        <v>44951</v>
      </c>
      <c r="C675" s="117">
        <v>47.75</v>
      </c>
      <c r="D675">
        <f t="shared" si="10"/>
        <v>-0.23722044728434508</v>
      </c>
      <c r="E675">
        <v>-0.22294548413344187</v>
      </c>
    </row>
    <row r="676" spans="2:5">
      <c r="B676" s="116">
        <v>45058</v>
      </c>
      <c r="C676" s="117">
        <v>62.6</v>
      </c>
      <c r="D676">
        <f t="shared" si="10"/>
        <v>-0.66253369272237195</v>
      </c>
      <c r="E676">
        <v>-0.22332506203473937</v>
      </c>
    </row>
    <row r="677" spans="2:5">
      <c r="B677" s="116">
        <v>45434</v>
      </c>
      <c r="C677" s="117">
        <v>185.5</v>
      </c>
      <c r="D677">
        <f t="shared" si="10"/>
        <v>1.9823151125401928</v>
      </c>
      <c r="E677">
        <v>-0.23615400452954496</v>
      </c>
    </row>
    <row r="678" spans="2:5">
      <c r="B678" s="116">
        <v>44797</v>
      </c>
      <c r="C678" s="117">
        <v>62.2</v>
      </c>
      <c r="D678">
        <f t="shared" si="10"/>
        <v>0.21271202963540659</v>
      </c>
      <c r="E678">
        <v>-0.23680981595092021</v>
      </c>
    </row>
    <row r="679" spans="2:5">
      <c r="B679" s="152">
        <v>39722</v>
      </c>
      <c r="C679" s="153">
        <v>51.29</v>
      </c>
      <c r="D679">
        <f t="shared" si="10"/>
        <v>-8.7366548042704689E-2</v>
      </c>
      <c r="E679">
        <v>-0.23981028605306062</v>
      </c>
    </row>
    <row r="680" spans="2:5">
      <c r="B680" s="116">
        <v>44931</v>
      </c>
      <c r="C680" s="117">
        <v>56.2</v>
      </c>
      <c r="D680">
        <f t="shared" si="10"/>
        <v>-0.43771885942971483</v>
      </c>
      <c r="E680">
        <v>-0.24207687120701282</v>
      </c>
    </row>
    <row r="681" spans="2:5">
      <c r="B681" s="116">
        <v>45197</v>
      </c>
      <c r="C681" s="117">
        <v>99.95</v>
      </c>
      <c r="D681">
        <f t="shared" si="10"/>
        <v>-0.25577066269545795</v>
      </c>
      <c r="E681">
        <v>-0.24537561343903352</v>
      </c>
    </row>
    <row r="682" spans="2:5">
      <c r="B682" s="116">
        <v>44459</v>
      </c>
      <c r="C682" s="117">
        <v>134.30000000000001</v>
      </c>
      <c r="D682">
        <f t="shared" si="10"/>
        <v>0.69356872635561184</v>
      </c>
      <c r="E682">
        <v>-0.24677509814918674</v>
      </c>
    </row>
    <row r="683" spans="2:5">
      <c r="B683" s="116">
        <v>44634</v>
      </c>
      <c r="C683" s="117">
        <v>79.3</v>
      </c>
      <c r="D683">
        <f t="shared" si="10"/>
        <v>5.6628914057295136E-2</v>
      </c>
      <c r="E683">
        <v>-0.24940842404164701</v>
      </c>
    </row>
    <row r="684" spans="2:5">
      <c r="B684" s="116">
        <v>45107</v>
      </c>
      <c r="C684" s="117">
        <v>75.05</v>
      </c>
      <c r="D684">
        <f t="shared" si="10"/>
        <v>0.39888164026095058</v>
      </c>
      <c r="E684">
        <v>-0.25024975024975021</v>
      </c>
    </row>
    <row r="685" spans="2:5">
      <c r="B685" s="116">
        <v>44764</v>
      </c>
      <c r="C685" s="117">
        <v>53.65</v>
      </c>
      <c r="D685">
        <f t="shared" si="10"/>
        <v>-0.42650988776055587</v>
      </c>
      <c r="E685">
        <v>-0.2564102564102565</v>
      </c>
    </row>
    <row r="686" spans="2:5">
      <c r="B686" s="116">
        <v>44600</v>
      </c>
      <c r="C686" s="117">
        <v>93.55</v>
      </c>
      <c r="D686">
        <f t="shared" si="10"/>
        <v>0.72125114995400175</v>
      </c>
      <c r="E686">
        <v>-0.25753968253968257</v>
      </c>
    </row>
    <row r="687" spans="2:5">
      <c r="B687" s="116">
        <v>44748</v>
      </c>
      <c r="C687" s="117">
        <v>54.35</v>
      </c>
      <c r="D687">
        <f t="shared" si="10"/>
        <v>-7.8032230703986447E-2</v>
      </c>
      <c r="E687">
        <v>-0.25802047781569964</v>
      </c>
    </row>
    <row r="688" spans="2:5">
      <c r="B688" s="116">
        <v>44929</v>
      </c>
      <c r="C688" s="117">
        <v>58.95</v>
      </c>
      <c r="D688">
        <f t="shared" si="10"/>
        <v>-0.12211466865227107</v>
      </c>
      <c r="E688">
        <v>-0.26035131744040152</v>
      </c>
    </row>
    <row r="689" spans="2:5">
      <c r="B689" s="116">
        <v>44883</v>
      </c>
      <c r="C689" s="117">
        <v>67.150000000000006</v>
      </c>
      <c r="D689">
        <f t="shared" si="10"/>
        <v>-0.61726987745796513</v>
      </c>
      <c r="E689">
        <v>-0.26330224904004385</v>
      </c>
    </row>
    <row r="690" spans="2:5">
      <c r="B690" s="116">
        <v>45446</v>
      </c>
      <c r="C690" s="117">
        <v>175.45</v>
      </c>
      <c r="D690">
        <f t="shared" si="10"/>
        <v>2.3870656370656369</v>
      </c>
      <c r="E690">
        <v>-0.27425025853154089</v>
      </c>
    </row>
    <row r="691" spans="2:5">
      <c r="B691" s="116">
        <v>44970</v>
      </c>
      <c r="C691" s="117">
        <v>51.8</v>
      </c>
      <c r="D691">
        <f t="shared" si="10"/>
        <v>-0.45010615711252661</v>
      </c>
      <c r="E691">
        <v>-0.2780487804878049</v>
      </c>
    </row>
    <row r="692" spans="2:5">
      <c r="B692" s="116">
        <v>44596</v>
      </c>
      <c r="C692" s="117">
        <v>94.2</v>
      </c>
      <c r="D692">
        <f t="shared" si="10"/>
        <v>0.16009852216748768</v>
      </c>
      <c r="E692">
        <v>-0.28392246294184725</v>
      </c>
    </row>
    <row r="693" spans="2:5">
      <c r="B693" s="116">
        <v>44673</v>
      </c>
      <c r="C693" s="117">
        <v>81.2</v>
      </c>
      <c r="D693">
        <f t="shared" si="10"/>
        <v>-0.42103386809269161</v>
      </c>
      <c r="E693">
        <v>-0.2864674868189806</v>
      </c>
    </row>
    <row r="694" spans="2:5">
      <c r="B694" s="116">
        <v>45327</v>
      </c>
      <c r="C694" s="117">
        <v>140.25</v>
      </c>
      <c r="D694">
        <f t="shared" si="10"/>
        <v>3.5609756097560976</v>
      </c>
      <c r="E694">
        <v>-0.28897338403041822</v>
      </c>
    </row>
    <row r="695" spans="2:5">
      <c r="B695" s="152">
        <v>43891</v>
      </c>
      <c r="C695" s="153">
        <v>30.75</v>
      </c>
      <c r="D695">
        <f t="shared" si="10"/>
        <v>-0.4633507853403141</v>
      </c>
      <c r="E695">
        <v>-0.29666056724611162</v>
      </c>
    </row>
    <row r="696" spans="2:5">
      <c r="B696" s="116">
        <v>44741</v>
      </c>
      <c r="C696" s="117">
        <v>57.3</v>
      </c>
      <c r="D696">
        <f t="shared" si="10"/>
        <v>20.460674157303369</v>
      </c>
      <c r="E696">
        <v>-0.29736358062538321</v>
      </c>
    </row>
    <row r="697" spans="2:5">
      <c r="B697" s="152">
        <v>36617</v>
      </c>
      <c r="C697" s="153">
        <v>2.67</v>
      </c>
      <c r="D697">
        <f t="shared" si="10"/>
        <v>-0.97173107464266806</v>
      </c>
      <c r="E697">
        <v>-0.29736842105263156</v>
      </c>
    </row>
    <row r="698" spans="2:5">
      <c r="B698" s="116">
        <v>44602</v>
      </c>
      <c r="C698" s="117">
        <v>94.45</v>
      </c>
      <c r="D698">
        <f t="shared" si="10"/>
        <v>0.21167415009621551</v>
      </c>
      <c r="E698">
        <v>-0.29855180096546602</v>
      </c>
    </row>
    <row r="699" spans="2:5">
      <c r="B699" s="116">
        <v>45089</v>
      </c>
      <c r="C699" s="117">
        <v>77.95</v>
      </c>
      <c r="D699">
        <f t="shared" si="10"/>
        <v>-0.26218646474207291</v>
      </c>
      <c r="E699">
        <v>-0.30089686098654705</v>
      </c>
    </row>
    <row r="700" spans="2:5">
      <c r="B700" s="116">
        <v>45226</v>
      </c>
      <c r="C700" s="117">
        <v>105.65</v>
      </c>
      <c r="D700">
        <f t="shared" si="10"/>
        <v>4.9287317620650963</v>
      </c>
      <c r="E700">
        <v>-0.30217965653896961</v>
      </c>
    </row>
    <row r="701" spans="2:5">
      <c r="B701" s="152">
        <v>38108</v>
      </c>
      <c r="C701" s="153">
        <v>17.82</v>
      </c>
      <c r="D701">
        <f t="shared" si="10"/>
        <v>-0.72286158631415243</v>
      </c>
      <c r="E701">
        <v>-0.3090345094998061</v>
      </c>
    </row>
    <row r="702" spans="2:5">
      <c r="B702" s="116">
        <v>44886</v>
      </c>
      <c r="C702" s="117">
        <v>64.3</v>
      </c>
      <c r="D702">
        <f t="shared" si="10"/>
        <v>-0.50538461538461543</v>
      </c>
      <c r="E702">
        <v>-0.31193151417870524</v>
      </c>
    </row>
    <row r="703" spans="2:5">
      <c r="B703" s="116">
        <v>44567</v>
      </c>
      <c r="C703" s="117">
        <v>130</v>
      </c>
      <c r="D703">
        <f t="shared" si="10"/>
        <v>1.132895816242822</v>
      </c>
      <c r="E703">
        <v>-0.31253305129561076</v>
      </c>
    </row>
    <row r="704" spans="2:5">
      <c r="B704" s="116">
        <v>45055</v>
      </c>
      <c r="C704" s="117">
        <v>60.95</v>
      </c>
      <c r="D704">
        <f t="shared" si="10"/>
        <v>-0.34847675040085513</v>
      </c>
      <c r="E704">
        <v>-0.31285231116121759</v>
      </c>
    </row>
    <row r="705" spans="2:5">
      <c r="B705" s="116">
        <v>44599</v>
      </c>
      <c r="C705" s="117">
        <v>93.55</v>
      </c>
      <c r="D705">
        <f t="shared" si="10"/>
        <v>-3.7551440329218165E-2</v>
      </c>
      <c r="E705">
        <v>-0.31289019463826667</v>
      </c>
    </row>
    <row r="706" spans="2:5">
      <c r="B706" s="116">
        <v>45170</v>
      </c>
      <c r="C706" s="117">
        <v>97.2</v>
      </c>
      <c r="D706">
        <f t="shared" si="10"/>
        <v>15.173044925124792</v>
      </c>
      <c r="E706">
        <v>-0.31573389651531153</v>
      </c>
    </row>
    <row r="707" spans="2:5">
      <c r="B707" s="152">
        <v>36951</v>
      </c>
      <c r="C707" s="153">
        <v>6.01</v>
      </c>
      <c r="D707">
        <f t="shared" ref="D707:D770" si="11">IFERROR((C707-C708)/C708,0)</f>
        <v>-0.95649656170828812</v>
      </c>
      <c r="E707">
        <v>-0.31704545454545463</v>
      </c>
    </row>
    <row r="708" spans="2:5">
      <c r="B708" s="116">
        <v>44490</v>
      </c>
      <c r="C708" s="117">
        <v>138.15</v>
      </c>
      <c r="D708">
        <f t="shared" si="11"/>
        <v>1.2228479485116655</v>
      </c>
      <c r="E708">
        <v>-0.3355937094214399</v>
      </c>
    </row>
    <row r="709" spans="2:5">
      <c r="B709" s="116">
        <v>44914</v>
      </c>
      <c r="C709" s="117">
        <v>62.15</v>
      </c>
      <c r="D709">
        <f t="shared" si="11"/>
        <v>2.8122415219189342E-2</v>
      </c>
      <c r="E709">
        <v>-0.33564938535542488</v>
      </c>
    </row>
    <row r="710" spans="2:5">
      <c r="B710" s="116">
        <v>44707</v>
      </c>
      <c r="C710" s="117">
        <v>60.45</v>
      </c>
      <c r="D710">
        <f t="shared" si="11"/>
        <v>-0.56116152450090739</v>
      </c>
      <c r="E710">
        <v>-0.33571428571428569</v>
      </c>
    </row>
    <row r="711" spans="2:5">
      <c r="B711" s="116">
        <v>44491</v>
      </c>
      <c r="C711" s="117">
        <v>137.75</v>
      </c>
      <c r="D711">
        <f t="shared" si="11"/>
        <v>0.60360884749708954</v>
      </c>
      <c r="E711">
        <v>-0.33913836115908652</v>
      </c>
    </row>
    <row r="712" spans="2:5">
      <c r="B712" s="116">
        <v>44610</v>
      </c>
      <c r="C712" s="117">
        <v>85.9</v>
      </c>
      <c r="D712">
        <f t="shared" si="11"/>
        <v>-0.37138675448225394</v>
      </c>
      <c r="E712">
        <v>-0.33973866256725588</v>
      </c>
    </row>
    <row r="713" spans="2:5">
      <c r="B713" s="116">
        <v>44463</v>
      </c>
      <c r="C713" s="117">
        <v>136.65</v>
      </c>
      <c r="D713">
        <f t="shared" si="11"/>
        <v>-0.14593749999999997</v>
      </c>
      <c r="E713">
        <v>-0.34125530273814114</v>
      </c>
    </row>
    <row r="714" spans="2:5">
      <c r="B714" s="116">
        <v>45358</v>
      </c>
      <c r="C714" s="117">
        <v>160</v>
      </c>
      <c r="D714">
        <f t="shared" si="11"/>
        <v>0.31904369332234134</v>
      </c>
      <c r="E714">
        <v>-0.34142827742333809</v>
      </c>
    </row>
    <row r="715" spans="2:5">
      <c r="B715" s="116">
        <v>45237</v>
      </c>
      <c r="C715" s="117">
        <v>121.3</v>
      </c>
      <c r="D715">
        <f t="shared" si="11"/>
        <v>-1.5422077922077967E-2</v>
      </c>
      <c r="E715">
        <v>-0.34219088937093278</v>
      </c>
    </row>
    <row r="716" spans="2:5">
      <c r="B716" s="116">
        <v>45288</v>
      </c>
      <c r="C716" s="117">
        <v>123.2</v>
      </c>
      <c r="D716">
        <f t="shared" si="11"/>
        <v>-0.31345778768459176</v>
      </c>
      <c r="E716">
        <v>-0.34275806881835152</v>
      </c>
    </row>
    <row r="717" spans="2:5">
      <c r="B717" s="116">
        <v>45378</v>
      </c>
      <c r="C717" s="117">
        <v>179.45</v>
      </c>
      <c r="D717">
        <f t="shared" si="11"/>
        <v>1.8237608182533438</v>
      </c>
      <c r="E717">
        <v>-0.34339553604098066</v>
      </c>
    </row>
    <row r="718" spans="2:5">
      <c r="B718" s="116">
        <v>45049</v>
      </c>
      <c r="C718" s="117">
        <v>63.55</v>
      </c>
      <c r="D718">
        <f t="shared" si="11"/>
        <v>-0.19301587301587306</v>
      </c>
      <c r="E718">
        <v>-0.35285132382892059</v>
      </c>
    </row>
    <row r="719" spans="2:5">
      <c r="B719" s="116">
        <v>44676</v>
      </c>
      <c r="C719" s="117">
        <v>78.75</v>
      </c>
      <c r="D719">
        <f t="shared" si="11"/>
        <v>9.1476091476091384E-2</v>
      </c>
      <c r="E719">
        <v>-0.36079545454545459</v>
      </c>
    </row>
    <row r="720" spans="2:5">
      <c r="B720" s="116">
        <v>44715</v>
      </c>
      <c r="C720" s="117">
        <v>72.150000000000006</v>
      </c>
      <c r="D720">
        <f t="shared" si="11"/>
        <v>0.16653193209377531</v>
      </c>
      <c r="E720">
        <v>-0.36291390728476819</v>
      </c>
    </row>
    <row r="721" spans="2:5">
      <c r="B721" s="116">
        <v>44799</v>
      </c>
      <c r="C721" s="117">
        <v>61.85</v>
      </c>
      <c r="D721">
        <f t="shared" si="11"/>
        <v>-4.6995377503852138E-2</v>
      </c>
      <c r="E721">
        <v>-0.36368312757201648</v>
      </c>
    </row>
    <row r="722" spans="2:5">
      <c r="B722" s="116">
        <v>45054</v>
      </c>
      <c r="C722" s="117">
        <v>64.900000000000006</v>
      </c>
      <c r="D722">
        <f t="shared" si="11"/>
        <v>0.27254901960784322</v>
      </c>
      <c r="E722">
        <v>-0.36465981399902103</v>
      </c>
    </row>
    <row r="723" spans="2:5">
      <c r="B723" s="116">
        <v>45016</v>
      </c>
      <c r="C723" s="117">
        <v>51</v>
      </c>
      <c r="D723">
        <f t="shared" si="11"/>
        <v>-0.56147893379191749</v>
      </c>
      <c r="E723">
        <v>-0.36842105263157893</v>
      </c>
    </row>
    <row r="724" spans="2:5">
      <c r="B724" s="116">
        <v>45261</v>
      </c>
      <c r="C724" s="117">
        <v>116.3</v>
      </c>
      <c r="D724">
        <f t="shared" si="11"/>
        <v>-0.26369104146881922</v>
      </c>
      <c r="E724">
        <v>-0.37304582210242587</v>
      </c>
    </row>
    <row r="725" spans="2:5">
      <c r="B725" s="116">
        <v>45370</v>
      </c>
      <c r="C725" s="117">
        <v>157.94999999999999</v>
      </c>
      <c r="D725">
        <f t="shared" si="11"/>
        <v>8.9428297668475067E-3</v>
      </c>
      <c r="E725">
        <v>-0.37765957446808518</v>
      </c>
    </row>
    <row r="726" spans="2:5">
      <c r="B726" s="116">
        <v>44517</v>
      </c>
      <c r="C726" s="117">
        <v>156.55000000000001</v>
      </c>
      <c r="D726">
        <f t="shared" si="11"/>
        <v>0.89298669891172922</v>
      </c>
      <c r="E726">
        <v>-0.37938553022794841</v>
      </c>
    </row>
    <row r="727" spans="2:5">
      <c r="B727" s="116">
        <v>44607</v>
      </c>
      <c r="C727" s="117">
        <v>82.7</v>
      </c>
      <c r="D727">
        <f t="shared" si="11"/>
        <v>0.30133752950432741</v>
      </c>
      <c r="E727">
        <v>-0.38283582089552237</v>
      </c>
    </row>
    <row r="728" spans="2:5">
      <c r="B728" s="116">
        <v>44894</v>
      </c>
      <c r="C728" s="117">
        <v>63.55</v>
      </c>
      <c r="D728">
        <f t="shared" si="11"/>
        <v>-0.35645569620253165</v>
      </c>
      <c r="E728">
        <v>-0.38717454194792678</v>
      </c>
    </row>
    <row r="729" spans="2:5">
      <c r="B729" s="116">
        <v>45181</v>
      </c>
      <c r="C729" s="117">
        <v>98.75</v>
      </c>
      <c r="D729">
        <f t="shared" si="11"/>
        <v>0.33716993906567377</v>
      </c>
      <c r="E729">
        <v>-0.38873413803775925</v>
      </c>
    </row>
    <row r="730" spans="2:5">
      <c r="B730" s="116">
        <v>44679</v>
      </c>
      <c r="C730" s="117">
        <v>73.849999999999994</v>
      </c>
      <c r="D730">
        <f t="shared" si="11"/>
        <v>0.245362563237774</v>
      </c>
      <c r="E730">
        <v>-0.39392695937628236</v>
      </c>
    </row>
    <row r="731" spans="2:5">
      <c r="B731" s="116">
        <v>44925</v>
      </c>
      <c r="C731" s="117">
        <v>59.3</v>
      </c>
      <c r="D731">
        <f t="shared" si="11"/>
        <v>-0.25595984943538275</v>
      </c>
      <c r="E731">
        <v>-0.39949367088607596</v>
      </c>
    </row>
    <row r="732" spans="2:5">
      <c r="B732" s="116">
        <v>44614</v>
      </c>
      <c r="C732" s="117">
        <v>79.7</v>
      </c>
      <c r="D732">
        <f t="shared" si="11"/>
        <v>1.2706480304955527E-2</v>
      </c>
      <c r="E732">
        <v>-0.40500186636804769</v>
      </c>
    </row>
    <row r="733" spans="2:5">
      <c r="B733" s="116">
        <v>45125</v>
      </c>
      <c r="C733" s="117">
        <v>78.7</v>
      </c>
      <c r="D733">
        <f t="shared" si="11"/>
        <v>0.69978401727861783</v>
      </c>
      <c r="E733">
        <v>-0.40603773584905656</v>
      </c>
    </row>
    <row r="734" spans="2:5">
      <c r="B734" s="116">
        <v>44774</v>
      </c>
      <c r="C734" s="117">
        <v>46.3</v>
      </c>
      <c r="D734">
        <f t="shared" si="11"/>
        <v>-0.4374240583232078</v>
      </c>
      <c r="E734">
        <v>-0.40754958413307751</v>
      </c>
    </row>
    <row r="735" spans="2:5">
      <c r="B735" s="116">
        <v>44651</v>
      </c>
      <c r="C735" s="117">
        <v>82.3</v>
      </c>
      <c r="D735">
        <f t="shared" si="11"/>
        <v>4.4416243654822336E-2</v>
      </c>
      <c r="E735">
        <v>-0.40791366906474824</v>
      </c>
    </row>
    <row r="736" spans="2:5">
      <c r="B736" s="116">
        <v>44617</v>
      </c>
      <c r="C736" s="117">
        <v>78.8</v>
      </c>
      <c r="D736">
        <f t="shared" si="11"/>
        <v>-1.3149655604257949E-2</v>
      </c>
      <c r="E736">
        <v>-0.41017964071856289</v>
      </c>
    </row>
    <row r="737" spans="2:5">
      <c r="B737" s="116">
        <v>44622</v>
      </c>
      <c r="C737" s="117">
        <v>79.849999999999994</v>
      </c>
      <c r="D737">
        <f t="shared" si="11"/>
        <v>0.51518026565464881</v>
      </c>
      <c r="E737">
        <v>-0.41048357327427093</v>
      </c>
    </row>
    <row r="738" spans="2:5">
      <c r="B738" s="116">
        <v>44942</v>
      </c>
      <c r="C738" s="117">
        <v>52.7</v>
      </c>
      <c r="D738">
        <f t="shared" si="11"/>
        <v>-3.3913840513290459E-2</v>
      </c>
      <c r="E738">
        <v>-0.41150195421552199</v>
      </c>
    </row>
    <row r="739" spans="2:5">
      <c r="B739" s="116">
        <v>44987</v>
      </c>
      <c r="C739" s="117">
        <v>54.55</v>
      </c>
      <c r="D739">
        <f t="shared" si="11"/>
        <v>-0.67108833283087133</v>
      </c>
      <c r="E739">
        <v>-0.41185983827493267</v>
      </c>
    </row>
    <row r="740" spans="2:5">
      <c r="B740" s="116">
        <v>45356</v>
      </c>
      <c r="C740" s="117">
        <v>165.85</v>
      </c>
      <c r="D740">
        <f t="shared" si="11"/>
        <v>1.0692451653150341</v>
      </c>
      <c r="E740">
        <v>-0.41786591786591781</v>
      </c>
    </row>
    <row r="741" spans="2:5">
      <c r="B741" s="116">
        <v>45124</v>
      </c>
      <c r="C741" s="117">
        <v>80.150000000000006</v>
      </c>
      <c r="D741">
        <f t="shared" si="11"/>
        <v>0.17954378219278885</v>
      </c>
      <c r="E741">
        <v>-0.41878172588832485</v>
      </c>
    </row>
    <row r="742" spans="2:5">
      <c r="B742" s="116">
        <v>45078</v>
      </c>
      <c r="C742" s="117">
        <v>67.95</v>
      </c>
      <c r="D742">
        <f t="shared" si="11"/>
        <v>-0.50903179190751446</v>
      </c>
      <c r="E742">
        <v>-0.4349272349272349</v>
      </c>
    </row>
    <row r="743" spans="2:5">
      <c r="B743" s="116">
        <v>44546</v>
      </c>
      <c r="C743" s="117">
        <v>138.4</v>
      </c>
      <c r="D743">
        <f t="shared" si="11"/>
        <v>1.464826357969724</v>
      </c>
      <c r="E743">
        <v>-0.43528643708176923</v>
      </c>
    </row>
    <row r="744" spans="2:5">
      <c r="B744" s="116">
        <v>44698</v>
      </c>
      <c r="C744" s="117">
        <v>56.15</v>
      </c>
      <c r="D744">
        <f t="shared" si="11"/>
        <v>6.6476733143399816E-2</v>
      </c>
      <c r="E744">
        <v>-0.4362449799196787</v>
      </c>
    </row>
    <row r="745" spans="2:5">
      <c r="B745" s="116">
        <v>45008</v>
      </c>
      <c r="C745" s="117">
        <v>52.65</v>
      </c>
      <c r="D745">
        <f t="shared" si="11"/>
        <v>-0.14040816326530614</v>
      </c>
      <c r="E745">
        <v>-0.43659711075441415</v>
      </c>
    </row>
    <row r="746" spans="2:5">
      <c r="B746" s="116">
        <v>44847</v>
      </c>
      <c r="C746" s="117">
        <v>61.25</v>
      </c>
      <c r="D746">
        <f t="shared" si="11"/>
        <v>-0.55728225514998186</v>
      </c>
      <c r="E746">
        <v>-0.43755739210284667</v>
      </c>
    </row>
    <row r="747" spans="2:5">
      <c r="B747" s="116">
        <v>44565</v>
      </c>
      <c r="C747" s="117">
        <v>138.35</v>
      </c>
      <c r="D747">
        <f t="shared" si="11"/>
        <v>0.86707152496626183</v>
      </c>
      <c r="E747">
        <v>-0.43953818108162851</v>
      </c>
    </row>
    <row r="748" spans="2:5">
      <c r="B748" s="116">
        <v>45091</v>
      </c>
      <c r="C748" s="117">
        <v>74.099999999999994</v>
      </c>
      <c r="D748">
        <f t="shared" si="11"/>
        <v>-0.41446068747530623</v>
      </c>
      <c r="E748">
        <v>-0.44243792325056441</v>
      </c>
    </row>
    <row r="749" spans="2:5">
      <c r="B749" s="116">
        <v>44550</v>
      </c>
      <c r="C749" s="117">
        <v>126.55</v>
      </c>
      <c r="D749">
        <f t="shared" si="11"/>
        <v>0.53486961795027277</v>
      </c>
      <c r="E749">
        <v>-0.44287915474356154</v>
      </c>
    </row>
    <row r="750" spans="2:5">
      <c r="B750" s="116">
        <v>44606</v>
      </c>
      <c r="C750" s="117">
        <v>82.45</v>
      </c>
      <c r="D750">
        <f t="shared" si="11"/>
        <v>0.28928850664581701</v>
      </c>
      <c r="E750">
        <v>-0.4434694566317921</v>
      </c>
    </row>
    <row r="751" spans="2:5">
      <c r="B751" s="116">
        <v>44887</v>
      </c>
      <c r="C751" s="117">
        <v>63.95</v>
      </c>
      <c r="D751">
        <f t="shared" si="11"/>
        <v>-0.20410703173615424</v>
      </c>
      <c r="E751">
        <v>-0.45224839400428263</v>
      </c>
    </row>
    <row r="752" spans="2:5">
      <c r="B752" s="116">
        <v>44644</v>
      </c>
      <c r="C752" s="117">
        <v>80.349999999999994</v>
      </c>
      <c r="D752">
        <f t="shared" si="11"/>
        <v>-0.46664454032525726</v>
      </c>
      <c r="E752">
        <v>-0.46664454032525726</v>
      </c>
    </row>
    <row r="753" spans="2:5">
      <c r="B753" s="116">
        <v>44532</v>
      </c>
      <c r="C753" s="117">
        <v>150.65</v>
      </c>
      <c r="D753">
        <f t="shared" si="11"/>
        <v>0.12467338559163881</v>
      </c>
      <c r="E753">
        <v>-0.469355406833392</v>
      </c>
    </row>
    <row r="754" spans="2:5">
      <c r="B754" s="116">
        <v>44560</v>
      </c>
      <c r="C754" s="117">
        <v>133.94999999999999</v>
      </c>
      <c r="D754">
        <f t="shared" si="11"/>
        <v>-2.8643944887599831E-2</v>
      </c>
      <c r="E754">
        <v>-0.47734987709235638</v>
      </c>
    </row>
    <row r="755" spans="2:5">
      <c r="B755" s="116">
        <v>44456</v>
      </c>
      <c r="C755" s="117">
        <v>137.9</v>
      </c>
      <c r="D755">
        <f t="shared" si="11"/>
        <v>0.86225523295070916</v>
      </c>
      <c r="E755">
        <v>-0.47932792146498021</v>
      </c>
    </row>
    <row r="756" spans="2:5">
      <c r="B756" s="116">
        <v>45112</v>
      </c>
      <c r="C756" s="117">
        <v>74.05</v>
      </c>
      <c r="D756">
        <f t="shared" si="11"/>
        <v>0.13226299694189589</v>
      </c>
      <c r="E756">
        <v>-0.48089730108657558</v>
      </c>
    </row>
    <row r="757" spans="2:5">
      <c r="B757" s="116">
        <v>44719</v>
      </c>
      <c r="C757" s="117">
        <v>65.400000000000006</v>
      </c>
      <c r="D757">
        <f t="shared" si="11"/>
        <v>-0.17890772128060262</v>
      </c>
      <c r="E757">
        <v>-0.48320821809561432</v>
      </c>
    </row>
    <row r="758" spans="2:5">
      <c r="B758" s="116">
        <v>44648</v>
      </c>
      <c r="C758" s="117">
        <v>79.650000000000006</v>
      </c>
      <c r="D758">
        <f t="shared" si="11"/>
        <v>0.21510297482837543</v>
      </c>
      <c r="E758">
        <v>-0.48513251454427919</v>
      </c>
    </row>
    <row r="759" spans="2:5">
      <c r="B759" s="116">
        <v>44845</v>
      </c>
      <c r="C759" s="117">
        <v>65.55</v>
      </c>
      <c r="D759">
        <f t="shared" si="11"/>
        <v>-0.5003810975609756</v>
      </c>
      <c r="E759">
        <v>-0.48547880690737838</v>
      </c>
    </row>
    <row r="760" spans="2:5">
      <c r="B760" s="116">
        <v>44405</v>
      </c>
      <c r="C760" s="117">
        <v>131.19999999999999</v>
      </c>
      <c r="D760">
        <f t="shared" si="11"/>
        <v>-1.796407185628747E-2</v>
      </c>
      <c r="E760">
        <v>-0.48760007810974426</v>
      </c>
    </row>
    <row r="761" spans="2:5">
      <c r="B761" s="116">
        <v>44575</v>
      </c>
      <c r="C761" s="117">
        <v>133.6</v>
      </c>
      <c r="D761">
        <f t="shared" si="11"/>
        <v>-1.4749262536873156E-2</v>
      </c>
      <c r="E761">
        <v>-0.49224688355123142</v>
      </c>
    </row>
    <row r="762" spans="2:5">
      <c r="B762" s="116">
        <v>44497</v>
      </c>
      <c r="C762" s="117">
        <v>135.6</v>
      </c>
      <c r="D762">
        <f t="shared" si="11"/>
        <v>1.086153846153846</v>
      </c>
      <c r="E762">
        <v>-0.49230596428170276</v>
      </c>
    </row>
    <row r="763" spans="2:5">
      <c r="B763" s="116">
        <v>44732</v>
      </c>
      <c r="C763" s="117">
        <v>65</v>
      </c>
      <c r="D763">
        <f t="shared" si="11"/>
        <v>-0.505515405096995</v>
      </c>
      <c r="E763">
        <v>-0.49357226334242305</v>
      </c>
    </row>
    <row r="764" spans="2:5">
      <c r="B764" s="116">
        <v>44554</v>
      </c>
      <c r="C764" s="117">
        <v>131.44999999999999</v>
      </c>
      <c r="D764">
        <f t="shared" si="11"/>
        <v>0.94740740740740725</v>
      </c>
      <c r="E764">
        <v>-0.49448140599161633</v>
      </c>
    </row>
    <row r="765" spans="2:5">
      <c r="B765" s="116">
        <v>44725</v>
      </c>
      <c r="C765" s="117">
        <v>67.5</v>
      </c>
      <c r="D765">
        <f t="shared" si="11"/>
        <v>-0.4998147462022971</v>
      </c>
      <c r="E765">
        <v>-0.4998147462022971</v>
      </c>
    </row>
    <row r="766" spans="2:5">
      <c r="B766" s="116">
        <v>44413</v>
      </c>
      <c r="C766" s="117">
        <v>134.94999999999999</v>
      </c>
      <c r="D766">
        <f t="shared" si="11"/>
        <v>1.4280345734686036E-2</v>
      </c>
      <c r="E766">
        <v>-0.50156971375807946</v>
      </c>
    </row>
    <row r="767" spans="2:5">
      <c r="B767" s="116">
        <v>44579</v>
      </c>
      <c r="C767" s="117">
        <v>133.05000000000001</v>
      </c>
      <c r="D767">
        <f t="shared" si="11"/>
        <v>0.2498825739783937</v>
      </c>
      <c r="E767">
        <v>-0.5094930875576037</v>
      </c>
    </row>
    <row r="768" spans="2:5">
      <c r="B768" s="116">
        <v>45225</v>
      </c>
      <c r="C768" s="117">
        <v>106.45</v>
      </c>
      <c r="D768">
        <f t="shared" si="11"/>
        <v>0.66849529780564276</v>
      </c>
      <c r="E768">
        <v>-0.51348263254113347</v>
      </c>
    </row>
    <row r="769" spans="2:5">
      <c r="B769" s="116">
        <v>44903</v>
      </c>
      <c r="C769" s="117">
        <v>63.8</v>
      </c>
      <c r="D769">
        <f t="shared" si="11"/>
        <v>-0.28595411303861218</v>
      </c>
      <c r="E769">
        <v>-0.51703255109765334</v>
      </c>
    </row>
    <row r="770" spans="2:5">
      <c r="B770" s="116">
        <v>45156</v>
      </c>
      <c r="C770" s="117">
        <v>89.35</v>
      </c>
      <c r="D770">
        <f t="shared" si="11"/>
        <v>-0.29087301587301589</v>
      </c>
      <c r="E770">
        <v>-0.5254912373871482</v>
      </c>
    </row>
    <row r="771" spans="2:5">
      <c r="B771" s="116">
        <v>44400</v>
      </c>
      <c r="C771" s="117">
        <v>126</v>
      </c>
      <c r="D771">
        <f t="shared" ref="D771:D834" si="12">IFERROR((C771-C772)/C772,0)</f>
        <v>0.92660550458715585</v>
      </c>
      <c r="E771">
        <v>-0.52558454761097928</v>
      </c>
    </row>
    <row r="772" spans="2:5">
      <c r="B772" s="116">
        <v>45051</v>
      </c>
      <c r="C772" s="117">
        <v>65.400000000000006</v>
      </c>
      <c r="D772">
        <f t="shared" si="12"/>
        <v>5.144694533762062E-2</v>
      </c>
      <c r="E772">
        <v>-0.52574329224075411</v>
      </c>
    </row>
    <row r="773" spans="2:5">
      <c r="B773" s="116">
        <v>44868</v>
      </c>
      <c r="C773" s="117">
        <v>62.2</v>
      </c>
      <c r="D773">
        <f t="shared" si="12"/>
        <v>3.150912106135996E-2</v>
      </c>
      <c r="E773">
        <v>-0.52591463414634143</v>
      </c>
    </row>
    <row r="774" spans="2:5">
      <c r="B774" s="116">
        <v>44740</v>
      </c>
      <c r="C774" s="117">
        <v>60.3</v>
      </c>
      <c r="D774">
        <f t="shared" si="12"/>
        <v>-0.19385026737967914</v>
      </c>
      <c r="E774">
        <v>-0.52612966601178779</v>
      </c>
    </row>
    <row r="775" spans="2:5">
      <c r="B775" s="116">
        <v>45111</v>
      </c>
      <c r="C775" s="117">
        <v>74.8</v>
      </c>
      <c r="D775">
        <f t="shared" si="12"/>
        <v>0.39422180801491147</v>
      </c>
      <c r="E775">
        <v>-0.52733017377567137</v>
      </c>
    </row>
    <row r="776" spans="2:5">
      <c r="B776" s="116">
        <v>44918</v>
      </c>
      <c r="C776" s="117">
        <v>53.65</v>
      </c>
      <c r="D776">
        <f t="shared" si="12"/>
        <v>-0.60565968393972802</v>
      </c>
      <c r="E776">
        <v>-0.52793664760228776</v>
      </c>
    </row>
    <row r="777" spans="2:5">
      <c r="B777" s="116">
        <v>44510</v>
      </c>
      <c r="C777" s="117">
        <v>136.05000000000001</v>
      </c>
      <c r="D777">
        <f t="shared" si="12"/>
        <v>1.1208106001558846</v>
      </c>
      <c r="E777">
        <v>-0.52842287694973999</v>
      </c>
    </row>
    <row r="778" spans="2:5">
      <c r="B778" s="116">
        <v>44904</v>
      </c>
      <c r="C778" s="117">
        <v>64.150000000000006</v>
      </c>
      <c r="D778">
        <f t="shared" si="12"/>
        <v>1.5031645569620297E-2</v>
      </c>
      <c r="E778">
        <v>-0.53123858238947752</v>
      </c>
    </row>
    <row r="779" spans="2:5">
      <c r="B779" s="116">
        <v>45069</v>
      </c>
      <c r="C779" s="117">
        <v>63.2</v>
      </c>
      <c r="D779">
        <f t="shared" si="12"/>
        <v>0.19245283018867929</v>
      </c>
      <c r="E779">
        <v>-0.53750457372850347</v>
      </c>
    </row>
    <row r="780" spans="2:5">
      <c r="B780" s="116">
        <v>45006</v>
      </c>
      <c r="C780" s="117">
        <v>53</v>
      </c>
      <c r="D780">
        <f t="shared" si="12"/>
        <v>-2.3941068139963117E-2</v>
      </c>
      <c r="E780">
        <v>-0.54032957502168255</v>
      </c>
    </row>
    <row r="781" spans="2:5">
      <c r="B781" s="116">
        <v>44746</v>
      </c>
      <c r="C781" s="117">
        <v>54.3</v>
      </c>
      <c r="D781">
        <f t="shared" si="12"/>
        <v>-0.1069078947368421</v>
      </c>
      <c r="E781">
        <v>-0.54041472704189597</v>
      </c>
    </row>
    <row r="782" spans="2:5">
      <c r="B782" s="116">
        <v>44827</v>
      </c>
      <c r="C782" s="117">
        <v>60.8</v>
      </c>
      <c r="D782">
        <f t="shared" si="12"/>
        <v>0.14285714285714274</v>
      </c>
      <c r="E782">
        <v>-0.54285714285714293</v>
      </c>
    </row>
    <row r="783" spans="2:5">
      <c r="B783" s="116">
        <v>45028</v>
      </c>
      <c r="C783" s="117">
        <v>53.2</v>
      </c>
      <c r="D783">
        <f t="shared" si="12"/>
        <v>0.27731092436974802</v>
      </c>
      <c r="E783">
        <v>-0.54334763948497855</v>
      </c>
    </row>
    <row r="784" spans="2:5">
      <c r="B784" s="116">
        <v>44768</v>
      </c>
      <c r="C784" s="117">
        <v>41.65</v>
      </c>
      <c r="D784">
        <f t="shared" si="12"/>
        <v>-0.34666666666666668</v>
      </c>
      <c r="E784">
        <v>-0.54406130268199238</v>
      </c>
    </row>
    <row r="785" spans="2:5">
      <c r="B785" s="116">
        <v>44846</v>
      </c>
      <c r="C785" s="117">
        <v>63.75</v>
      </c>
      <c r="D785">
        <f t="shared" si="12"/>
        <v>-0.48692152917505033</v>
      </c>
      <c r="E785">
        <v>-0.5448054266333453</v>
      </c>
    </row>
    <row r="786" spans="2:5">
      <c r="B786" s="116">
        <v>44433</v>
      </c>
      <c r="C786" s="117">
        <v>124.25</v>
      </c>
      <c r="D786">
        <f t="shared" si="12"/>
        <v>1.0812395309882745</v>
      </c>
      <c r="E786">
        <v>-0.54520497803806733</v>
      </c>
    </row>
    <row r="787" spans="2:5">
      <c r="B787" s="116">
        <v>44810</v>
      </c>
      <c r="C787" s="117">
        <v>59.7</v>
      </c>
      <c r="D787">
        <f t="shared" si="12"/>
        <v>3.361344537815174E-3</v>
      </c>
      <c r="E787">
        <v>-0.55062100112909296</v>
      </c>
    </row>
    <row r="788" spans="2:5">
      <c r="B788" s="116">
        <v>44811</v>
      </c>
      <c r="C788" s="117">
        <v>59.5</v>
      </c>
      <c r="D788">
        <f t="shared" si="12"/>
        <v>-0.49640287769784175</v>
      </c>
      <c r="E788">
        <v>-0.55212645841174257</v>
      </c>
    </row>
    <row r="789" spans="2:5">
      <c r="B789" s="116">
        <v>45250</v>
      </c>
      <c r="C789" s="117">
        <v>118.15</v>
      </c>
      <c r="D789">
        <f t="shared" si="12"/>
        <v>0.99577702702702697</v>
      </c>
      <c r="E789">
        <v>-0.55599398722284854</v>
      </c>
    </row>
    <row r="790" spans="2:5">
      <c r="B790" s="116">
        <v>44802</v>
      </c>
      <c r="C790" s="117">
        <v>59.2</v>
      </c>
      <c r="D790">
        <f t="shared" si="12"/>
        <v>-0.25063291139240501</v>
      </c>
      <c r="E790">
        <v>-0.55672032946462002</v>
      </c>
    </row>
    <row r="791" spans="2:5">
      <c r="B791" s="116">
        <v>44627</v>
      </c>
      <c r="C791" s="117">
        <v>79</v>
      </c>
      <c r="D791">
        <f t="shared" si="12"/>
        <v>0.45087235996326896</v>
      </c>
      <c r="E791">
        <v>-0.56256921373200441</v>
      </c>
    </row>
    <row r="792" spans="2:5">
      <c r="B792" s="116">
        <v>44981</v>
      </c>
      <c r="C792" s="117">
        <v>54.45</v>
      </c>
      <c r="D792">
        <f t="shared" si="12"/>
        <v>9.2678405931417972E-3</v>
      </c>
      <c r="E792">
        <v>-0.56335204490777868</v>
      </c>
    </row>
    <row r="793" spans="2:5">
      <c r="B793" s="116">
        <v>44761</v>
      </c>
      <c r="C793" s="117">
        <v>53.95</v>
      </c>
      <c r="D793">
        <f t="shared" si="12"/>
        <v>-0.56840000000000002</v>
      </c>
      <c r="E793">
        <v>-0.56666666666666665</v>
      </c>
    </row>
    <row r="794" spans="2:5">
      <c r="B794" s="116">
        <v>44432</v>
      </c>
      <c r="C794" s="117">
        <v>125</v>
      </c>
      <c r="D794">
        <f t="shared" si="12"/>
        <v>0.846381093057607</v>
      </c>
      <c r="E794">
        <v>-0.57147754542338014</v>
      </c>
    </row>
    <row r="795" spans="2:5">
      <c r="B795" s="116">
        <v>44882</v>
      </c>
      <c r="C795" s="117">
        <v>67.7</v>
      </c>
      <c r="D795">
        <f t="shared" si="12"/>
        <v>-0.39364084191670401</v>
      </c>
      <c r="E795">
        <v>-0.5732745036243303</v>
      </c>
    </row>
    <row r="796" spans="2:5">
      <c r="B796" s="116">
        <v>45218</v>
      </c>
      <c r="C796" s="117">
        <v>111.65</v>
      </c>
      <c r="D796">
        <f t="shared" si="12"/>
        <v>0.23370165745856361</v>
      </c>
      <c r="E796">
        <v>-0.57616824203773298</v>
      </c>
    </row>
    <row r="797" spans="2:5">
      <c r="B797" s="116">
        <v>44588</v>
      </c>
      <c r="C797" s="117">
        <v>90.5</v>
      </c>
      <c r="D797">
        <f t="shared" si="12"/>
        <v>0.3923076923076923</v>
      </c>
      <c r="E797">
        <v>-0.57818690281985552</v>
      </c>
    </row>
    <row r="798" spans="2:5">
      <c r="B798" s="116">
        <v>44909</v>
      </c>
      <c r="C798" s="117">
        <v>65</v>
      </c>
      <c r="D798">
        <f t="shared" si="12"/>
        <v>-0.44325481798715205</v>
      </c>
      <c r="E798">
        <v>-0.57996768982229407</v>
      </c>
    </row>
    <row r="799" spans="2:5">
      <c r="B799" s="116">
        <v>45272</v>
      </c>
      <c r="C799" s="117">
        <v>116.75</v>
      </c>
      <c r="D799">
        <f t="shared" si="12"/>
        <v>1.0146678170836927</v>
      </c>
      <c r="E799">
        <v>-0.58011149073907575</v>
      </c>
    </row>
    <row r="800" spans="2:5">
      <c r="B800" s="116">
        <v>44803</v>
      </c>
      <c r="C800" s="117">
        <v>57.95</v>
      </c>
      <c r="D800">
        <f t="shared" si="12"/>
        <v>-0.27743142144638405</v>
      </c>
      <c r="E800">
        <v>-0.5811348030357788</v>
      </c>
    </row>
    <row r="801" spans="2:5">
      <c r="B801" s="116">
        <v>44624</v>
      </c>
      <c r="C801" s="117">
        <v>80.2</v>
      </c>
      <c r="D801">
        <f t="shared" si="12"/>
        <v>0.54379210779595766</v>
      </c>
      <c r="E801">
        <v>-0.58250910983862569</v>
      </c>
    </row>
    <row r="802" spans="2:5">
      <c r="B802" s="116">
        <v>44693</v>
      </c>
      <c r="C802" s="117">
        <v>51.95</v>
      </c>
      <c r="D802">
        <f t="shared" si="12"/>
        <v>-5.2007299270072894E-2</v>
      </c>
      <c r="E802">
        <v>-0.58356713426853701</v>
      </c>
    </row>
    <row r="803" spans="2:5">
      <c r="B803" s="116">
        <v>44750</v>
      </c>
      <c r="C803" s="117">
        <v>54.8</v>
      </c>
      <c r="D803">
        <f t="shared" si="12"/>
        <v>-0.1038430089942764</v>
      </c>
      <c r="E803">
        <v>-0.58827948910593542</v>
      </c>
    </row>
    <row r="804" spans="2:5">
      <c r="B804" s="116">
        <v>44686</v>
      </c>
      <c r="C804" s="117">
        <v>61.15</v>
      </c>
      <c r="D804">
        <f t="shared" si="12"/>
        <v>0.21691542288557211</v>
      </c>
      <c r="E804">
        <v>-0.58863101244534133</v>
      </c>
    </row>
    <row r="805" spans="2:5">
      <c r="B805" s="116">
        <v>45013</v>
      </c>
      <c r="C805" s="117">
        <v>50.25</v>
      </c>
      <c r="D805">
        <f t="shared" si="12"/>
        <v>-7.9670329670329693E-2</v>
      </c>
      <c r="E805">
        <v>-0.58878887070376429</v>
      </c>
    </row>
    <row r="806" spans="2:5">
      <c r="B806" s="116">
        <v>44778</v>
      </c>
      <c r="C806" s="117">
        <v>54.6</v>
      </c>
      <c r="D806">
        <f t="shared" si="12"/>
        <v>-0.26563550773369193</v>
      </c>
      <c r="E806">
        <v>-0.59101123595505622</v>
      </c>
    </row>
    <row r="807" spans="2:5">
      <c r="B807" s="116">
        <v>45099</v>
      </c>
      <c r="C807" s="117">
        <v>74.349999999999994</v>
      </c>
      <c r="D807">
        <f t="shared" si="12"/>
        <v>0.34084761045987361</v>
      </c>
      <c r="E807">
        <v>-0.59184233640755379</v>
      </c>
    </row>
    <row r="808" spans="2:5">
      <c r="B808" s="116">
        <v>44776</v>
      </c>
      <c r="C808" s="117">
        <v>55.45</v>
      </c>
      <c r="D808">
        <f t="shared" si="12"/>
        <v>2.8756957328385981E-2</v>
      </c>
      <c r="E808">
        <v>-0.59407027818448022</v>
      </c>
    </row>
    <row r="809" spans="2:5">
      <c r="B809" s="116">
        <v>44757</v>
      </c>
      <c r="C809" s="117">
        <v>53.9</v>
      </c>
      <c r="D809">
        <f t="shared" si="12"/>
        <v>5.6862745098039187E-2</v>
      </c>
      <c r="E809">
        <v>-0.59761104889884276</v>
      </c>
    </row>
    <row r="810" spans="2:5">
      <c r="B810" s="116">
        <v>44949</v>
      </c>
      <c r="C810" s="117">
        <v>51</v>
      </c>
      <c r="D810">
        <f t="shared" si="12"/>
        <v>-6.3360881542699768E-2</v>
      </c>
      <c r="E810">
        <v>-0.60015680125441007</v>
      </c>
    </row>
    <row r="811" spans="2:5">
      <c r="B811" s="116">
        <v>44749</v>
      </c>
      <c r="C811" s="117">
        <v>54.45</v>
      </c>
      <c r="D811">
        <f t="shared" si="12"/>
        <v>-0.28870019595035917</v>
      </c>
      <c r="E811">
        <v>-0.60586319218241047</v>
      </c>
    </row>
    <row r="812" spans="2:5">
      <c r="B812" s="116">
        <v>44635</v>
      </c>
      <c r="C812" s="117">
        <v>76.55</v>
      </c>
      <c r="D812">
        <f t="shared" si="12"/>
        <v>0.42817164179104467</v>
      </c>
      <c r="E812">
        <v>-0.60602161605764282</v>
      </c>
    </row>
    <row r="813" spans="2:5">
      <c r="B813" s="116">
        <v>44984</v>
      </c>
      <c r="C813" s="117">
        <v>53.6</v>
      </c>
      <c r="D813">
        <f t="shared" si="12"/>
        <v>-0.12561174551386617</v>
      </c>
      <c r="E813">
        <v>-0.61271676300578037</v>
      </c>
    </row>
    <row r="814" spans="2:5">
      <c r="B814" s="116">
        <v>44854</v>
      </c>
      <c r="C814" s="117">
        <v>61.3</v>
      </c>
      <c r="D814">
        <f t="shared" si="12"/>
        <v>0.14472455648926238</v>
      </c>
      <c r="E814">
        <v>-0.6153122058362096</v>
      </c>
    </row>
    <row r="815" spans="2:5">
      <c r="B815" s="116">
        <v>45005</v>
      </c>
      <c r="C815" s="117">
        <v>53.55</v>
      </c>
      <c r="D815">
        <f t="shared" si="12"/>
        <v>-0.45990922844175497</v>
      </c>
      <c r="E815">
        <v>-0.61818181818181817</v>
      </c>
    </row>
    <row r="816" spans="2:5">
      <c r="B816" s="116">
        <v>45190</v>
      </c>
      <c r="C816" s="117">
        <v>99.15</v>
      </c>
      <c r="D816">
        <f t="shared" si="12"/>
        <v>8.7767416346681296E-2</v>
      </c>
      <c r="E816">
        <v>-0.62181027577526038</v>
      </c>
    </row>
    <row r="817" spans="2:5">
      <c r="B817" s="116">
        <v>45155</v>
      </c>
      <c r="C817" s="117">
        <v>91.15</v>
      </c>
      <c r="D817">
        <f t="shared" si="12"/>
        <v>0.11771919068056418</v>
      </c>
      <c r="E817">
        <v>-0.62319140140553941</v>
      </c>
    </row>
    <row r="818" spans="2:5">
      <c r="B818" s="116">
        <v>44613</v>
      </c>
      <c r="C818" s="117">
        <v>81.55</v>
      </c>
      <c r="D818">
        <f t="shared" si="12"/>
        <v>0.21263940520446092</v>
      </c>
      <c r="E818">
        <v>-0.6250402317347924</v>
      </c>
    </row>
    <row r="819" spans="2:5">
      <c r="B819" s="116">
        <v>45072</v>
      </c>
      <c r="C819" s="117">
        <v>67.25</v>
      </c>
      <c r="D819">
        <f t="shared" si="12"/>
        <v>-9.9732262382864825E-2</v>
      </c>
      <c r="E819">
        <v>-0.63381432071875854</v>
      </c>
    </row>
    <row r="820" spans="2:5">
      <c r="B820" s="116">
        <v>44713</v>
      </c>
      <c r="C820" s="117">
        <v>74.7</v>
      </c>
      <c r="D820">
        <f t="shared" si="12"/>
        <v>0.48656716417910456</v>
      </c>
      <c r="E820">
        <v>-0.64012140482728719</v>
      </c>
    </row>
    <row r="821" spans="2:5">
      <c r="B821" s="116">
        <v>44972</v>
      </c>
      <c r="C821" s="117">
        <v>50.25</v>
      </c>
      <c r="D821">
        <f t="shared" si="12"/>
        <v>-0.35741687979539644</v>
      </c>
      <c r="E821">
        <v>-0.64094319399785638</v>
      </c>
    </row>
    <row r="822" spans="2:5">
      <c r="B822" s="116">
        <v>44649</v>
      </c>
      <c r="C822" s="117">
        <v>78.2</v>
      </c>
      <c r="D822">
        <f t="shared" si="12"/>
        <v>0.54392892398815407</v>
      </c>
      <c r="E822">
        <v>-0.6434271123067804</v>
      </c>
    </row>
    <row r="823" spans="2:5">
      <c r="B823" s="116">
        <v>45009</v>
      </c>
      <c r="C823" s="117">
        <v>50.65</v>
      </c>
      <c r="D823">
        <f t="shared" si="12"/>
        <v>-0.20797498045347934</v>
      </c>
      <c r="E823">
        <v>-0.64838597709128776</v>
      </c>
    </row>
    <row r="824" spans="2:5">
      <c r="B824" s="116">
        <v>44875</v>
      </c>
      <c r="C824" s="117">
        <v>63.95</v>
      </c>
      <c r="D824">
        <f t="shared" si="12"/>
        <v>0.17663293468261271</v>
      </c>
      <c r="E824">
        <v>-0.6503553854565336</v>
      </c>
    </row>
    <row r="825" spans="2:5">
      <c r="B825" s="116">
        <v>44937</v>
      </c>
      <c r="C825" s="117">
        <v>54.35</v>
      </c>
      <c r="D825">
        <f t="shared" si="12"/>
        <v>-0.18941088739746453</v>
      </c>
      <c r="E825">
        <v>-0.65282657297987867</v>
      </c>
    </row>
    <row r="826" spans="2:5">
      <c r="B826" s="116">
        <v>44729</v>
      </c>
      <c r="C826" s="117">
        <v>67.05</v>
      </c>
      <c r="D826">
        <f t="shared" si="12"/>
        <v>-0.11718235681369329</v>
      </c>
      <c r="E826">
        <v>-0.65286047113642254</v>
      </c>
    </row>
    <row r="827" spans="2:5">
      <c r="B827" s="116">
        <v>44636</v>
      </c>
      <c r="C827" s="117">
        <v>75.95</v>
      </c>
      <c r="D827">
        <f t="shared" si="12"/>
        <v>0.4196261682242991</v>
      </c>
      <c r="E827">
        <v>-0.65302206587783818</v>
      </c>
    </row>
    <row r="828" spans="2:5">
      <c r="B828" s="116">
        <v>44985</v>
      </c>
      <c r="C828" s="117">
        <v>53.5</v>
      </c>
      <c r="D828">
        <f t="shared" si="12"/>
        <v>-0.3515151515151515</v>
      </c>
      <c r="E828">
        <v>-0.66128521684077235</v>
      </c>
    </row>
    <row r="829" spans="2:5">
      <c r="B829" s="116">
        <v>44658</v>
      </c>
      <c r="C829" s="117">
        <v>82.5</v>
      </c>
      <c r="D829">
        <f t="shared" si="12"/>
        <v>0.14982578397212543</v>
      </c>
      <c r="E829">
        <v>-0.66250767028022084</v>
      </c>
    </row>
    <row r="830" spans="2:5">
      <c r="B830" s="116">
        <v>44680</v>
      </c>
      <c r="C830" s="117">
        <v>71.75</v>
      </c>
      <c r="D830">
        <f t="shared" si="12"/>
        <v>0.13528481012658222</v>
      </c>
      <c r="E830">
        <v>-0.66720779220779225</v>
      </c>
    </row>
    <row r="831" spans="2:5">
      <c r="B831" s="116">
        <v>44820</v>
      </c>
      <c r="C831" s="117">
        <v>63.2</v>
      </c>
      <c r="D831">
        <f t="shared" si="12"/>
        <v>0.16605166051660517</v>
      </c>
      <c r="E831">
        <v>-0.66988769913815627</v>
      </c>
    </row>
    <row r="832" spans="2:5">
      <c r="B832" s="116">
        <v>45036</v>
      </c>
      <c r="C832" s="117">
        <v>54.2</v>
      </c>
      <c r="D832">
        <f t="shared" si="12"/>
        <v>-9.140767824497258E-3</v>
      </c>
      <c r="E832">
        <v>-0.66991473812423874</v>
      </c>
    </row>
    <row r="833" spans="2:5">
      <c r="B833" s="116">
        <v>44936</v>
      </c>
      <c r="C833" s="117">
        <v>54.7</v>
      </c>
      <c r="D833">
        <f t="shared" si="12"/>
        <v>-0.32883435582822085</v>
      </c>
      <c r="E833">
        <v>-0.67018390111546577</v>
      </c>
    </row>
    <row r="834" spans="2:5">
      <c r="B834" s="116">
        <v>44663</v>
      </c>
      <c r="C834" s="117">
        <v>81.5</v>
      </c>
      <c r="D834">
        <f t="shared" si="12"/>
        <v>0.42857142857142866</v>
      </c>
      <c r="E834">
        <v>-0.68207528769260783</v>
      </c>
    </row>
    <row r="835" spans="2:5">
      <c r="B835" s="116">
        <v>44704</v>
      </c>
      <c r="C835" s="117">
        <v>57.05</v>
      </c>
      <c r="D835">
        <f t="shared" ref="D835:D876" si="13">IFERROR((C835-C836)/C836,0)</f>
        <v>-7.8352180936995183E-2</v>
      </c>
      <c r="E835">
        <v>-0.68208414600167178</v>
      </c>
    </row>
    <row r="836" spans="2:5">
      <c r="B836" s="116">
        <v>44837</v>
      </c>
      <c r="C836" s="117">
        <v>61.9</v>
      </c>
      <c r="D836">
        <f t="shared" si="13"/>
        <v>0.28556593977154726</v>
      </c>
      <c r="E836">
        <v>-0.68586653133722408</v>
      </c>
    </row>
    <row r="837" spans="2:5">
      <c r="B837" s="116">
        <v>44958</v>
      </c>
      <c r="C837" s="117">
        <v>48.15</v>
      </c>
      <c r="D837">
        <f t="shared" si="13"/>
        <v>-0.43386243386243384</v>
      </c>
      <c r="E837">
        <v>-0.68905392315143688</v>
      </c>
    </row>
    <row r="838" spans="2:5">
      <c r="B838" s="116">
        <v>45140</v>
      </c>
      <c r="C838" s="117">
        <v>85.05</v>
      </c>
      <c r="D838">
        <f t="shared" si="13"/>
        <v>3.0284675953967295E-2</v>
      </c>
      <c r="E838">
        <v>-0.69055848644715301</v>
      </c>
    </row>
    <row r="839" spans="2:5">
      <c r="B839" s="116">
        <v>45121</v>
      </c>
      <c r="C839" s="117">
        <v>82.55</v>
      </c>
      <c r="D839">
        <f t="shared" si="13"/>
        <v>0.53581395348837202</v>
      </c>
      <c r="E839">
        <v>-0.69515122419587128</v>
      </c>
    </row>
    <row r="840" spans="2:5">
      <c r="B840" s="116">
        <v>44938</v>
      </c>
      <c r="C840" s="117">
        <v>53.75</v>
      </c>
      <c r="D840">
        <f t="shared" si="13"/>
        <v>-0.3331265508684863</v>
      </c>
      <c r="E840">
        <v>-0.70401982378854622</v>
      </c>
    </row>
    <row r="841" spans="2:5">
      <c r="B841" s="116">
        <v>44645</v>
      </c>
      <c r="C841" s="117">
        <v>80.599999999999994</v>
      </c>
      <c r="D841">
        <f t="shared" si="13"/>
        <v>8.6985839514497482E-2</v>
      </c>
      <c r="E841">
        <v>-0.70600036476381545</v>
      </c>
    </row>
    <row r="842" spans="2:5">
      <c r="B842" s="116">
        <v>45100</v>
      </c>
      <c r="C842" s="117">
        <v>74.150000000000006</v>
      </c>
      <c r="D842">
        <f t="shared" si="13"/>
        <v>-1.2649800266311434E-2</v>
      </c>
      <c r="E842">
        <v>-0.70615043195688354</v>
      </c>
    </row>
    <row r="843" spans="2:5">
      <c r="B843" s="116">
        <v>45098</v>
      </c>
      <c r="C843" s="117">
        <v>75.099999999999994</v>
      </c>
      <c r="D843">
        <f t="shared" si="13"/>
        <v>-3.2839665164198471E-2</v>
      </c>
      <c r="E843">
        <v>-0.70936532507739936</v>
      </c>
    </row>
    <row r="844" spans="2:5">
      <c r="B844" s="116">
        <v>45126</v>
      </c>
      <c r="C844" s="117">
        <v>77.650000000000006</v>
      </c>
      <c r="D844">
        <f t="shared" si="13"/>
        <v>0.38660714285714298</v>
      </c>
      <c r="E844">
        <v>-0.71299205322491221</v>
      </c>
    </row>
    <row r="845" spans="2:5">
      <c r="B845" s="116">
        <v>45040</v>
      </c>
      <c r="C845" s="117">
        <v>56</v>
      </c>
      <c r="D845">
        <f t="shared" si="13"/>
        <v>-0.22168172341904102</v>
      </c>
      <c r="E845">
        <v>-0.71318822023047379</v>
      </c>
    </row>
    <row r="846" spans="2:5">
      <c r="B846" s="116">
        <v>44714</v>
      </c>
      <c r="C846" s="117">
        <v>71.95</v>
      </c>
      <c r="D846">
        <f t="shared" si="13"/>
        <v>-8.10983397190293E-2</v>
      </c>
      <c r="E846">
        <v>-0.71706645694062132</v>
      </c>
    </row>
    <row r="847" spans="2:5">
      <c r="B847" s="116">
        <v>45090</v>
      </c>
      <c r="C847" s="117">
        <v>78.3</v>
      </c>
      <c r="D847">
        <f t="shared" si="13"/>
        <v>9.8947368421052589E-2</v>
      </c>
      <c r="E847">
        <v>-0.72030719771387741</v>
      </c>
    </row>
    <row r="848" spans="2:5">
      <c r="B848" s="116">
        <v>45082</v>
      </c>
      <c r="C848" s="117">
        <v>71.25</v>
      </c>
      <c r="D848">
        <f t="shared" si="13"/>
        <v>0.39432485322896277</v>
      </c>
      <c r="E848">
        <v>-0.72082908862941775</v>
      </c>
    </row>
    <row r="849" spans="2:5">
      <c r="B849" s="116">
        <v>44945</v>
      </c>
      <c r="C849" s="117">
        <v>51.1</v>
      </c>
      <c r="D849">
        <f t="shared" si="13"/>
        <v>7.015706806282726E-2</v>
      </c>
      <c r="E849">
        <v>-0.7222826086956522</v>
      </c>
    </row>
    <row r="850" spans="2:5">
      <c r="B850" s="116">
        <v>44963</v>
      </c>
      <c r="C850" s="117">
        <v>47.75</v>
      </c>
      <c r="D850">
        <f t="shared" si="13"/>
        <v>-0.36248331108144199</v>
      </c>
      <c r="E850">
        <v>-0.72784269022513537</v>
      </c>
    </row>
    <row r="851" spans="2:5">
      <c r="B851" s="116">
        <v>45105</v>
      </c>
      <c r="C851" s="117">
        <v>74.900000000000006</v>
      </c>
      <c r="D851">
        <f t="shared" si="13"/>
        <v>0.45578231292517007</v>
      </c>
      <c r="E851">
        <v>-0.72798256764118396</v>
      </c>
    </row>
    <row r="852" spans="2:5">
      <c r="B852" s="116">
        <v>44946</v>
      </c>
      <c r="C852" s="117">
        <v>51.45</v>
      </c>
      <c r="D852">
        <f t="shared" si="13"/>
        <v>-0.1979734996102884</v>
      </c>
      <c r="E852">
        <v>-0.73175182481751833</v>
      </c>
    </row>
    <row r="853" spans="2:5">
      <c r="B853" s="116">
        <v>44910</v>
      </c>
      <c r="C853" s="117">
        <v>64.150000000000006</v>
      </c>
      <c r="D853">
        <f t="shared" si="13"/>
        <v>-6.6229985443959194E-2</v>
      </c>
      <c r="E853">
        <v>-0.73477487906726757</v>
      </c>
    </row>
    <row r="854" spans="2:5">
      <c r="B854" s="116">
        <v>44844</v>
      </c>
      <c r="C854" s="117">
        <v>68.7</v>
      </c>
      <c r="D854">
        <f t="shared" si="13"/>
        <v>0.29745042492917845</v>
      </c>
      <c r="E854">
        <v>-0.73514784687150625</v>
      </c>
    </row>
    <row r="855" spans="2:5">
      <c r="B855" s="116">
        <v>44979</v>
      </c>
      <c r="C855" s="117">
        <v>52.95</v>
      </c>
      <c r="D855">
        <f t="shared" si="13"/>
        <v>-4.1628959276018049E-2</v>
      </c>
      <c r="E855">
        <v>-0.74321047526673134</v>
      </c>
    </row>
    <row r="856" spans="2:5">
      <c r="B856" s="116">
        <v>44932</v>
      </c>
      <c r="C856" s="117">
        <v>55.25</v>
      </c>
      <c r="D856">
        <f t="shared" si="13"/>
        <v>-0.21015010721944249</v>
      </c>
      <c r="E856">
        <v>-0.74645495846909271</v>
      </c>
    </row>
    <row r="857" spans="2:5">
      <c r="B857" s="116">
        <v>44880</v>
      </c>
      <c r="C857" s="117">
        <v>69.95</v>
      </c>
      <c r="D857">
        <f t="shared" si="13"/>
        <v>0.14017929910350449</v>
      </c>
      <c r="E857">
        <v>-0.75553070282738621</v>
      </c>
    </row>
    <row r="858" spans="2:5">
      <c r="B858" s="116">
        <v>44916</v>
      </c>
      <c r="C858" s="117">
        <v>61.35</v>
      </c>
      <c r="D858">
        <f t="shared" si="13"/>
        <v>-3.3858267716535412E-2</v>
      </c>
      <c r="E858">
        <v>-0.7613583320367201</v>
      </c>
    </row>
    <row r="859" spans="2:5">
      <c r="B859" s="116">
        <v>45064</v>
      </c>
      <c r="C859" s="117">
        <v>63.5</v>
      </c>
      <c r="D859">
        <f t="shared" si="13"/>
        <v>1.4376996805111798E-2</v>
      </c>
      <c r="E859">
        <v>-0.76599351415094341</v>
      </c>
    </row>
    <row r="860" spans="2:5">
      <c r="B860" s="116">
        <v>44862</v>
      </c>
      <c r="C860" s="117">
        <v>62.6</v>
      </c>
      <c r="D860">
        <f t="shared" si="13"/>
        <v>4.8154093097914005E-3</v>
      </c>
      <c r="E860">
        <v>-0.77061194576768044</v>
      </c>
    </row>
    <row r="861" spans="2:5">
      <c r="B861" s="116">
        <v>44706</v>
      </c>
      <c r="C861" s="117">
        <v>62.3</v>
      </c>
      <c r="D861">
        <f t="shared" si="13"/>
        <v>0.11949685534591192</v>
      </c>
      <c r="E861">
        <v>-0.77166941542972323</v>
      </c>
    </row>
    <row r="862" spans="2:5">
      <c r="B862" s="116">
        <v>44756</v>
      </c>
      <c r="C862" s="117">
        <v>55.65</v>
      </c>
      <c r="D862">
        <f t="shared" si="13"/>
        <v>-1.3297872340425532E-2</v>
      </c>
      <c r="E862">
        <v>-0.77956030897207362</v>
      </c>
    </row>
    <row r="863" spans="2:5">
      <c r="B863" s="116">
        <v>44697</v>
      </c>
      <c r="C863" s="117">
        <v>56.4</v>
      </c>
      <c r="D863">
        <f t="shared" si="13"/>
        <v>8.6705202312138727E-2</v>
      </c>
      <c r="E863">
        <v>-0.78136145138781199</v>
      </c>
    </row>
    <row r="864" spans="2:5">
      <c r="B864" s="116">
        <v>44998</v>
      </c>
      <c r="C864" s="117">
        <v>51.9</v>
      </c>
      <c r="D864">
        <f t="shared" si="13"/>
        <v>-0.12992455993294216</v>
      </c>
      <c r="E864">
        <v>-0.78352450469238788</v>
      </c>
    </row>
    <row r="865" spans="2:5">
      <c r="B865" s="116">
        <v>44809</v>
      </c>
      <c r="C865" s="117">
        <v>59.65</v>
      </c>
      <c r="D865">
        <f t="shared" si="13"/>
        <v>0.18470705064548157</v>
      </c>
      <c r="E865">
        <v>-0.786621355750313</v>
      </c>
    </row>
    <row r="866" spans="2:5">
      <c r="B866" s="116">
        <v>44971</v>
      </c>
      <c r="C866" s="117">
        <v>50.35</v>
      </c>
      <c r="D866">
        <f t="shared" si="13"/>
        <v>3.9880358923230878E-3</v>
      </c>
      <c r="E866">
        <v>-0.79785611048659066</v>
      </c>
    </row>
    <row r="867" spans="2:5">
      <c r="B867" s="116">
        <v>44943</v>
      </c>
      <c r="C867" s="117">
        <v>50.15</v>
      </c>
      <c r="D867">
        <f t="shared" si="13"/>
        <v>-6.4365671641791092E-2</v>
      </c>
      <c r="E867">
        <v>-0.80520489415420471</v>
      </c>
    </row>
    <row r="868" spans="2:5">
      <c r="B868" s="116">
        <v>44760</v>
      </c>
      <c r="C868" s="117">
        <v>53.6</v>
      </c>
      <c r="D868">
        <f t="shared" si="13"/>
        <v>5.6285178236398555E-3</v>
      </c>
      <c r="E868">
        <v>-0.80614828209764922</v>
      </c>
    </row>
    <row r="869" spans="2:5">
      <c r="B869" s="116">
        <v>44967</v>
      </c>
      <c r="C869" s="117">
        <v>53.3</v>
      </c>
      <c r="D869">
        <f t="shared" si="13"/>
        <v>9.3896713615018138E-4</v>
      </c>
      <c r="E869">
        <v>-0.80837677512133732</v>
      </c>
    </row>
    <row r="870" spans="2:5">
      <c r="B870" s="116">
        <v>44939</v>
      </c>
      <c r="C870" s="117">
        <v>53.25</v>
      </c>
      <c r="D870">
        <f t="shared" si="13"/>
        <v>-1.4801110083256193E-2</v>
      </c>
      <c r="E870">
        <v>-0.80971949258531362</v>
      </c>
    </row>
    <row r="871" spans="2:5">
      <c r="B871" s="116">
        <v>44994</v>
      </c>
      <c r="C871" s="117">
        <v>54.05</v>
      </c>
      <c r="D871">
        <f t="shared" si="13"/>
        <v>7.4557315936626019E-3</v>
      </c>
      <c r="E871">
        <v>-0.81477039067854695</v>
      </c>
    </row>
    <row r="872" spans="2:5">
      <c r="B872" s="116">
        <v>44988</v>
      </c>
      <c r="C872" s="117">
        <v>53.65</v>
      </c>
      <c r="D872">
        <f t="shared" si="13"/>
        <v>2.8037383177569827E-3</v>
      </c>
      <c r="E872">
        <v>-0.81620417951353197</v>
      </c>
    </row>
    <row r="873" spans="2:5">
      <c r="B873" s="116">
        <v>44763</v>
      </c>
      <c r="C873" s="117">
        <v>53.5</v>
      </c>
      <c r="D873">
        <f t="shared" si="13"/>
        <v>5.4187192118226604E-2</v>
      </c>
      <c r="E873">
        <v>-0.81916511745817133</v>
      </c>
    </row>
    <row r="874" spans="2:5">
      <c r="B874" s="116">
        <v>44999</v>
      </c>
      <c r="C874" s="117">
        <v>50.75</v>
      </c>
      <c r="D874">
        <f t="shared" si="13"/>
        <v>8.0937167199147966E-2</v>
      </c>
      <c r="E874">
        <v>-0.82009925558312657</v>
      </c>
    </row>
    <row r="875" spans="2:5">
      <c r="B875" s="116">
        <v>44953</v>
      </c>
      <c r="C875" s="117">
        <v>46.95</v>
      </c>
      <c r="D875">
        <f t="shared" si="13"/>
        <v>6.4287974683544302</v>
      </c>
      <c r="E875">
        <v>-0.82403208275551898</v>
      </c>
    </row>
    <row r="876" spans="2:5">
      <c r="B876" s="152">
        <v>35065</v>
      </c>
      <c r="C876" s="153">
        <v>6.32</v>
      </c>
      <c r="D876">
        <f t="shared" si="13"/>
        <v>0</v>
      </c>
      <c r="E876">
        <v>-0.93290870488322708</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0A541-F392-44CC-8508-2AE77C35AA1B}">
  <sheetPr>
    <tabColor rgb="FF002060"/>
    <pageSetUpPr fitToPage="1"/>
  </sheetPr>
  <dimension ref="B2:N877"/>
  <sheetViews>
    <sheetView showGridLines="0" workbookViewId="0">
      <selection activeCell="N12" sqref="N12"/>
    </sheetView>
  </sheetViews>
  <sheetFormatPr defaultRowHeight="14.5"/>
  <cols>
    <col min="1" max="1" width="1.90625" customWidth="1"/>
    <col min="2" max="2" width="10.6328125" customWidth="1"/>
    <col min="3" max="4" width="8.7265625" customWidth="1"/>
    <col min="5" max="5" width="14.36328125" customWidth="1"/>
    <col min="6" max="6" width="1.26953125" customWidth="1"/>
    <col min="7" max="7" width="10.54296875" customWidth="1"/>
    <col min="8" max="8" width="16.7265625" customWidth="1"/>
    <col min="9" max="9" width="1.26953125" customWidth="1"/>
    <col min="10" max="10" width="10.54296875" customWidth="1"/>
    <col min="11" max="11" width="15.81640625" customWidth="1"/>
    <col min="12" max="12" width="10" customWidth="1"/>
    <col min="13" max="13" width="10.453125" customWidth="1"/>
  </cols>
  <sheetData>
    <row r="2" spans="2:14">
      <c r="B2" s="214" t="s">
        <v>184</v>
      </c>
      <c r="C2" s="215" t="s">
        <v>185</v>
      </c>
      <c r="D2" s="216" t="s">
        <v>218</v>
      </c>
      <c r="E2" s="216" t="s">
        <v>351</v>
      </c>
      <c r="F2" s="214"/>
      <c r="G2" s="215" t="s">
        <v>361</v>
      </c>
      <c r="H2" s="215" t="s">
        <v>362</v>
      </c>
      <c r="I2" s="215"/>
      <c r="J2" s="215"/>
      <c r="K2" s="215"/>
      <c r="L2" s="216" t="str">
        <f>"Calculation of Value at Risk - "&amp;'[2]Data Sheet'!B1</f>
        <v>Calculation of Value at Risk - ZOMATO LTD</v>
      </c>
      <c r="M2" s="203"/>
      <c r="N2" s="203"/>
    </row>
    <row r="3" spans="2:14" s="59" customFormat="1">
      <c r="B3" s="130"/>
      <c r="C3" s="131"/>
      <c r="D3" s="132"/>
      <c r="E3" s="132"/>
      <c r="F3" s="130"/>
      <c r="G3" s="130"/>
      <c r="H3" s="130"/>
      <c r="I3" s="130"/>
      <c r="J3" s="131"/>
      <c r="K3" s="131"/>
      <c r="L3" s="132"/>
      <c r="M3" s="133"/>
      <c r="N3" s="133"/>
    </row>
    <row r="4" spans="2:14">
      <c r="B4" s="116">
        <v>44775</v>
      </c>
      <c r="C4" s="117">
        <v>55.55</v>
      </c>
      <c r="D4">
        <f>IFERROR((C4-C5)/C5,0)</f>
        <v>-0.21815622800844475</v>
      </c>
      <c r="E4">
        <v>0.199784017278618</v>
      </c>
      <c r="G4">
        <v>1</v>
      </c>
      <c r="H4">
        <f ca="1">IFERROR(_xlfn.NORM.INV(RAND(),N$5,N$6),0)</f>
        <v>1.481424212929155E-2</v>
      </c>
      <c r="J4" s="134" t="s">
        <v>363</v>
      </c>
      <c r="K4" s="89"/>
      <c r="L4" s="89"/>
      <c r="M4" s="89"/>
      <c r="N4" s="89"/>
    </row>
    <row r="5" spans="2:14">
      <c r="B5" s="116">
        <v>44711</v>
      </c>
      <c r="C5" s="117">
        <v>71.05</v>
      </c>
      <c r="D5">
        <f t="shared" ref="D5:D67" si="0">IFERROR((C5-C6)/C6,0)</f>
        <v>9.3918398768283201E-2</v>
      </c>
      <c r="E5">
        <v>0.14504431909750201</v>
      </c>
      <c r="G5">
        <v>2</v>
      </c>
      <c r="H5">
        <f t="shared" ref="H5:H68" ca="1" si="1">IFERROR(_xlfn.NORM.INV(RAND(),N$5,N$6),0)</f>
        <v>9.5785264773979393E-3</v>
      </c>
      <c r="J5" s="118" t="s">
        <v>147</v>
      </c>
      <c r="K5" s="89"/>
      <c r="L5" s="89"/>
      <c r="M5" s="89"/>
      <c r="N5" s="119">
        <f>IFERROR(AVERAGE(E4:E877),0)</f>
        <v>1.2390954713323271E-3</v>
      </c>
    </row>
    <row r="6" spans="2:14">
      <c r="B6" s="116">
        <v>44705</v>
      </c>
      <c r="C6" s="117">
        <v>64.95</v>
      </c>
      <c r="D6">
        <f t="shared" si="0"/>
        <v>-0.10782967032967025</v>
      </c>
      <c r="E6">
        <v>0.13847502191060485</v>
      </c>
      <c r="G6">
        <v>3</v>
      </c>
      <c r="H6">
        <f t="shared" ca="1" si="1"/>
        <v>5.3596452732194242E-3</v>
      </c>
      <c r="J6" s="118" t="s">
        <v>352</v>
      </c>
      <c r="K6" s="89"/>
      <c r="L6" s="89"/>
      <c r="M6" s="89"/>
      <c r="N6" s="119">
        <f>IFERROR(_xlfn.STDEV.S(E4:E877),0)</f>
        <v>3.2304688430946027E-2</v>
      </c>
    </row>
    <row r="7" spans="2:14">
      <c r="B7" s="116">
        <v>44876</v>
      </c>
      <c r="C7" s="117">
        <v>72.8</v>
      </c>
      <c r="D7">
        <f t="shared" si="0"/>
        <v>-0.72249752229930619</v>
      </c>
      <c r="E7">
        <v>0.13838936669272861</v>
      </c>
      <c r="G7">
        <v>4</v>
      </c>
      <c r="H7">
        <f t="shared" ca="1" si="1"/>
        <v>2.385433593957852E-2</v>
      </c>
      <c r="J7" s="118" t="s">
        <v>353</v>
      </c>
      <c r="K7" s="89"/>
      <c r="L7" s="89"/>
      <c r="M7" s="89"/>
      <c r="N7" s="119">
        <f>IFERROR(MIN(E4:E877),0)</f>
        <v>-0.19621645402551702</v>
      </c>
    </row>
    <row r="8" spans="2:14">
      <c r="B8" s="116">
        <v>45506</v>
      </c>
      <c r="C8" s="117">
        <v>262.33999999999997</v>
      </c>
      <c r="D8">
        <f t="shared" si="0"/>
        <v>0.86519729825808722</v>
      </c>
      <c r="E8">
        <v>0.12068008031099138</v>
      </c>
      <c r="G8">
        <v>5</v>
      </c>
      <c r="H8">
        <f t="shared" ca="1" si="1"/>
        <v>-4.2754342108751724E-2</v>
      </c>
      <c r="J8" s="118" t="s">
        <v>354</v>
      </c>
      <c r="K8" s="89"/>
      <c r="L8" s="89"/>
      <c r="M8" s="89"/>
      <c r="N8" s="119">
        <f>IFERROR(MAX(E4:E877),0)</f>
        <v>0.199784017278618</v>
      </c>
    </row>
    <row r="9" spans="2:14">
      <c r="B9" s="116">
        <v>44403</v>
      </c>
      <c r="C9" s="117">
        <v>140.65</v>
      </c>
      <c r="D9">
        <f t="shared" si="0"/>
        <v>0.4743186582809224</v>
      </c>
      <c r="E9">
        <v>0.11626984126984131</v>
      </c>
      <c r="G9">
        <v>6</v>
      </c>
      <c r="H9">
        <f t="shared" ca="1" si="1"/>
        <v>1.489168732633772E-2</v>
      </c>
      <c r="J9" s="118" t="s">
        <v>355</v>
      </c>
      <c r="K9" s="89"/>
      <c r="L9" s="89"/>
      <c r="M9" s="89"/>
      <c r="N9" s="120">
        <v>236.3</v>
      </c>
    </row>
    <row r="10" spans="2:14">
      <c r="B10" s="116">
        <v>45142</v>
      </c>
      <c r="C10" s="117">
        <v>95.4</v>
      </c>
      <c r="D10">
        <f t="shared" si="0"/>
        <v>0.75690607734806647</v>
      </c>
      <c r="E10">
        <v>0.10225303292894292</v>
      </c>
      <c r="G10">
        <v>7</v>
      </c>
      <c r="H10">
        <f t="shared" ca="1" si="1"/>
        <v>3.5282971144007046E-2</v>
      </c>
      <c r="J10" s="48"/>
      <c r="N10" s="10"/>
    </row>
    <row r="11" spans="2:14">
      <c r="B11" s="116">
        <v>44965</v>
      </c>
      <c r="C11" s="117">
        <v>54.3</v>
      </c>
      <c r="D11">
        <f t="shared" si="0"/>
        <v>-0.45943255350920859</v>
      </c>
      <c r="E11">
        <v>0.10030395136778107</v>
      </c>
      <c r="G11">
        <v>8</v>
      </c>
      <c r="H11">
        <f t="shared" ca="1" si="1"/>
        <v>-1.8098468109183849E-2</v>
      </c>
      <c r="J11" s="134" t="s">
        <v>364</v>
      </c>
      <c r="K11" s="89"/>
      <c r="L11" s="89"/>
      <c r="M11" s="89"/>
      <c r="N11" s="89"/>
    </row>
    <row r="12" spans="2:14">
      <c r="B12" s="116">
        <v>44586</v>
      </c>
      <c r="C12" s="117">
        <v>100.45</v>
      </c>
      <c r="D12">
        <f t="shared" si="0"/>
        <v>0.76693051890941077</v>
      </c>
      <c r="E12">
        <v>9.9616858237547998E-2</v>
      </c>
      <c r="G12">
        <v>9</v>
      </c>
      <c r="H12">
        <f t="shared" ca="1" si="1"/>
        <v>3.1805690028612679E-3</v>
      </c>
      <c r="J12" s="118" t="s">
        <v>147</v>
      </c>
      <c r="K12" s="89"/>
      <c r="L12" s="89"/>
      <c r="M12" s="89"/>
      <c r="N12" s="119">
        <f ca="1">IFERROR(AVERAGE(H4:H877),0)</f>
        <v>1.4990541351601414E-3</v>
      </c>
    </row>
    <row r="13" spans="2:14">
      <c r="B13" s="116">
        <v>44694</v>
      </c>
      <c r="C13" s="117">
        <v>56.85</v>
      </c>
      <c r="D13">
        <f t="shared" si="0"/>
        <v>-0.62036727879799669</v>
      </c>
      <c r="E13">
        <v>9.4321462945139531E-2</v>
      </c>
      <c r="G13">
        <v>10</v>
      </c>
      <c r="H13">
        <f t="shared" ca="1" si="1"/>
        <v>6.4449729533199884E-2</v>
      </c>
      <c r="J13" s="118" t="s">
        <v>352</v>
      </c>
      <c r="K13" s="89"/>
      <c r="L13" s="89"/>
      <c r="M13" s="89"/>
      <c r="N13" s="119">
        <f ca="1">IFERROR(_xlfn.STDEV.S(H4:H877),0)</f>
        <v>3.2590361785607487E-2</v>
      </c>
    </row>
    <row r="14" spans="2:14">
      <c r="B14" s="116">
        <v>44442</v>
      </c>
      <c r="C14" s="117">
        <v>149.75</v>
      </c>
      <c r="D14">
        <f t="shared" si="0"/>
        <v>0.76072898295120528</v>
      </c>
      <c r="E14">
        <v>8.8299418604651209E-2</v>
      </c>
      <c r="G14">
        <v>11</v>
      </c>
      <c r="H14">
        <f t="shared" ca="1" si="1"/>
        <v>-1.1742469673746677E-2</v>
      </c>
      <c r="J14" s="118" t="s">
        <v>353</v>
      </c>
      <c r="K14" s="89"/>
      <c r="L14" s="89"/>
      <c r="M14" s="89"/>
      <c r="N14" s="119">
        <f ca="1">IFERROR(MIN(H4:H877),0)</f>
        <v>-0.10495383822928196</v>
      </c>
    </row>
    <row r="15" spans="2:14">
      <c r="B15" s="116">
        <v>44650</v>
      </c>
      <c r="C15" s="117">
        <v>85.05</v>
      </c>
      <c r="D15">
        <f t="shared" si="0"/>
        <v>-0.44411764705882356</v>
      </c>
      <c r="E15">
        <v>8.7595907928388672E-2</v>
      </c>
      <c r="G15">
        <v>12</v>
      </c>
      <c r="H15">
        <f t="shared" ca="1" si="1"/>
        <v>-1.553576049419627E-2</v>
      </c>
      <c r="J15" s="118" t="s">
        <v>354</v>
      </c>
      <c r="K15" s="89"/>
      <c r="L15" s="89"/>
      <c r="M15" s="89"/>
      <c r="N15" s="119">
        <f ca="1">IFERROR(MAX(H4:H877),0)</f>
        <v>9.7385177407490739E-2</v>
      </c>
    </row>
    <row r="16" spans="2:14">
      <c r="B16" s="116">
        <v>44512</v>
      </c>
      <c r="C16" s="117">
        <v>153</v>
      </c>
      <c r="D16">
        <f t="shared" si="0"/>
        <v>1.6311263972484953</v>
      </c>
      <c r="E16">
        <v>8.5876508161816842E-2</v>
      </c>
      <c r="G16">
        <v>13</v>
      </c>
      <c r="H16">
        <f t="shared" ca="1" si="1"/>
        <v>4.5767500274422387E-3</v>
      </c>
      <c r="J16" s="118" t="s">
        <v>355</v>
      </c>
      <c r="K16" s="89"/>
      <c r="L16" s="89"/>
      <c r="M16" s="89"/>
      <c r="N16" s="120">
        <v>236.3</v>
      </c>
    </row>
    <row r="17" spans="2:14" ht="15" thickBot="1">
      <c r="B17" s="116">
        <v>44921</v>
      </c>
      <c r="C17" s="117">
        <v>58.15</v>
      </c>
      <c r="D17">
        <f t="shared" si="0"/>
        <v>-0.57132325838555098</v>
      </c>
      <c r="E17">
        <v>8.3876980428704576E-2</v>
      </c>
      <c r="G17">
        <v>14</v>
      </c>
      <c r="H17">
        <f t="shared" ca="1" si="1"/>
        <v>1.1173281080827172E-2</v>
      </c>
    </row>
    <row r="18" spans="2:14" ht="15" thickBot="1">
      <c r="B18" s="116">
        <v>44419</v>
      </c>
      <c r="C18" s="117">
        <v>135.65</v>
      </c>
      <c r="D18">
        <f t="shared" si="0"/>
        <v>0.16437768240343353</v>
      </c>
      <c r="E18">
        <v>8.3466453674121421E-2</v>
      </c>
      <c r="G18">
        <v>15</v>
      </c>
      <c r="H18">
        <f t="shared" ca="1" si="1"/>
        <v>-3.0680066845267234E-2</v>
      </c>
      <c r="J18" s="121" t="s">
        <v>356</v>
      </c>
      <c r="K18" s="122" t="s">
        <v>357</v>
      </c>
      <c r="L18" s="122" t="s">
        <v>358</v>
      </c>
      <c r="M18" s="122" t="s">
        <v>359</v>
      </c>
      <c r="N18" s="122" t="s">
        <v>360</v>
      </c>
    </row>
    <row r="19" spans="2:14">
      <c r="B19" s="116">
        <v>45233</v>
      </c>
      <c r="C19" s="117">
        <v>116.5</v>
      </c>
      <c r="D19">
        <f t="shared" si="0"/>
        <v>-0.17696926880960798</v>
      </c>
      <c r="E19">
        <v>8.3217108321710864E-2</v>
      </c>
      <c r="G19">
        <v>16</v>
      </c>
      <c r="H19">
        <f t="shared" ca="1" si="1"/>
        <v>-1.6728754332087113E-2</v>
      </c>
      <c r="J19" s="123">
        <v>0.05</v>
      </c>
      <c r="K19" s="124">
        <f>100%-J19</f>
        <v>0.95</v>
      </c>
      <c r="L19" s="125">
        <f ca="1">IFERROR(_xlfn.PERCENTILE.INC($H$4:$H$877,J19),0)</f>
        <v>-5.3010929552845823E-2</v>
      </c>
      <c r="M19" s="126">
        <f ca="1">IFERROR($N$9*(1-L19),0)</f>
        <v>248.82648265333748</v>
      </c>
      <c r="N19" s="126">
        <f ca="1">IFERROR($N$9-M19,0)</f>
        <v>-12.526482653337467</v>
      </c>
    </row>
    <row r="20" spans="2:14">
      <c r="B20" s="116">
        <v>44406</v>
      </c>
      <c r="C20" s="117">
        <v>141.55000000000001</v>
      </c>
      <c r="D20">
        <f t="shared" si="0"/>
        <v>1.2666132906325061</v>
      </c>
      <c r="E20">
        <v>7.8887195121951401E-2</v>
      </c>
      <c r="G20">
        <v>17</v>
      </c>
      <c r="H20">
        <f t="shared" ca="1" si="1"/>
        <v>-1.8400060188697144E-2</v>
      </c>
      <c r="J20" s="127">
        <v>0.01</v>
      </c>
      <c r="K20" s="128">
        <f>100%-J20</f>
        <v>0.99</v>
      </c>
      <c r="L20" s="125">
        <f ca="1">IFERROR(_xlfn.PERCENTILE.INC($H$4:$H$877,J20),0)</f>
        <v>-7.1775034829197532E-2</v>
      </c>
      <c r="M20" s="129">
        <f ca="1">IFERROR($N$9*(1-L20),0)</f>
        <v>253.26044073013938</v>
      </c>
      <c r="N20" s="129">
        <f ca="1">IFERROR($N$9-M20,0)</f>
        <v>-16.960440730139368</v>
      </c>
    </row>
    <row r="21" spans="2:14">
      <c r="B21" s="116">
        <v>44805</v>
      </c>
      <c r="C21" s="117">
        <v>62.45</v>
      </c>
      <c r="D21">
        <f t="shared" si="0"/>
        <v>-0.73573967501692628</v>
      </c>
      <c r="E21">
        <v>7.7653149266609142E-2</v>
      </c>
      <c r="G21">
        <v>18</v>
      </c>
      <c r="H21">
        <f t="shared" ca="1" si="1"/>
        <v>-4.4284358769465404E-2</v>
      </c>
      <c r="J21" s="127">
        <v>5.0000000000000001E-3</v>
      </c>
      <c r="K21" s="128">
        <f>100%-J21</f>
        <v>0.995</v>
      </c>
      <c r="L21" s="125">
        <f ca="1">IFERROR(_xlfn.PERCENTILE.INC($H$4:$H$877,J21),0)</f>
        <v>-7.5430202416066572E-2</v>
      </c>
      <c r="M21" s="129">
        <f ca="1">IFERROR($N$9*(1-L21),0)</f>
        <v>254.12415683091652</v>
      </c>
      <c r="N21" s="129">
        <f ca="1">IFERROR($N$9-M21,0)</f>
        <v>-17.824156830916507</v>
      </c>
    </row>
    <row r="22" spans="2:14">
      <c r="B22" s="116">
        <v>45689</v>
      </c>
      <c r="C22" s="117">
        <v>236.32</v>
      </c>
      <c r="D22">
        <f t="shared" si="0"/>
        <v>0.76952452265069238</v>
      </c>
      <c r="E22">
        <v>7.2475606988881322E-2</v>
      </c>
      <c r="G22">
        <v>19</v>
      </c>
      <c r="H22">
        <f t="shared" ca="1" si="1"/>
        <v>4.3940374183205975E-2</v>
      </c>
      <c r="J22" s="127">
        <v>0.1</v>
      </c>
      <c r="K22" s="128">
        <f>100%-J22</f>
        <v>0.9</v>
      </c>
      <c r="L22" s="125">
        <f ca="1">IFERROR(_xlfn.PERCENTILE.INC($H$4:$H$877,J22),0)</f>
        <v>-3.9787476616683498E-2</v>
      </c>
      <c r="M22" s="129">
        <f ca="1">IFERROR($N$9*(1-L22),0)</f>
        <v>245.70178072452231</v>
      </c>
      <c r="N22" s="129">
        <f ca="1">IFERROR($N$9-M22,0)</f>
        <v>-9.4017807245222969</v>
      </c>
    </row>
    <row r="23" spans="2:14">
      <c r="B23" s="116">
        <v>44438</v>
      </c>
      <c r="C23" s="117">
        <v>133.55000000000001</v>
      </c>
      <c r="D23">
        <f t="shared" si="0"/>
        <v>1.0577812018489985</v>
      </c>
      <c r="E23">
        <v>7.0970328789093887E-2</v>
      </c>
      <c r="G23">
        <v>20</v>
      </c>
      <c r="H23">
        <f t="shared" ca="1" si="1"/>
        <v>1.5311653476198098E-2</v>
      </c>
    </row>
    <row r="24" spans="2:14">
      <c r="B24" s="116">
        <v>45044</v>
      </c>
      <c r="C24" s="117">
        <v>64.900000000000006</v>
      </c>
      <c r="D24">
        <f t="shared" si="0"/>
        <v>-0.70831460674157298</v>
      </c>
      <c r="E24">
        <v>6.9192751235584882E-2</v>
      </c>
      <c r="G24">
        <v>21</v>
      </c>
      <c r="H24">
        <f t="shared" ca="1" si="1"/>
        <v>-1.7813209425743801E-2</v>
      </c>
    </row>
    <row r="25" spans="2:14">
      <c r="B25" s="116">
        <v>45686</v>
      </c>
      <c r="C25" s="117">
        <v>222.5</v>
      </c>
      <c r="D25">
        <f t="shared" si="0"/>
        <v>0.21055495103373223</v>
      </c>
      <c r="E25">
        <v>6.868395773294915E-2</v>
      </c>
      <c r="G25">
        <v>22</v>
      </c>
      <c r="H25">
        <f t="shared" ca="1" si="1"/>
        <v>-3.7707712223393128E-2</v>
      </c>
    </row>
    <row r="26" spans="2:14">
      <c r="B26" s="116">
        <v>45448</v>
      </c>
      <c r="C26" s="117">
        <v>183.8</v>
      </c>
      <c r="D26">
        <f t="shared" si="0"/>
        <v>0.27594585213467543</v>
      </c>
      <c r="E26">
        <v>6.860465116279077E-2</v>
      </c>
      <c r="G26">
        <v>23</v>
      </c>
      <c r="H26">
        <f t="shared" ca="1" si="1"/>
        <v>-1.5220394805109786E-2</v>
      </c>
    </row>
    <row r="27" spans="2:14">
      <c r="B27" s="116">
        <v>44487</v>
      </c>
      <c r="C27" s="117">
        <v>144.05000000000001</v>
      </c>
      <c r="D27">
        <f t="shared" si="0"/>
        <v>-0.45778597508186847</v>
      </c>
      <c r="E27">
        <v>6.7037037037037117E-2</v>
      </c>
      <c r="G27">
        <v>24</v>
      </c>
      <c r="H27">
        <f t="shared" ca="1" si="1"/>
        <v>-5.2196166688292543E-2</v>
      </c>
    </row>
    <row r="28" spans="2:14">
      <c r="B28" s="116">
        <v>45511</v>
      </c>
      <c r="C28" s="117">
        <v>265.67</v>
      </c>
      <c r="D28">
        <f t="shared" si="0"/>
        <v>3.302348178137652</v>
      </c>
      <c r="E28">
        <v>6.6605106792998248E-2</v>
      </c>
      <c r="G28">
        <v>25</v>
      </c>
      <c r="H28">
        <f t="shared" ca="1" si="1"/>
        <v>-1.8641557457775477E-3</v>
      </c>
    </row>
    <row r="29" spans="2:14">
      <c r="B29" s="116">
        <v>44785</v>
      </c>
      <c r="C29" s="117">
        <v>61.75</v>
      </c>
      <c r="D29">
        <f t="shared" si="0"/>
        <v>-0.23623995052566477</v>
      </c>
      <c r="E29">
        <v>6.6493955094991397E-2</v>
      </c>
      <c r="G29">
        <v>26</v>
      </c>
      <c r="H29">
        <f t="shared" ca="1" si="1"/>
        <v>-7.3585001189174243E-2</v>
      </c>
    </row>
    <row r="30" spans="2:14">
      <c r="B30" s="116">
        <v>44637</v>
      </c>
      <c r="C30" s="117">
        <v>80.849999999999994</v>
      </c>
      <c r="D30">
        <f t="shared" si="0"/>
        <v>0.16247304097771384</v>
      </c>
      <c r="E30">
        <v>6.4516129032257952E-2</v>
      </c>
      <c r="G30">
        <v>27</v>
      </c>
      <c r="H30">
        <f t="shared" ca="1" si="1"/>
        <v>-1.1535840349685919E-2</v>
      </c>
    </row>
    <row r="31" spans="2:14">
      <c r="B31" s="116">
        <v>44841</v>
      </c>
      <c r="C31" s="117">
        <v>69.55</v>
      </c>
      <c r="D31">
        <f t="shared" si="0"/>
        <v>-0.1538929440389295</v>
      </c>
      <c r="E31">
        <v>6.1022120518688029E-2</v>
      </c>
      <c r="G31">
        <v>28</v>
      </c>
      <c r="H31">
        <f t="shared" ca="1" si="1"/>
        <v>-4.1809558030618636E-2</v>
      </c>
    </row>
    <row r="32" spans="2:14">
      <c r="B32" s="116">
        <v>45120</v>
      </c>
      <c r="C32" s="117">
        <v>82.2</v>
      </c>
      <c r="D32">
        <f t="shared" si="0"/>
        <v>-0.33333333333333331</v>
      </c>
      <c r="E32">
        <v>6.0645161290322616E-2</v>
      </c>
      <c r="G32">
        <v>29</v>
      </c>
      <c r="H32">
        <f t="shared" ca="1" si="1"/>
        <v>-2.570273010051501E-2</v>
      </c>
    </row>
    <row r="33" spans="2:8">
      <c r="B33" s="116">
        <v>45236</v>
      </c>
      <c r="C33" s="117">
        <v>123.3</v>
      </c>
      <c r="D33">
        <f t="shared" si="0"/>
        <v>0.46524064171122981</v>
      </c>
      <c r="E33">
        <v>5.8369098712446325E-2</v>
      </c>
      <c r="G33">
        <v>30</v>
      </c>
      <c r="H33">
        <f t="shared" ca="1" si="1"/>
        <v>4.5355522409097106E-2</v>
      </c>
    </row>
    <row r="34" spans="2:8">
      <c r="B34" s="116">
        <v>44615</v>
      </c>
      <c r="C34" s="117">
        <v>84.15</v>
      </c>
      <c r="D34">
        <f t="shared" si="0"/>
        <v>-0.42987804878048774</v>
      </c>
      <c r="E34">
        <v>5.5834378920953609E-2</v>
      </c>
      <c r="G34">
        <v>31</v>
      </c>
      <c r="H34">
        <f t="shared" ca="1" si="1"/>
        <v>-5.9003196157003869E-2</v>
      </c>
    </row>
    <row r="35" spans="2:8">
      <c r="B35" s="116">
        <v>44538</v>
      </c>
      <c r="C35" s="117">
        <v>147.6</v>
      </c>
      <c r="D35">
        <f t="shared" si="0"/>
        <v>2.3583617747440271</v>
      </c>
      <c r="E35">
        <v>5.5793991416308884E-2</v>
      </c>
      <c r="G35">
        <v>32</v>
      </c>
      <c r="H35">
        <f t="shared" ca="1" si="1"/>
        <v>-8.1427457107569028E-3</v>
      </c>
    </row>
    <row r="36" spans="2:8">
      <c r="B36" s="116">
        <v>44769</v>
      </c>
      <c r="C36" s="117">
        <v>43.95</v>
      </c>
      <c r="D36">
        <f t="shared" si="0"/>
        <v>-0.28186274509803921</v>
      </c>
      <c r="E36">
        <v>5.5222088835534318E-2</v>
      </c>
      <c r="G36">
        <v>33</v>
      </c>
      <c r="H36">
        <f t="shared" ca="1" si="1"/>
        <v>-2.2687036011411026E-3</v>
      </c>
    </row>
    <row r="37" spans="2:8">
      <c r="B37" s="116">
        <v>44833</v>
      </c>
      <c r="C37" s="117">
        <v>61.2</v>
      </c>
      <c r="D37">
        <f t="shared" si="0"/>
        <v>0.12087912087912091</v>
      </c>
      <c r="E37">
        <v>5.4263565891472972E-2</v>
      </c>
      <c r="G37">
        <v>34</v>
      </c>
      <c r="H37">
        <f t="shared" ca="1" si="1"/>
        <v>-1.9155409764795583E-2</v>
      </c>
    </row>
    <row r="38" spans="2:8">
      <c r="B38" s="116">
        <v>44977</v>
      </c>
      <c r="C38" s="117">
        <v>54.6</v>
      </c>
      <c r="D38">
        <f t="shared" si="0"/>
        <v>-0.78583196046128501</v>
      </c>
      <c r="E38">
        <v>5.405405405405414E-2</v>
      </c>
      <c r="G38">
        <v>35</v>
      </c>
      <c r="H38">
        <f t="shared" ca="1" si="1"/>
        <v>-1.1047581219893337E-2</v>
      </c>
    </row>
    <row r="39" spans="2:8">
      <c r="B39" s="116">
        <v>45602</v>
      </c>
      <c r="C39" s="117">
        <v>254.94</v>
      </c>
      <c r="D39">
        <f t="shared" si="0"/>
        <v>1.5545090180360721</v>
      </c>
      <c r="E39">
        <v>5.4037292760573834E-2</v>
      </c>
      <c r="G39">
        <v>36</v>
      </c>
      <c r="H39">
        <f t="shared" ca="1" si="1"/>
        <v>6.3075460066358904E-2</v>
      </c>
    </row>
    <row r="40" spans="2:8">
      <c r="B40" s="116">
        <v>45168</v>
      </c>
      <c r="C40" s="117">
        <v>99.8</v>
      </c>
      <c r="D40">
        <f t="shared" si="0"/>
        <v>-0.28020194734944109</v>
      </c>
      <c r="E40">
        <v>5.3854276663146718E-2</v>
      </c>
      <c r="G40">
        <v>37</v>
      </c>
      <c r="H40">
        <f t="shared" ca="1" si="1"/>
        <v>4.8159235949535174E-2</v>
      </c>
    </row>
    <row r="41" spans="2:8">
      <c r="B41" s="116">
        <v>44552</v>
      </c>
      <c r="C41" s="117">
        <v>138.65</v>
      </c>
      <c r="D41">
        <f t="shared" si="0"/>
        <v>-0.3014761448939493</v>
      </c>
      <c r="E41">
        <v>5.3571428571428659E-2</v>
      </c>
      <c r="G41">
        <v>38</v>
      </c>
      <c r="H41">
        <f t="shared" ca="1" si="1"/>
        <v>-2.6163652517722904E-3</v>
      </c>
    </row>
    <row r="42" spans="2:8">
      <c r="B42" s="116">
        <v>45462</v>
      </c>
      <c r="C42" s="117">
        <v>198.49</v>
      </c>
      <c r="D42">
        <f t="shared" si="0"/>
        <v>2.3642372881355933</v>
      </c>
      <c r="E42">
        <v>5.2383224643444116E-2</v>
      </c>
      <c r="G42">
        <v>39</v>
      </c>
      <c r="H42">
        <f t="shared" ca="1" si="1"/>
        <v>-1.0494832638064173E-2</v>
      </c>
    </row>
    <row r="43" spans="2:8">
      <c r="B43" s="116">
        <v>44754</v>
      </c>
      <c r="C43" s="117">
        <v>59</v>
      </c>
      <c r="D43">
        <f t="shared" si="0"/>
        <v>-0.58942240779401522</v>
      </c>
      <c r="E43">
        <v>5.169340463458108E-2</v>
      </c>
      <c r="G43">
        <v>40</v>
      </c>
      <c r="H43">
        <f t="shared" ca="1" si="1"/>
        <v>4.3478136248166759E-2</v>
      </c>
    </row>
    <row r="44" spans="2:8">
      <c r="B44" s="116">
        <v>44466</v>
      </c>
      <c r="C44" s="117">
        <v>143.69999999999999</v>
      </c>
      <c r="D44">
        <f t="shared" si="0"/>
        <v>0.92498325519089053</v>
      </c>
      <c r="E44">
        <v>5.1591657519209536E-2</v>
      </c>
      <c r="G44">
        <v>41</v>
      </c>
      <c r="H44">
        <f t="shared" ca="1" si="1"/>
        <v>-2.1309934462700918E-2</v>
      </c>
    </row>
    <row r="45" spans="2:8">
      <c r="B45" s="116">
        <v>44712</v>
      </c>
      <c r="C45" s="117">
        <v>74.650000000000006</v>
      </c>
      <c r="D45">
        <f t="shared" si="0"/>
        <v>0.50050251256281419</v>
      </c>
      <c r="E45">
        <v>5.0668543279380841E-2</v>
      </c>
      <c r="G45">
        <v>42</v>
      </c>
      <c r="H45">
        <f t="shared" ca="1" si="1"/>
        <v>4.6700324222621832E-2</v>
      </c>
    </row>
    <row r="46" spans="2:8">
      <c r="B46" s="116">
        <v>44957</v>
      </c>
      <c r="C46" s="117">
        <v>49.75</v>
      </c>
      <c r="D46">
        <f t="shared" si="0"/>
        <v>-0.63857609880130772</v>
      </c>
      <c r="E46">
        <v>4.9578059071729991E-2</v>
      </c>
      <c r="G46">
        <v>43</v>
      </c>
      <c r="H46">
        <f t="shared" ca="1" si="1"/>
        <v>-2.677722513052515E-3</v>
      </c>
    </row>
    <row r="47" spans="2:8">
      <c r="B47" s="116">
        <v>44509</v>
      </c>
      <c r="C47" s="117">
        <v>137.65</v>
      </c>
      <c r="D47">
        <f t="shared" si="0"/>
        <v>0.5440269209197981</v>
      </c>
      <c r="E47">
        <v>4.9561570720548988E-2</v>
      </c>
      <c r="G47">
        <v>44</v>
      </c>
      <c r="H47">
        <f t="shared" ca="1" si="1"/>
        <v>1.553743590648418E-2</v>
      </c>
    </row>
    <row r="48" spans="2:8">
      <c r="B48" s="116">
        <v>44609</v>
      </c>
      <c r="C48" s="117">
        <v>89.15</v>
      </c>
      <c r="D48">
        <f t="shared" si="0"/>
        <v>-0.65018638414753771</v>
      </c>
      <c r="E48">
        <v>4.944084755738673E-2</v>
      </c>
      <c r="G48">
        <v>45</v>
      </c>
      <c r="H48">
        <f t="shared" ca="1" si="1"/>
        <v>-1.8215103964153444E-2</v>
      </c>
    </row>
    <row r="49" spans="2:8">
      <c r="B49" s="116">
        <v>45540</v>
      </c>
      <c r="C49" s="117">
        <v>254.85</v>
      </c>
      <c r="D49">
        <f t="shared" si="0"/>
        <v>0.36283422459893044</v>
      </c>
      <c r="E49">
        <v>4.9413218035824581E-2</v>
      </c>
      <c r="G49">
        <v>46</v>
      </c>
      <c r="H49">
        <f t="shared" ca="1" si="1"/>
        <v>2.1068164868195852E-2</v>
      </c>
    </row>
    <row r="50" spans="2:8">
      <c r="B50" s="116">
        <v>45386</v>
      </c>
      <c r="C50" s="117">
        <v>187</v>
      </c>
      <c r="D50">
        <f t="shared" si="0"/>
        <v>2.2213608957795001</v>
      </c>
      <c r="E50">
        <v>4.8794167134043678E-2</v>
      </c>
      <c r="G50">
        <v>47</v>
      </c>
      <c r="H50">
        <f t="shared" ca="1" si="1"/>
        <v>-1.9659215334115375E-2</v>
      </c>
    </row>
    <row r="51" spans="2:8">
      <c r="B51" s="116">
        <v>44701</v>
      </c>
      <c r="C51" s="117">
        <v>58.05</v>
      </c>
      <c r="D51">
        <f t="shared" si="0"/>
        <v>-0.64945652173913049</v>
      </c>
      <c r="E51">
        <v>4.8780487804877967E-2</v>
      </c>
      <c r="G51">
        <v>48</v>
      </c>
      <c r="H51">
        <f t="shared" ca="1" si="1"/>
        <v>2.0019577292347757E-2</v>
      </c>
    </row>
    <row r="52" spans="2:8">
      <c r="B52" s="116">
        <v>45371</v>
      </c>
      <c r="C52" s="117">
        <v>165.6</v>
      </c>
      <c r="D52">
        <f t="shared" si="0"/>
        <v>-9.3099671412924426E-2</v>
      </c>
      <c r="E52">
        <v>4.8433048433048471E-2</v>
      </c>
      <c r="G52">
        <v>49</v>
      </c>
      <c r="H52">
        <f t="shared" ca="1" si="1"/>
        <v>3.3986235349880316E-2</v>
      </c>
    </row>
    <row r="53" spans="2:8">
      <c r="B53" s="116">
        <v>45377</v>
      </c>
      <c r="C53" s="117">
        <v>182.6</v>
      </c>
      <c r="D53">
        <f t="shared" si="0"/>
        <v>0.14089347079037789</v>
      </c>
      <c r="E53">
        <v>4.8220436280137807E-2</v>
      </c>
      <c r="G53">
        <v>50</v>
      </c>
      <c r="H53">
        <f t="shared" ca="1" si="1"/>
        <v>-2.2314822415999594E-2</v>
      </c>
    </row>
    <row r="54" spans="2:8">
      <c r="B54" s="116">
        <v>45366</v>
      </c>
      <c r="C54" s="117">
        <v>160.05000000000001</v>
      </c>
      <c r="D54">
        <f t="shared" si="0"/>
        <v>-1.5595757953836555E-3</v>
      </c>
      <c r="E54">
        <v>4.7790507364975525E-2</v>
      </c>
      <c r="G54">
        <v>51</v>
      </c>
      <c r="H54">
        <f t="shared" ca="1" si="1"/>
        <v>6.4563468732707265E-3</v>
      </c>
    </row>
    <row r="55" spans="2:8">
      <c r="B55" s="116">
        <v>44515</v>
      </c>
      <c r="C55" s="117">
        <v>160.30000000000001</v>
      </c>
      <c r="D55">
        <f t="shared" si="0"/>
        <v>-0.42482956584140646</v>
      </c>
      <c r="E55">
        <v>4.7712418300653668E-2</v>
      </c>
      <c r="G55">
        <v>52</v>
      </c>
      <c r="H55">
        <f t="shared" ca="1" si="1"/>
        <v>4.1298384409156536E-2</v>
      </c>
    </row>
    <row r="56" spans="2:8">
      <c r="B56" s="116">
        <v>45573</v>
      </c>
      <c r="C56" s="117">
        <v>278.7</v>
      </c>
      <c r="D56">
        <f t="shared" si="0"/>
        <v>2.9170765987350662</v>
      </c>
      <c r="E56">
        <v>4.7350620067643609E-2</v>
      </c>
      <c r="G56">
        <v>53</v>
      </c>
      <c r="H56">
        <f t="shared" ca="1" si="1"/>
        <v>-3.2277227305534284E-2</v>
      </c>
    </row>
    <row r="57" spans="2:8">
      <c r="B57" s="116">
        <v>45079</v>
      </c>
      <c r="C57" s="117">
        <v>71.150000000000006</v>
      </c>
      <c r="D57">
        <f t="shared" si="0"/>
        <v>-0.47760646108663724</v>
      </c>
      <c r="E57">
        <v>4.7093451066961042E-2</v>
      </c>
      <c r="G57">
        <v>54</v>
      </c>
      <c r="H57">
        <f t="shared" ca="1" si="1"/>
        <v>2.3782446090325857E-2</v>
      </c>
    </row>
    <row r="58" spans="2:8">
      <c r="B58" s="116">
        <v>45315</v>
      </c>
      <c r="C58" s="117">
        <v>136.19999999999999</v>
      </c>
      <c r="D58">
        <f t="shared" si="0"/>
        <v>-2.5053686471009307E-2</v>
      </c>
      <c r="E58">
        <v>4.6887009992313565E-2</v>
      </c>
      <c r="G58">
        <v>55</v>
      </c>
      <c r="H58">
        <f t="shared" ca="1" si="1"/>
        <v>-1.0581143800631033E-2</v>
      </c>
    </row>
    <row r="59" spans="2:8">
      <c r="B59" s="116">
        <v>44410</v>
      </c>
      <c r="C59" s="117">
        <v>139.69999999999999</v>
      </c>
      <c r="D59">
        <f t="shared" si="0"/>
        <v>1.1344537815126048</v>
      </c>
      <c r="E59">
        <v>4.6441947565542985E-2</v>
      </c>
      <c r="G59">
        <v>56</v>
      </c>
      <c r="H59">
        <f t="shared" ca="1" si="1"/>
        <v>-6.2163345427861588E-2</v>
      </c>
    </row>
    <row r="60" spans="2:8">
      <c r="B60" s="116">
        <v>44817</v>
      </c>
      <c r="C60" s="117">
        <v>65.45</v>
      </c>
      <c r="D60">
        <f t="shared" si="0"/>
        <v>0.11404255319148941</v>
      </c>
      <c r="E60">
        <v>4.6362909672262281E-2</v>
      </c>
      <c r="G60">
        <v>57</v>
      </c>
      <c r="H60">
        <f t="shared" ca="1" si="1"/>
        <v>-2.0334611483078399E-2</v>
      </c>
    </row>
    <row r="61" spans="2:8">
      <c r="B61" s="116">
        <v>44699</v>
      </c>
      <c r="C61" s="117">
        <v>58.75</v>
      </c>
      <c r="D61">
        <f t="shared" si="0"/>
        <v>-0.44259962049335866</v>
      </c>
      <c r="E61">
        <v>4.6304541406945711E-2</v>
      </c>
      <c r="G61">
        <v>58</v>
      </c>
      <c r="H61">
        <f t="shared" ca="1" si="1"/>
        <v>-3.24414589031519E-2</v>
      </c>
    </row>
    <row r="62" spans="2:8">
      <c r="B62" s="116">
        <v>45204</v>
      </c>
      <c r="C62" s="117">
        <v>105.4</v>
      </c>
      <c r="D62">
        <f t="shared" si="0"/>
        <v>6.5722952477249741E-2</v>
      </c>
      <c r="E62">
        <v>4.6153846153846212E-2</v>
      </c>
      <c r="G62">
        <v>59</v>
      </c>
      <c r="H62">
        <f t="shared" ca="1" si="1"/>
        <v>-2.9960136166351143E-2</v>
      </c>
    </row>
    <row r="63" spans="2:8">
      <c r="B63" s="116">
        <v>44594</v>
      </c>
      <c r="C63" s="117">
        <v>98.9</v>
      </c>
      <c r="D63">
        <f t="shared" si="0"/>
        <v>4.6007403490216911E-2</v>
      </c>
      <c r="E63">
        <v>4.6007403490216911E-2</v>
      </c>
      <c r="G63">
        <v>60</v>
      </c>
      <c r="H63">
        <f t="shared" ca="1" si="1"/>
        <v>-3.1575229632442414E-2</v>
      </c>
    </row>
    <row r="64" spans="2:8">
      <c r="B64" s="116">
        <v>44593</v>
      </c>
      <c r="C64" s="117">
        <v>94.55</v>
      </c>
      <c r="D64">
        <f t="shared" si="0"/>
        <v>-0.6841489894772006</v>
      </c>
      <c r="E64">
        <v>4.5907079646017604E-2</v>
      </c>
      <c r="G64">
        <v>61</v>
      </c>
      <c r="H64">
        <f t="shared" ca="1" si="1"/>
        <v>6.8633733472273674E-3</v>
      </c>
    </row>
    <row r="65" spans="2:8">
      <c r="B65" s="116">
        <v>45631</v>
      </c>
      <c r="C65" s="117">
        <v>299.35000000000002</v>
      </c>
      <c r="D65">
        <f t="shared" si="0"/>
        <v>0.92508038585209018</v>
      </c>
      <c r="E65">
        <v>4.576419213973807E-2</v>
      </c>
      <c r="G65">
        <v>62</v>
      </c>
      <c r="H65">
        <f t="shared" ca="1" si="1"/>
        <v>-5.4595686138603786E-2</v>
      </c>
    </row>
    <row r="66" spans="2:8">
      <c r="B66" s="116">
        <v>44524</v>
      </c>
      <c r="C66" s="117">
        <v>155.5</v>
      </c>
      <c r="D66">
        <f t="shared" si="0"/>
        <v>1.9311969839773799</v>
      </c>
      <c r="E66">
        <v>4.5729657027572375E-2</v>
      </c>
      <c r="G66">
        <v>63</v>
      </c>
      <c r="H66">
        <f t="shared" ca="1" si="1"/>
        <v>-1.3404638153257823E-2</v>
      </c>
    </row>
    <row r="67" spans="2:8">
      <c r="B67" s="116">
        <v>45001</v>
      </c>
      <c r="C67" s="117">
        <v>53.05</v>
      </c>
      <c r="D67">
        <f t="shared" si="0"/>
        <v>-0.81313842902430433</v>
      </c>
      <c r="E67">
        <v>4.5320197044334917E-2</v>
      </c>
      <c r="G67">
        <v>64</v>
      </c>
      <c r="H67">
        <f t="shared" ca="1" si="1"/>
        <v>1.3237748008320283E-2</v>
      </c>
    </row>
    <row r="68" spans="2:8">
      <c r="B68" s="116">
        <v>45547</v>
      </c>
      <c r="C68" s="117">
        <v>283.89999999999998</v>
      </c>
      <c r="D68">
        <f t="shared" ref="D68:D131" si="2">IFERROR((C68-C69)/C69,0)</f>
        <v>3.2184249628528971</v>
      </c>
      <c r="E68">
        <v>4.4710211591536257E-2</v>
      </c>
      <c r="G68">
        <v>65</v>
      </c>
      <c r="H68">
        <f t="shared" ca="1" si="1"/>
        <v>2.9889860116518339E-3</v>
      </c>
    </row>
    <row r="69" spans="2:8">
      <c r="B69" s="116">
        <v>45071</v>
      </c>
      <c r="C69" s="117">
        <v>67.3</v>
      </c>
      <c r="D69">
        <f t="shared" si="2"/>
        <v>-0.7240672406724068</v>
      </c>
      <c r="E69">
        <v>4.4220325833979737E-2</v>
      </c>
      <c r="G69">
        <v>66</v>
      </c>
      <c r="H69">
        <f t="shared" ref="H69:H132" ca="1" si="3">IFERROR(_xlfn.NORM.INV(RAND(),N$5,N$6),0)</f>
        <v>2.0596077730094437E-2</v>
      </c>
    </row>
    <row r="70" spans="2:8">
      <c r="B70" s="116">
        <v>45672</v>
      </c>
      <c r="C70" s="117">
        <v>243.9</v>
      </c>
      <c r="D70">
        <f t="shared" si="2"/>
        <v>-9.5527701550100194E-2</v>
      </c>
      <c r="E70">
        <v>4.4092465753424709E-2</v>
      </c>
      <c r="G70">
        <v>67</v>
      </c>
      <c r="H70">
        <f t="shared" ca="1" si="3"/>
        <v>3.227844023729496E-2</v>
      </c>
    </row>
    <row r="71" spans="2:8">
      <c r="B71" s="116">
        <v>45610</v>
      </c>
      <c r="C71" s="117">
        <v>269.66000000000003</v>
      </c>
      <c r="D71">
        <f t="shared" si="2"/>
        <v>3.6613656006914437</v>
      </c>
      <c r="E71">
        <v>4.3575851393189043E-2</v>
      </c>
      <c r="G71">
        <v>68</v>
      </c>
      <c r="H71">
        <f t="shared" ca="1" si="3"/>
        <v>1.2674347131874526E-2</v>
      </c>
    </row>
    <row r="72" spans="2:8">
      <c r="B72" s="116">
        <v>44777</v>
      </c>
      <c r="C72" s="117">
        <v>57.85</v>
      </c>
      <c r="D72">
        <f t="shared" si="2"/>
        <v>-0.57164013328396901</v>
      </c>
      <c r="E72">
        <v>4.3282236248872834E-2</v>
      </c>
      <c r="G72">
        <v>69</v>
      </c>
      <c r="H72">
        <f t="shared" ca="1" si="3"/>
        <v>1.8960600312008628E-2</v>
      </c>
    </row>
    <row r="73" spans="2:8">
      <c r="B73" s="116">
        <v>45310</v>
      </c>
      <c r="C73" s="117">
        <v>135.05000000000001</v>
      </c>
      <c r="D73">
        <f t="shared" si="2"/>
        <v>1.2248764415156508</v>
      </c>
      <c r="E73">
        <v>4.3259945925067773E-2</v>
      </c>
      <c r="G73">
        <v>70</v>
      </c>
      <c r="H73">
        <f t="shared" ca="1" si="3"/>
        <v>9.599466138131138E-2</v>
      </c>
    </row>
    <row r="74" spans="2:8">
      <c r="B74" s="116">
        <v>45043</v>
      </c>
      <c r="C74" s="117">
        <v>60.7</v>
      </c>
      <c r="D74">
        <f t="shared" si="2"/>
        <v>8.1032947462155017E-2</v>
      </c>
      <c r="E74">
        <v>4.29553264604811E-2</v>
      </c>
      <c r="G74">
        <v>71</v>
      </c>
      <c r="H74">
        <f t="shared" ca="1" si="3"/>
        <v>1.6483567344823275E-2</v>
      </c>
    </row>
    <row r="75" spans="2:8">
      <c r="B75" s="116">
        <v>44743</v>
      </c>
      <c r="C75" s="117">
        <v>56.15</v>
      </c>
      <c r="D75">
        <f t="shared" si="2"/>
        <v>-0.80671256454388984</v>
      </c>
      <c r="E75">
        <v>4.2711234911791962E-2</v>
      </c>
      <c r="G75">
        <v>72</v>
      </c>
      <c r="H75">
        <f t="shared" ca="1" si="3"/>
        <v>-2.5421923152853777E-2</v>
      </c>
    </row>
    <row r="76" spans="2:8">
      <c r="B76" s="116">
        <v>45555</v>
      </c>
      <c r="C76" s="117">
        <v>290.5</v>
      </c>
      <c r="D76">
        <f t="shared" si="2"/>
        <v>3.5214007782101167</v>
      </c>
      <c r="E76">
        <v>4.1778734086426308E-2</v>
      </c>
      <c r="G76">
        <v>73</v>
      </c>
      <c r="H76">
        <f t="shared" ca="1" si="3"/>
        <v>-1.4138386024446463E-2</v>
      </c>
    </row>
    <row r="77" spans="2:8">
      <c r="B77" s="116">
        <v>44789</v>
      </c>
      <c r="C77" s="117">
        <v>64.25</v>
      </c>
      <c r="D77">
        <f t="shared" si="2"/>
        <v>-0.50019447685725404</v>
      </c>
      <c r="E77">
        <v>4.048582995951417E-2</v>
      </c>
      <c r="G77">
        <v>74</v>
      </c>
      <c r="H77">
        <f t="shared" ca="1" si="3"/>
        <v>-3.1117478037644159E-2</v>
      </c>
    </row>
    <row r="78" spans="2:8">
      <c r="B78" s="116">
        <v>45278</v>
      </c>
      <c r="C78" s="117">
        <v>128.55000000000001</v>
      </c>
      <c r="D78">
        <f t="shared" si="2"/>
        <v>-0.54431052818149595</v>
      </c>
      <c r="E78">
        <v>4.004854368932053E-2</v>
      </c>
      <c r="G78">
        <v>75</v>
      </c>
      <c r="H78">
        <f t="shared" ca="1" si="3"/>
        <v>-1.5217485285286266E-2</v>
      </c>
    </row>
    <row r="79" spans="2:8">
      <c r="B79" s="116">
        <v>45656</v>
      </c>
      <c r="C79" s="117">
        <v>282.10000000000002</v>
      </c>
      <c r="D79">
        <f t="shared" si="2"/>
        <v>1.1436170212765959</v>
      </c>
      <c r="E79">
        <v>4.0000000000000084E-2</v>
      </c>
      <c r="G79">
        <v>76</v>
      </c>
      <c r="H79">
        <f t="shared" ca="1" si="3"/>
        <v>-1.7764241904418863E-2</v>
      </c>
    </row>
    <row r="80" spans="2:8">
      <c r="B80" s="116">
        <v>44551</v>
      </c>
      <c r="C80" s="117">
        <v>131.6</v>
      </c>
      <c r="D80">
        <f t="shared" si="2"/>
        <v>1.8796498905908092</v>
      </c>
      <c r="E80">
        <v>3.9905175819834035E-2</v>
      </c>
      <c r="G80">
        <v>77</v>
      </c>
      <c r="H80">
        <f t="shared" ca="1" si="3"/>
        <v>-1.8748162306868123E-2</v>
      </c>
    </row>
    <row r="81" spans="2:8">
      <c r="B81" s="116">
        <v>44770</v>
      </c>
      <c r="C81" s="117">
        <v>45.7</v>
      </c>
      <c r="D81">
        <f t="shared" si="2"/>
        <v>-0.82329286211429897</v>
      </c>
      <c r="E81">
        <v>3.981797497155859E-2</v>
      </c>
      <c r="G81">
        <v>78</v>
      </c>
      <c r="H81">
        <f t="shared" ca="1" si="3"/>
        <v>-1.9418841341551907E-2</v>
      </c>
    </row>
    <row r="82" spans="2:8">
      <c r="B82" s="116">
        <v>45607</v>
      </c>
      <c r="C82" s="117">
        <v>258.62</v>
      </c>
      <c r="D82">
        <f t="shared" si="2"/>
        <v>3.0127230411171451</v>
      </c>
      <c r="E82">
        <v>3.9761990913842381E-2</v>
      </c>
      <c r="G82">
        <v>79</v>
      </c>
      <c r="H82">
        <f t="shared" ca="1" si="3"/>
        <v>-4.6470416095360609E-2</v>
      </c>
    </row>
    <row r="83" spans="2:8">
      <c r="B83" s="116">
        <v>44796</v>
      </c>
      <c r="C83" s="117">
        <v>64.45</v>
      </c>
      <c r="D83">
        <f t="shared" si="2"/>
        <v>-0.53058994901675161</v>
      </c>
      <c r="E83">
        <v>3.951612903225811E-2</v>
      </c>
      <c r="G83">
        <v>80</v>
      </c>
      <c r="H83">
        <f t="shared" ca="1" si="3"/>
        <v>-6.8279349648775647E-2</v>
      </c>
    </row>
    <row r="84" spans="2:8">
      <c r="B84" s="116">
        <v>44462</v>
      </c>
      <c r="C84" s="117">
        <v>137.30000000000001</v>
      </c>
      <c r="D84">
        <f t="shared" si="2"/>
        <v>-0.17014203686914464</v>
      </c>
      <c r="E84">
        <v>3.9364118092354405E-2</v>
      </c>
      <c r="G84">
        <v>81</v>
      </c>
      <c r="H84">
        <f t="shared" ca="1" si="3"/>
        <v>1.2379543595180079E-3</v>
      </c>
    </row>
    <row r="85" spans="2:8">
      <c r="B85" s="116">
        <v>45351</v>
      </c>
      <c r="C85" s="117">
        <v>165.45</v>
      </c>
      <c r="D85">
        <f t="shared" si="2"/>
        <v>2.0109190172884435</v>
      </c>
      <c r="E85">
        <v>3.8280514590523972E-2</v>
      </c>
      <c r="G85">
        <v>82</v>
      </c>
      <c r="H85">
        <f t="shared" ca="1" si="3"/>
        <v>2.6198017766832993E-2</v>
      </c>
    </row>
    <row r="86" spans="2:8">
      <c r="B86" s="116">
        <v>44980</v>
      </c>
      <c r="C86" s="117">
        <v>54.95</v>
      </c>
      <c r="D86">
        <f t="shared" si="2"/>
        <v>-0.60065406976744184</v>
      </c>
      <c r="E86">
        <v>3.7771482530689328E-2</v>
      </c>
      <c r="G86">
        <v>83</v>
      </c>
      <c r="H86">
        <f t="shared" ca="1" si="3"/>
        <v>-4.4979058179243747E-2</v>
      </c>
    </row>
    <row r="87" spans="2:8">
      <c r="B87" s="116">
        <v>44441</v>
      </c>
      <c r="C87" s="117">
        <v>137.6</v>
      </c>
      <c r="D87">
        <f t="shared" si="2"/>
        <v>0.30674264007597341</v>
      </c>
      <c r="E87">
        <v>3.7707390648567124E-2</v>
      </c>
      <c r="G87">
        <v>84</v>
      </c>
      <c r="H87">
        <f t="shared" ca="1" si="3"/>
        <v>4.314348067245382E-2</v>
      </c>
    </row>
    <row r="88" spans="2:8">
      <c r="B88" s="116">
        <v>45202</v>
      </c>
      <c r="C88" s="117">
        <v>105.3</v>
      </c>
      <c r="D88">
        <f t="shared" si="2"/>
        <v>-0.2954165272666443</v>
      </c>
      <c r="E88">
        <v>3.7438423645320171E-2</v>
      </c>
      <c r="G88">
        <v>85</v>
      </c>
      <c r="H88">
        <f t="shared" ca="1" si="3"/>
        <v>-4.679298862728022E-3</v>
      </c>
    </row>
    <row r="89" spans="2:8">
      <c r="B89" s="116">
        <v>45331</v>
      </c>
      <c r="C89" s="117">
        <v>149.44999999999999</v>
      </c>
      <c r="D89">
        <f t="shared" si="2"/>
        <v>0.38958623895862382</v>
      </c>
      <c r="E89">
        <v>3.7126995142262281E-2</v>
      </c>
      <c r="G89">
        <v>86</v>
      </c>
      <c r="H89">
        <f t="shared" ca="1" si="3"/>
        <v>1.6843779885132582E-2</v>
      </c>
    </row>
    <row r="90" spans="2:8">
      <c r="B90" s="116">
        <v>45232</v>
      </c>
      <c r="C90" s="117">
        <v>107.55</v>
      </c>
      <c r="D90">
        <f t="shared" si="2"/>
        <v>0.53642857142857137</v>
      </c>
      <c r="E90">
        <v>3.7126325940212097E-2</v>
      </c>
      <c r="G90">
        <v>87</v>
      </c>
      <c r="H90">
        <f t="shared" ca="1" si="3"/>
        <v>3.1312308707538906E-2</v>
      </c>
    </row>
    <row r="91" spans="2:8">
      <c r="B91" s="116">
        <v>44726</v>
      </c>
      <c r="C91" s="117">
        <v>70</v>
      </c>
      <c r="D91">
        <f t="shared" si="2"/>
        <v>8.3591331269349936E-2</v>
      </c>
      <c r="E91">
        <v>3.7037037037037035E-2</v>
      </c>
      <c r="G91">
        <v>88</v>
      </c>
      <c r="H91">
        <f t="shared" ca="1" si="3"/>
        <v>1.1328202947791292E-2</v>
      </c>
    </row>
    <row r="92" spans="2:8">
      <c r="B92" s="116">
        <v>44859</v>
      </c>
      <c r="C92" s="117">
        <v>64.599999999999994</v>
      </c>
      <c r="D92">
        <f t="shared" si="2"/>
        <v>-0.5415188076650107</v>
      </c>
      <c r="E92">
        <v>3.6086607858861156E-2</v>
      </c>
      <c r="G92">
        <v>89</v>
      </c>
      <c r="H92">
        <f t="shared" ca="1" si="3"/>
        <v>-3.9841005420262504E-2</v>
      </c>
    </row>
    <row r="93" spans="2:8">
      <c r="B93" s="116">
        <v>44511</v>
      </c>
      <c r="C93" s="117">
        <v>140.9</v>
      </c>
      <c r="D93">
        <f t="shared" si="2"/>
        <v>0.36862554638173872</v>
      </c>
      <c r="E93">
        <v>3.5648658581403848E-2</v>
      </c>
      <c r="G93">
        <v>90</v>
      </c>
      <c r="H93">
        <f t="shared" ca="1" si="3"/>
        <v>-1.7045568234186112E-2</v>
      </c>
    </row>
    <row r="94" spans="2:8">
      <c r="B94" s="116">
        <v>45184</v>
      </c>
      <c r="C94" s="117">
        <v>102.95</v>
      </c>
      <c r="D94">
        <f t="shared" si="2"/>
        <v>0.87522768670309659</v>
      </c>
      <c r="E94">
        <v>3.5193564605329311E-2</v>
      </c>
      <c r="G94">
        <v>91</v>
      </c>
      <c r="H94">
        <f t="shared" ca="1" si="3"/>
        <v>2.1071677207068564E-2</v>
      </c>
    </row>
    <row r="95" spans="2:8">
      <c r="B95" s="116">
        <v>45002</v>
      </c>
      <c r="C95" s="117">
        <v>54.9</v>
      </c>
      <c r="D95">
        <f t="shared" si="2"/>
        <v>-5.1813471502590677E-2</v>
      </c>
      <c r="E95">
        <v>3.4872761545711624E-2</v>
      </c>
      <c r="G95">
        <v>92</v>
      </c>
      <c r="H95">
        <f t="shared" ca="1" si="3"/>
        <v>4.3921186580691211E-2</v>
      </c>
    </row>
    <row r="96" spans="2:8">
      <c r="B96" s="116">
        <v>44784</v>
      </c>
      <c r="C96" s="117">
        <v>57.9</v>
      </c>
      <c r="D96">
        <f t="shared" si="2"/>
        <v>-0.27895392278953923</v>
      </c>
      <c r="E96">
        <v>3.485254691689E-2</v>
      </c>
      <c r="G96">
        <v>93</v>
      </c>
      <c r="H96">
        <f t="shared" ca="1" si="3"/>
        <v>1.1165933917987401E-2</v>
      </c>
    </row>
    <row r="97" spans="2:8">
      <c r="B97" s="116">
        <v>45128</v>
      </c>
      <c r="C97" s="117">
        <v>80.3</v>
      </c>
      <c r="D97">
        <f t="shared" si="2"/>
        <v>0.2537080405932865</v>
      </c>
      <c r="E97">
        <v>3.4793814432989727E-2</v>
      </c>
      <c r="G97">
        <v>94</v>
      </c>
      <c r="H97">
        <f t="shared" ca="1" si="3"/>
        <v>6.9621795056256522E-3</v>
      </c>
    </row>
    <row r="98" spans="2:8">
      <c r="B98" s="116">
        <v>44838</v>
      </c>
      <c r="C98" s="117">
        <v>64.05</v>
      </c>
      <c r="D98">
        <f t="shared" si="2"/>
        <v>-0.4840918244059606</v>
      </c>
      <c r="E98">
        <v>3.4733441033925665E-2</v>
      </c>
      <c r="G98">
        <v>95</v>
      </c>
      <c r="H98">
        <f t="shared" ca="1" si="3"/>
        <v>3.6894543516324707E-2</v>
      </c>
    </row>
    <row r="99" spans="2:8">
      <c r="B99" s="116">
        <v>45274</v>
      </c>
      <c r="C99" s="117">
        <v>124.15</v>
      </c>
      <c r="D99">
        <f t="shared" si="2"/>
        <v>1.3012048192771084</v>
      </c>
      <c r="E99">
        <v>3.4583333333333383E-2</v>
      </c>
      <c r="G99">
        <v>96</v>
      </c>
      <c r="H99">
        <f t="shared" ca="1" si="3"/>
        <v>5.2945688594955319E-2</v>
      </c>
    </row>
    <row r="100" spans="2:8">
      <c r="B100" s="116">
        <v>45026</v>
      </c>
      <c r="C100" s="117">
        <v>53.95</v>
      </c>
      <c r="D100">
        <f t="shared" si="2"/>
        <v>-0.80260510043540312</v>
      </c>
      <c r="E100">
        <v>3.4515819750719164E-2</v>
      </c>
      <c r="G100">
        <v>97</v>
      </c>
      <c r="H100">
        <f t="shared" ca="1" si="3"/>
        <v>4.6701517700964312E-2</v>
      </c>
    </row>
    <row r="101" spans="2:8">
      <c r="B101" s="116">
        <v>45621</v>
      </c>
      <c r="C101" s="117">
        <v>273.31</v>
      </c>
      <c r="D101">
        <f t="shared" si="2"/>
        <v>3.8761819803746653</v>
      </c>
      <c r="E101">
        <v>3.4481453444360384E-2</v>
      </c>
      <c r="G101">
        <v>98</v>
      </c>
      <c r="H101">
        <f t="shared" ca="1" si="3"/>
        <v>3.7746998247875405E-2</v>
      </c>
    </row>
    <row r="102" spans="2:8">
      <c r="B102" s="116">
        <v>45037</v>
      </c>
      <c r="C102" s="117">
        <v>56.05</v>
      </c>
      <c r="D102">
        <f t="shared" si="2"/>
        <v>-0.14687975646879764</v>
      </c>
      <c r="E102">
        <v>3.4132841328413176E-2</v>
      </c>
      <c r="G102">
        <v>99</v>
      </c>
      <c r="H102">
        <f t="shared" ca="1" si="3"/>
        <v>-7.9094146835764195E-3</v>
      </c>
    </row>
    <row r="103" spans="2:8">
      <c r="B103" s="116">
        <v>45050</v>
      </c>
      <c r="C103" s="117">
        <v>65.7</v>
      </c>
      <c r="D103">
        <f t="shared" si="2"/>
        <v>-0.48951048951048942</v>
      </c>
      <c r="E103">
        <v>3.3831628638867121E-2</v>
      </c>
      <c r="G103">
        <v>100</v>
      </c>
      <c r="H103">
        <f t="shared" ca="1" si="3"/>
        <v>1.3582035387569007E-4</v>
      </c>
    </row>
    <row r="104" spans="2:8">
      <c r="B104" s="116">
        <v>45293</v>
      </c>
      <c r="C104" s="117">
        <v>128.69999999999999</v>
      </c>
      <c r="D104">
        <f t="shared" si="2"/>
        <v>1.6079027355623099</v>
      </c>
      <c r="E104">
        <v>3.3734939759036055E-2</v>
      </c>
      <c r="G104">
        <v>101</v>
      </c>
      <c r="H104">
        <f t="shared" ca="1" si="3"/>
        <v>-1.4570345891799907E-2</v>
      </c>
    </row>
    <row r="105" spans="2:8">
      <c r="B105" s="116">
        <v>44964</v>
      </c>
      <c r="C105" s="117">
        <v>49.35</v>
      </c>
      <c r="D105">
        <f t="shared" si="2"/>
        <v>-8.9483394833948363E-2</v>
      </c>
      <c r="E105">
        <v>3.3507853403141392E-2</v>
      </c>
      <c r="G105">
        <v>102</v>
      </c>
      <c r="H105">
        <f t="shared" ca="1" si="3"/>
        <v>-2.4550386827000836E-2</v>
      </c>
    </row>
    <row r="106" spans="2:8">
      <c r="B106" s="116">
        <v>44692</v>
      </c>
      <c r="C106" s="117">
        <v>54.2</v>
      </c>
      <c r="D106">
        <f t="shared" si="2"/>
        <v>-0.16743471582181249</v>
      </c>
      <c r="E106">
        <v>3.336510962821735E-2</v>
      </c>
      <c r="G106">
        <v>103</v>
      </c>
      <c r="H106">
        <f t="shared" ca="1" si="3"/>
        <v>-1.690570978881056E-2</v>
      </c>
    </row>
    <row r="107" spans="2:8">
      <c r="B107" s="116">
        <v>44872</v>
      </c>
      <c r="C107" s="117">
        <v>65.099999999999994</v>
      </c>
      <c r="D107">
        <f t="shared" si="2"/>
        <v>-5.7204923968139074E-2</v>
      </c>
      <c r="E107">
        <v>3.3333333333333243E-2</v>
      </c>
      <c r="G107">
        <v>104</v>
      </c>
      <c r="H107">
        <f t="shared" ca="1" si="3"/>
        <v>8.442962634322192E-3</v>
      </c>
    </row>
    <row r="108" spans="2:8">
      <c r="B108" s="116">
        <v>45077</v>
      </c>
      <c r="C108" s="117">
        <v>69.05</v>
      </c>
      <c r="D108">
        <f t="shared" si="2"/>
        <v>-0.50430725053840642</v>
      </c>
      <c r="E108">
        <v>3.2909498878085308E-2</v>
      </c>
      <c r="G108">
        <v>105</v>
      </c>
      <c r="H108">
        <f t="shared" ca="1" si="3"/>
        <v>-1.5759040272647427E-2</v>
      </c>
    </row>
    <row r="109" spans="2:8">
      <c r="B109" s="116">
        <v>44428</v>
      </c>
      <c r="C109" s="117">
        <v>139.30000000000001</v>
      </c>
      <c r="D109">
        <f t="shared" si="2"/>
        <v>-0.47572450131727506</v>
      </c>
      <c r="E109">
        <v>3.2234160800296577E-2</v>
      </c>
      <c r="G109">
        <v>106</v>
      </c>
      <c r="H109">
        <f t="shared" ca="1" si="3"/>
        <v>4.9305695700477131E-2</v>
      </c>
    </row>
    <row r="110" spans="2:8">
      <c r="B110" s="116">
        <v>45586</v>
      </c>
      <c r="C110" s="117">
        <v>265.7</v>
      </c>
      <c r="D110">
        <f t="shared" si="2"/>
        <v>0.93800145878920493</v>
      </c>
      <c r="E110">
        <v>3.2045057292678189E-2</v>
      </c>
      <c r="G110">
        <v>107</v>
      </c>
      <c r="H110">
        <f t="shared" ca="1" si="3"/>
        <v>-3.6931350509071632E-3</v>
      </c>
    </row>
    <row r="111" spans="2:8">
      <c r="B111" s="116">
        <v>44559</v>
      </c>
      <c r="C111" s="117">
        <v>137.1</v>
      </c>
      <c r="D111">
        <f t="shared" si="2"/>
        <v>9.5485417499001107E-2</v>
      </c>
      <c r="E111">
        <v>3.1990967256304105E-2</v>
      </c>
      <c r="G111">
        <v>108</v>
      </c>
      <c r="H111">
        <f t="shared" ca="1" si="3"/>
        <v>-1.6014824071204425E-2</v>
      </c>
    </row>
    <row r="112" spans="2:8">
      <c r="B112" s="116">
        <v>45238</v>
      </c>
      <c r="C112" s="117">
        <v>125.15</v>
      </c>
      <c r="D112">
        <f t="shared" si="2"/>
        <v>1.1670995670995672</v>
      </c>
      <c r="E112">
        <v>3.1739488870568912E-2</v>
      </c>
      <c r="G112">
        <v>109</v>
      </c>
      <c r="H112">
        <f t="shared" ca="1" si="3"/>
        <v>3.2425389147955813E-2</v>
      </c>
    </row>
    <row r="113" spans="2:8">
      <c r="B113" s="116">
        <v>45041</v>
      </c>
      <c r="C113" s="117">
        <v>57.75</v>
      </c>
      <c r="D113">
        <f t="shared" si="2"/>
        <v>-5.8679706601467013E-2</v>
      </c>
      <c r="E113">
        <v>3.125E-2</v>
      </c>
      <c r="G113">
        <v>110</v>
      </c>
      <c r="H113">
        <f t="shared" ca="1" si="3"/>
        <v>2.4383477278611825E-2</v>
      </c>
    </row>
    <row r="114" spans="2:8">
      <c r="B114" s="116">
        <v>44812</v>
      </c>
      <c r="C114" s="117">
        <v>61.35</v>
      </c>
      <c r="D114">
        <f t="shared" si="2"/>
        <v>-0.69523099850968706</v>
      </c>
      <c r="E114">
        <v>3.1092436974789941E-2</v>
      </c>
      <c r="G114">
        <v>111</v>
      </c>
      <c r="H114">
        <f t="shared" ca="1" si="3"/>
        <v>1.9502819865356805E-2</v>
      </c>
    </row>
    <row r="115" spans="2:8">
      <c r="B115" s="116">
        <v>45422</v>
      </c>
      <c r="C115" s="117">
        <v>201.3</v>
      </c>
      <c r="D115">
        <f t="shared" si="2"/>
        <v>-0.23764438553304298</v>
      </c>
      <c r="E115">
        <v>3.0985915492957806E-2</v>
      </c>
      <c r="G115">
        <v>112</v>
      </c>
      <c r="H115">
        <f t="shared" ca="1" si="3"/>
        <v>-1.2870897637495876E-3</v>
      </c>
    </row>
    <row r="116" spans="2:8">
      <c r="B116" s="116">
        <v>45588</v>
      </c>
      <c r="C116" s="117">
        <v>264.05</v>
      </c>
      <c r="D116">
        <f t="shared" si="2"/>
        <v>0.15230198559895267</v>
      </c>
      <c r="E116">
        <v>3.003705870879652E-2</v>
      </c>
      <c r="G116">
        <v>113</v>
      </c>
      <c r="H116">
        <f t="shared" ca="1" si="3"/>
        <v>3.4732554723420524E-3</v>
      </c>
    </row>
    <row r="117" spans="2:8">
      <c r="B117" s="116">
        <v>45488</v>
      </c>
      <c r="C117" s="117">
        <v>229.15</v>
      </c>
      <c r="D117">
        <f t="shared" si="2"/>
        <v>-7.9681914936342829E-2</v>
      </c>
      <c r="E117">
        <v>3.0026520429720892E-2</v>
      </c>
      <c r="G117">
        <v>114</v>
      </c>
      <c r="H117">
        <f t="shared" ca="1" si="3"/>
        <v>-6.3817958575183034E-2</v>
      </c>
    </row>
    <row r="118" spans="2:8">
      <c r="B118" s="116">
        <v>45597</v>
      </c>
      <c r="C118" s="117">
        <v>248.99</v>
      </c>
      <c r="D118">
        <f t="shared" si="2"/>
        <v>2.3421476510067114</v>
      </c>
      <c r="E118">
        <v>2.9948293691830441E-2</v>
      </c>
      <c r="G118">
        <v>115</v>
      </c>
      <c r="H118">
        <f t="shared" ca="1" si="3"/>
        <v>6.7337766894295687E-4</v>
      </c>
    </row>
    <row r="119" spans="2:8">
      <c r="B119" s="116">
        <v>45084</v>
      </c>
      <c r="C119" s="117">
        <v>74.5</v>
      </c>
      <c r="D119">
        <f t="shared" si="2"/>
        <v>-0.11203814064362343</v>
      </c>
      <c r="E119">
        <v>2.9716655148583355E-2</v>
      </c>
      <c r="G119">
        <v>116</v>
      </c>
      <c r="H119">
        <f t="shared" ca="1" si="3"/>
        <v>6.7310779080485675E-2</v>
      </c>
    </row>
    <row r="120" spans="2:8">
      <c r="B120" s="116">
        <v>44664</v>
      </c>
      <c r="C120" s="117">
        <v>83.9</v>
      </c>
      <c r="D120">
        <f t="shared" si="2"/>
        <v>-0.54633935330377414</v>
      </c>
      <c r="E120">
        <v>2.9447852760736266E-2</v>
      </c>
      <c r="G120">
        <v>117</v>
      </c>
      <c r="H120">
        <f t="shared" ca="1" si="3"/>
        <v>1.5658963686187809E-2</v>
      </c>
    </row>
    <row r="121" spans="2:8">
      <c r="B121" s="116">
        <v>45456</v>
      </c>
      <c r="C121" s="117">
        <v>184.94</v>
      </c>
      <c r="D121">
        <f t="shared" si="2"/>
        <v>1.2498783454987834</v>
      </c>
      <c r="E121">
        <v>2.9446145282493692E-2</v>
      </c>
      <c r="G121">
        <v>118</v>
      </c>
      <c r="H121">
        <f t="shared" ca="1" si="3"/>
        <v>9.1443883999951688E-3</v>
      </c>
    </row>
    <row r="122" spans="2:8">
      <c r="B122" s="116">
        <v>44623</v>
      </c>
      <c r="C122" s="117">
        <v>82.2</v>
      </c>
      <c r="D122">
        <f t="shared" si="2"/>
        <v>-0.71117357695010552</v>
      </c>
      <c r="E122">
        <v>2.9430181590482263E-2</v>
      </c>
      <c r="G122">
        <v>119</v>
      </c>
      <c r="H122">
        <f t="shared" ca="1" si="3"/>
        <v>3.1192531032089566E-2</v>
      </c>
    </row>
    <row r="123" spans="2:8">
      <c r="B123" s="116">
        <v>45659</v>
      </c>
      <c r="C123" s="117">
        <v>284.60000000000002</v>
      </c>
      <c r="D123">
        <f t="shared" si="2"/>
        <v>0.47004132231404977</v>
      </c>
      <c r="E123">
        <v>2.929475587703444E-2</v>
      </c>
      <c r="G123">
        <v>120</v>
      </c>
      <c r="H123">
        <f t="shared" ca="1" si="3"/>
        <v>9.5154708956742395E-3</v>
      </c>
    </row>
    <row r="124" spans="2:8">
      <c r="B124" s="116">
        <v>45411</v>
      </c>
      <c r="C124" s="117">
        <v>193.6</v>
      </c>
      <c r="D124">
        <f t="shared" si="2"/>
        <v>0.25877763328998687</v>
      </c>
      <c r="E124">
        <v>2.9239766081871347E-2</v>
      </c>
      <c r="G124">
        <v>121</v>
      </c>
      <c r="H124">
        <f t="shared" ca="1" si="3"/>
        <v>1.5434107235465481E-2</v>
      </c>
    </row>
    <row r="125" spans="2:8">
      <c r="B125" s="116">
        <v>45334</v>
      </c>
      <c r="C125" s="117">
        <v>153.80000000000001</v>
      </c>
      <c r="D125">
        <f t="shared" si="2"/>
        <v>1.2113587347232209</v>
      </c>
      <c r="E125">
        <v>2.9106724657076099E-2</v>
      </c>
      <c r="G125">
        <v>122</v>
      </c>
      <c r="H125">
        <f t="shared" ca="1" si="3"/>
        <v>-3.201699912101541E-2</v>
      </c>
    </row>
    <row r="126" spans="2:8">
      <c r="B126" s="116">
        <v>44735</v>
      </c>
      <c r="C126" s="117">
        <v>69.55</v>
      </c>
      <c r="D126">
        <f t="shared" si="2"/>
        <v>-0.50795896710293598</v>
      </c>
      <c r="E126">
        <v>2.8846153846153889E-2</v>
      </c>
      <c r="G126">
        <v>123</v>
      </c>
      <c r="H126">
        <f t="shared" ca="1" si="3"/>
        <v>-2.3452791967144525E-2</v>
      </c>
    </row>
    <row r="127" spans="2:8">
      <c r="B127" s="116">
        <v>44564</v>
      </c>
      <c r="C127" s="117">
        <v>141.35</v>
      </c>
      <c r="D127">
        <f t="shared" si="2"/>
        <v>-0.43187299035369781</v>
      </c>
      <c r="E127">
        <v>2.8748180494905302E-2</v>
      </c>
      <c r="G127">
        <v>124</v>
      </c>
      <c r="H127">
        <f t="shared" ca="1" si="3"/>
        <v>3.8894388613132581E-2</v>
      </c>
    </row>
    <row r="128" spans="2:8">
      <c r="B128" s="116">
        <v>45674</v>
      </c>
      <c r="C128" s="117">
        <v>248.8</v>
      </c>
      <c r="D128">
        <f t="shared" si="2"/>
        <v>2.6294675419401896</v>
      </c>
      <c r="E128">
        <v>2.8524183546920236E-2</v>
      </c>
      <c r="G128">
        <v>125</v>
      </c>
      <c r="H128">
        <f t="shared" ca="1" si="3"/>
        <v>3.0329637132815154E-2</v>
      </c>
    </row>
    <row r="129" spans="2:8">
      <c r="B129" s="116">
        <v>44897</v>
      </c>
      <c r="C129" s="117">
        <v>68.55</v>
      </c>
      <c r="D129">
        <f t="shared" si="2"/>
        <v>-0.70654965753424659</v>
      </c>
      <c r="E129">
        <v>2.8507126781695293E-2</v>
      </c>
      <c r="G129">
        <v>126</v>
      </c>
      <c r="H129">
        <f t="shared" ca="1" si="3"/>
        <v>-5.7685343016777033E-3</v>
      </c>
    </row>
    <row r="130" spans="2:8">
      <c r="B130" s="116">
        <v>45671</v>
      </c>
      <c r="C130" s="117">
        <v>233.6</v>
      </c>
      <c r="D130">
        <f t="shared" si="2"/>
        <v>2.4813710879284652</v>
      </c>
      <c r="E130">
        <v>2.8395333480079193E-2</v>
      </c>
      <c r="G130">
        <v>127</v>
      </c>
      <c r="H130">
        <f t="shared" ca="1" si="3"/>
        <v>2.6788323501425793E-2</v>
      </c>
    </row>
    <row r="131" spans="2:8">
      <c r="B131" s="116">
        <v>44791</v>
      </c>
      <c r="C131" s="117">
        <v>67.099999999999994</v>
      </c>
      <c r="D131">
        <f t="shared" si="2"/>
        <v>-0.16490354698195397</v>
      </c>
      <c r="E131">
        <v>2.835249042145585E-2</v>
      </c>
      <c r="G131">
        <v>128</v>
      </c>
      <c r="H131">
        <f t="shared" ca="1" si="3"/>
        <v>-3.7439848848699305E-3</v>
      </c>
    </row>
    <row r="132" spans="2:8">
      <c r="B132" s="116">
        <v>44629</v>
      </c>
      <c r="C132" s="117">
        <v>80.349999999999994</v>
      </c>
      <c r="D132">
        <f t="shared" ref="D132:D195" si="4">IFERROR((C132-C133)/C133,0)</f>
        <v>-0.33041666666666669</v>
      </c>
      <c r="E132">
        <v>2.81509916826614E-2</v>
      </c>
      <c r="G132">
        <v>129</v>
      </c>
      <c r="H132">
        <f t="shared" ca="1" si="3"/>
        <v>2.699212567988021E-2</v>
      </c>
    </row>
    <row r="133" spans="2:8">
      <c r="B133" s="116">
        <v>45273</v>
      </c>
      <c r="C133" s="117">
        <v>120</v>
      </c>
      <c r="D133">
        <f t="shared" si="4"/>
        <v>0.10091743119266056</v>
      </c>
      <c r="E133">
        <v>2.7837259100642397E-2</v>
      </c>
      <c r="G133">
        <v>130</v>
      </c>
      <c r="H133">
        <f t="shared" ref="H133:H196" ca="1" si="5">IFERROR(_xlfn.NORM.INV(RAND(),N$5,N$6),0)</f>
        <v>2.2638489706542529E-3</v>
      </c>
    </row>
    <row r="134" spans="2:8">
      <c r="B134" s="116">
        <v>45210</v>
      </c>
      <c r="C134" s="117">
        <v>109</v>
      </c>
      <c r="D134">
        <f t="shared" si="4"/>
        <v>-0.28641571194762683</v>
      </c>
      <c r="E134">
        <v>2.7817067421027845E-2</v>
      </c>
      <c r="G134">
        <v>131</v>
      </c>
      <c r="H134">
        <f t="shared" ca="1" si="5"/>
        <v>-1.6871927773810514E-2</v>
      </c>
    </row>
    <row r="135" spans="2:8">
      <c r="B135" s="116">
        <v>45365</v>
      </c>
      <c r="C135" s="117">
        <v>152.75</v>
      </c>
      <c r="D135">
        <f t="shared" si="4"/>
        <v>0.10408384531984102</v>
      </c>
      <c r="E135">
        <v>2.7581567440295957E-2</v>
      </c>
      <c r="G135">
        <v>132</v>
      </c>
      <c r="H135">
        <f t="shared" ca="1" si="5"/>
        <v>-2.3762596423504395E-2</v>
      </c>
    </row>
    <row r="136" spans="2:8">
      <c r="B136" s="116">
        <v>45302</v>
      </c>
      <c r="C136" s="117">
        <v>138.35</v>
      </c>
      <c r="D136">
        <f t="shared" si="4"/>
        <v>3.7884471117779317E-2</v>
      </c>
      <c r="E136">
        <v>2.7478648347567684E-2</v>
      </c>
      <c r="G136">
        <v>133</v>
      </c>
      <c r="H136">
        <f t="shared" ca="1" si="5"/>
        <v>-1.6916466645401985E-3</v>
      </c>
    </row>
    <row r="137" spans="2:8">
      <c r="B137" s="116">
        <v>45296</v>
      </c>
      <c r="C137" s="117">
        <v>133.30000000000001</v>
      </c>
      <c r="D137">
        <f t="shared" si="4"/>
        <v>-0.16557120500782466</v>
      </c>
      <c r="E137">
        <v>2.7360308285163865E-2</v>
      </c>
      <c r="G137">
        <v>134</v>
      </c>
      <c r="H137">
        <f t="shared" ca="1" si="5"/>
        <v>-4.7518283880062052E-2</v>
      </c>
    </row>
    <row r="138" spans="2:8">
      <c r="B138" s="116">
        <v>44525</v>
      </c>
      <c r="C138" s="117">
        <v>159.75</v>
      </c>
      <c r="D138">
        <f t="shared" si="4"/>
        <v>-0.264299530256977</v>
      </c>
      <c r="E138">
        <v>2.7331189710610933E-2</v>
      </c>
      <c r="G138">
        <v>135</v>
      </c>
      <c r="H138">
        <f t="shared" ca="1" si="5"/>
        <v>9.0589447333571469E-3</v>
      </c>
    </row>
    <row r="139" spans="2:8">
      <c r="B139" s="116">
        <v>45484</v>
      </c>
      <c r="C139" s="117">
        <v>217.14</v>
      </c>
      <c r="D139">
        <f t="shared" si="4"/>
        <v>1.5560918187168922</v>
      </c>
      <c r="E139">
        <v>2.7298102852817249E-2</v>
      </c>
      <c r="G139">
        <v>136</v>
      </c>
      <c r="H139">
        <f t="shared" ca="1" si="5"/>
        <v>2.2802629788512954E-2</v>
      </c>
    </row>
    <row r="140" spans="2:8">
      <c r="B140" s="116">
        <v>44608</v>
      </c>
      <c r="C140" s="117">
        <v>84.95</v>
      </c>
      <c r="D140">
        <f t="shared" si="4"/>
        <v>0.54595086442220198</v>
      </c>
      <c r="E140">
        <v>2.720677146311971E-2</v>
      </c>
      <c r="G140">
        <v>137</v>
      </c>
      <c r="H140">
        <f t="shared" ca="1" si="5"/>
        <v>-3.1221325539777602E-2</v>
      </c>
    </row>
    <row r="141" spans="2:8">
      <c r="B141" s="116">
        <v>44986</v>
      </c>
      <c r="C141" s="117">
        <v>54.95</v>
      </c>
      <c r="D141">
        <f t="shared" si="4"/>
        <v>-0.68455797933409868</v>
      </c>
      <c r="E141">
        <v>2.7102803738317811E-2</v>
      </c>
      <c r="G141">
        <v>138</v>
      </c>
      <c r="H141">
        <f t="shared" ca="1" si="5"/>
        <v>-6.772445683242344E-3</v>
      </c>
    </row>
    <row r="142" spans="2:8">
      <c r="B142" s="116">
        <v>45373</v>
      </c>
      <c r="C142" s="117">
        <v>174.2</v>
      </c>
      <c r="D142">
        <f t="shared" si="4"/>
        <v>1.5941921072226355</v>
      </c>
      <c r="E142">
        <v>2.681992337164741E-2</v>
      </c>
      <c r="G142">
        <v>139</v>
      </c>
      <c r="H142">
        <f t="shared" ca="1" si="5"/>
        <v>-2.4456698874845684E-2</v>
      </c>
    </row>
    <row r="143" spans="2:8">
      <c r="B143" s="116">
        <v>44720</v>
      </c>
      <c r="C143" s="117">
        <v>67.150000000000006</v>
      </c>
      <c r="D143">
        <f t="shared" si="4"/>
        <v>2.9118773946360241E-2</v>
      </c>
      <c r="E143">
        <v>2.6758409785932719E-2</v>
      </c>
      <c r="G143">
        <v>140</v>
      </c>
      <c r="H143">
        <f t="shared" ca="1" si="5"/>
        <v>-2.3630241576671736E-3</v>
      </c>
    </row>
    <row r="144" spans="2:8">
      <c r="B144" s="116">
        <v>44895</v>
      </c>
      <c r="C144" s="117">
        <v>65.25</v>
      </c>
      <c r="D144">
        <f t="shared" si="4"/>
        <v>-0.15039062499999997</v>
      </c>
      <c r="E144">
        <v>2.6750590086546074E-2</v>
      </c>
      <c r="G144">
        <v>141</v>
      </c>
      <c r="H144">
        <f t="shared" ca="1" si="5"/>
        <v>-1.8394479999700425E-2</v>
      </c>
    </row>
    <row r="145" spans="2:8">
      <c r="B145" s="116">
        <v>45118</v>
      </c>
      <c r="C145" s="117">
        <v>76.8</v>
      </c>
      <c r="D145">
        <f t="shared" si="4"/>
        <v>0.23771152296535053</v>
      </c>
      <c r="E145">
        <v>2.6737967914438502E-2</v>
      </c>
      <c r="G145">
        <v>142</v>
      </c>
      <c r="H145">
        <f t="shared" ca="1" si="5"/>
        <v>7.6572940521962798E-2</v>
      </c>
    </row>
    <row r="146" spans="2:8">
      <c r="B146" s="116">
        <v>44708</v>
      </c>
      <c r="C146" s="117">
        <v>62.05</v>
      </c>
      <c r="D146">
        <f t="shared" si="4"/>
        <v>-0.56939625260235949</v>
      </c>
      <c r="E146">
        <v>2.6468155500413471E-2</v>
      </c>
      <c r="G146">
        <v>143</v>
      </c>
      <c r="H146">
        <f t="shared" ca="1" si="5"/>
        <v>1.9508345266749261E-2</v>
      </c>
    </row>
    <row r="147" spans="2:8">
      <c r="B147" s="116">
        <v>45330</v>
      </c>
      <c r="C147" s="117">
        <v>144.1</v>
      </c>
      <c r="D147">
        <f t="shared" si="4"/>
        <v>1.9558974358974357</v>
      </c>
      <c r="E147">
        <v>2.6353276353276271E-2</v>
      </c>
      <c r="G147">
        <v>144</v>
      </c>
      <c r="H147">
        <f t="shared" ca="1" si="5"/>
        <v>-1.0521954387475963E-2</v>
      </c>
    </row>
    <row r="148" spans="2:8">
      <c r="B148" s="116">
        <v>44960</v>
      </c>
      <c r="C148" s="117">
        <v>48.75</v>
      </c>
      <c r="D148">
        <f t="shared" si="4"/>
        <v>-0.48303287380699894</v>
      </c>
      <c r="E148">
        <v>2.6315789473684209E-2</v>
      </c>
      <c r="G148">
        <v>145</v>
      </c>
      <c r="H148">
        <f t="shared" ca="1" si="5"/>
        <v>1.9310816122817608E-2</v>
      </c>
    </row>
    <row r="149" spans="2:8">
      <c r="B149" s="116">
        <v>45161</v>
      </c>
      <c r="C149" s="117">
        <v>94.3</v>
      </c>
      <c r="D149">
        <f t="shared" si="4"/>
        <v>-0.31368267831149932</v>
      </c>
      <c r="E149">
        <v>2.6115342763873683E-2</v>
      </c>
      <c r="G149">
        <v>146</v>
      </c>
      <c r="H149">
        <f t="shared" ca="1" si="5"/>
        <v>-6.8240281103614875E-3</v>
      </c>
    </row>
    <row r="150" spans="2:8">
      <c r="B150" s="116">
        <v>44561</v>
      </c>
      <c r="C150" s="117">
        <v>137.4</v>
      </c>
      <c r="D150">
        <f t="shared" si="4"/>
        <v>-0.3092700583149004</v>
      </c>
      <c r="E150">
        <v>2.5755879059350634E-2</v>
      </c>
      <c r="G150">
        <v>147</v>
      </c>
      <c r="H150">
        <f t="shared" ca="1" si="5"/>
        <v>-1.9854821059996027E-2</v>
      </c>
    </row>
    <row r="151" spans="2:8">
      <c r="B151" s="116">
        <v>45467</v>
      </c>
      <c r="C151" s="117">
        <v>198.92</v>
      </c>
      <c r="D151">
        <f t="shared" si="4"/>
        <v>-0.10993780482348213</v>
      </c>
      <c r="E151">
        <v>2.5625161124001025E-2</v>
      </c>
      <c r="G151">
        <v>148</v>
      </c>
      <c r="H151">
        <f t="shared" ca="1" si="5"/>
        <v>5.5325859293097031E-2</v>
      </c>
    </row>
    <row r="152" spans="2:8">
      <c r="B152" s="116">
        <v>45497</v>
      </c>
      <c r="C152" s="117">
        <v>223.49</v>
      </c>
      <c r="D152">
        <f t="shared" si="4"/>
        <v>1.3599788806758186</v>
      </c>
      <c r="E152">
        <v>2.560690193199033E-2</v>
      </c>
      <c r="G152">
        <v>149</v>
      </c>
      <c r="H152">
        <f t="shared" ca="1" si="5"/>
        <v>6.2997170142577538E-2</v>
      </c>
    </row>
    <row r="153" spans="2:8">
      <c r="B153" s="116">
        <v>45167</v>
      </c>
      <c r="C153" s="117">
        <v>94.7</v>
      </c>
      <c r="D153">
        <f t="shared" si="4"/>
        <v>-0.57332732597431846</v>
      </c>
      <c r="E153">
        <v>2.5446670276123538E-2</v>
      </c>
      <c r="G153">
        <v>150</v>
      </c>
      <c r="H153">
        <f t="shared" ca="1" si="5"/>
        <v>-6.8750712472314651E-2</v>
      </c>
    </row>
    <row r="154" spans="2:8">
      <c r="B154" s="116">
        <v>45680</v>
      </c>
      <c r="C154" s="117">
        <v>221.95</v>
      </c>
      <c r="D154">
        <f t="shared" si="4"/>
        <v>6.1504615237457483E-2</v>
      </c>
      <c r="E154">
        <v>2.5410025410025412E-2</v>
      </c>
      <c r="G154">
        <v>151</v>
      </c>
      <c r="H154">
        <f t="shared" ca="1" si="5"/>
        <v>4.1970413330304358E-2</v>
      </c>
    </row>
    <row r="155" spans="2:8">
      <c r="B155" s="116">
        <v>45475</v>
      </c>
      <c r="C155" s="117">
        <v>209.09</v>
      </c>
      <c r="D155">
        <f t="shared" si="4"/>
        <v>8.9010416666666689E-2</v>
      </c>
      <c r="E155">
        <v>2.5101730646663746E-2</v>
      </c>
      <c r="G155">
        <v>152</v>
      </c>
      <c r="H155">
        <f t="shared" ca="1" si="5"/>
        <v>-6.9912648826622415E-3</v>
      </c>
    </row>
    <row r="156" spans="2:8">
      <c r="B156" s="116">
        <v>45427</v>
      </c>
      <c r="C156" s="117">
        <v>192</v>
      </c>
      <c r="D156">
        <f t="shared" si="4"/>
        <v>-0.31455499625147265</v>
      </c>
      <c r="E156">
        <v>2.5093432995194811E-2</v>
      </c>
      <c r="G156">
        <v>153</v>
      </c>
      <c r="H156">
        <f t="shared" ca="1" si="5"/>
        <v>-9.3223245134009518E-3</v>
      </c>
    </row>
    <row r="157" spans="2:8">
      <c r="B157" s="116">
        <v>45622</v>
      </c>
      <c r="C157" s="117">
        <v>280.11</v>
      </c>
      <c r="D157">
        <f t="shared" si="4"/>
        <v>1.4023156089193827</v>
      </c>
      <c r="E157">
        <v>2.4880172697669355E-2</v>
      </c>
      <c r="G157">
        <v>154</v>
      </c>
      <c r="H157">
        <f t="shared" ca="1" si="5"/>
        <v>-1.1481257502819704E-2</v>
      </c>
    </row>
    <row r="158" spans="2:8">
      <c r="B158" s="116">
        <v>45259</v>
      </c>
      <c r="C158" s="117">
        <v>116.6</v>
      </c>
      <c r="D158">
        <f t="shared" si="4"/>
        <v>-0.47588438890636942</v>
      </c>
      <c r="E158">
        <v>2.4604569420035124E-2</v>
      </c>
      <c r="G158">
        <v>155</v>
      </c>
      <c r="H158">
        <f t="shared" ca="1" si="5"/>
        <v>-2.3954077480005567E-2</v>
      </c>
    </row>
    <row r="159" spans="2:8">
      <c r="B159" s="116">
        <v>45485</v>
      </c>
      <c r="C159" s="117">
        <v>222.47</v>
      </c>
      <c r="D159">
        <f t="shared" si="4"/>
        <v>0.31134689065723542</v>
      </c>
      <c r="E159">
        <v>2.4546375610205458E-2</v>
      </c>
      <c r="G159">
        <v>156</v>
      </c>
      <c r="H159">
        <f t="shared" ca="1" si="5"/>
        <v>1.3109577562913548E-2</v>
      </c>
    </row>
    <row r="160" spans="2:8">
      <c r="B160" s="116">
        <v>45372</v>
      </c>
      <c r="C160" s="117">
        <v>169.65</v>
      </c>
      <c r="D160">
        <f t="shared" si="4"/>
        <v>1.012455516014235</v>
      </c>
      <c r="E160">
        <v>2.4456521739130505E-2</v>
      </c>
      <c r="G160">
        <v>157</v>
      </c>
      <c r="H160">
        <f t="shared" ca="1" si="5"/>
        <v>1.248785485250504E-2</v>
      </c>
    </row>
    <row r="161" spans="2:8">
      <c r="B161" s="116">
        <v>44652</v>
      </c>
      <c r="C161" s="117">
        <v>84.3</v>
      </c>
      <c r="D161">
        <f t="shared" si="4"/>
        <v>-0.62469949247618195</v>
      </c>
      <c r="E161">
        <v>2.4301336573511544E-2</v>
      </c>
      <c r="G161">
        <v>158</v>
      </c>
      <c r="H161">
        <f t="shared" ca="1" si="5"/>
        <v>-5.8938793681888847E-2</v>
      </c>
    </row>
    <row r="162" spans="2:8">
      <c r="B162" s="116">
        <v>45499</v>
      </c>
      <c r="C162" s="117">
        <v>224.62</v>
      </c>
      <c r="D162">
        <f t="shared" si="4"/>
        <v>3.7995726495726498</v>
      </c>
      <c r="E162">
        <v>2.4212302220600987E-2</v>
      </c>
      <c r="G162">
        <v>159</v>
      </c>
      <c r="H162">
        <f t="shared" ca="1" si="5"/>
        <v>-4.4896848084332454E-2</v>
      </c>
    </row>
    <row r="163" spans="2:8">
      <c r="B163" s="116">
        <v>44771</v>
      </c>
      <c r="C163" s="117">
        <v>46.8</v>
      </c>
      <c r="D163">
        <f t="shared" si="4"/>
        <v>-0.49075081610446142</v>
      </c>
      <c r="E163">
        <v>2.4070021881837947E-2</v>
      </c>
      <c r="G163">
        <v>160</v>
      </c>
      <c r="H163">
        <f t="shared" ca="1" si="5"/>
        <v>-3.2666200982007065E-2</v>
      </c>
    </row>
    <row r="164" spans="2:8">
      <c r="B164" s="116">
        <v>45160</v>
      </c>
      <c r="C164" s="117">
        <v>91.9</v>
      </c>
      <c r="D164">
        <f t="shared" si="4"/>
        <v>0.18427835051546407</v>
      </c>
      <c r="E164">
        <v>2.3955431754874714E-2</v>
      </c>
      <c r="G164">
        <v>161</v>
      </c>
      <c r="H164">
        <f t="shared" ca="1" si="5"/>
        <v>3.8611061222673305E-2</v>
      </c>
    </row>
    <row r="165" spans="2:8">
      <c r="B165" s="116">
        <v>45086</v>
      </c>
      <c r="C165" s="117">
        <v>77.599999999999994</v>
      </c>
      <c r="D165">
        <f t="shared" si="4"/>
        <v>0.38324420677361842</v>
      </c>
      <c r="E165">
        <v>2.3746701846965663E-2</v>
      </c>
      <c r="G165">
        <v>162</v>
      </c>
      <c r="H165">
        <f t="shared" ca="1" si="5"/>
        <v>4.4916056463446166E-2</v>
      </c>
    </row>
    <row r="166" spans="2:8">
      <c r="B166" s="116">
        <v>44753</v>
      </c>
      <c r="C166" s="117">
        <v>56.1</v>
      </c>
      <c r="D166">
        <f t="shared" si="4"/>
        <v>-0.10668789808917191</v>
      </c>
      <c r="E166">
        <v>2.3722627737226356E-2</v>
      </c>
      <c r="G166">
        <v>163</v>
      </c>
      <c r="H166">
        <f t="shared" ca="1" si="5"/>
        <v>1.2844453643406875E-2</v>
      </c>
    </row>
    <row r="167" spans="2:8">
      <c r="B167" s="116">
        <v>44813</v>
      </c>
      <c r="C167" s="117">
        <v>62.8</v>
      </c>
      <c r="D167">
        <f t="shared" si="4"/>
        <v>-0.48397699260476584</v>
      </c>
      <c r="E167">
        <v>2.3634881825590801E-2</v>
      </c>
      <c r="G167">
        <v>164</v>
      </c>
      <c r="H167">
        <f t="shared" ca="1" si="5"/>
        <v>7.0538596070846993E-3</v>
      </c>
    </row>
    <row r="168" spans="2:8">
      <c r="B168" s="116">
        <v>45267</v>
      </c>
      <c r="C168" s="117">
        <v>121.7</v>
      </c>
      <c r="D168">
        <f t="shared" si="4"/>
        <v>0.925632911392405</v>
      </c>
      <c r="E168">
        <v>2.3549201009251446E-2</v>
      </c>
      <c r="G168">
        <v>165</v>
      </c>
      <c r="H168">
        <f t="shared" ca="1" si="5"/>
        <v>-5.6555588368820506E-2</v>
      </c>
    </row>
    <row r="169" spans="2:8">
      <c r="B169" s="116">
        <v>44889</v>
      </c>
      <c r="C169" s="117">
        <v>63.2</v>
      </c>
      <c r="D169">
        <f t="shared" si="4"/>
        <v>-6.5088757396449579E-2</v>
      </c>
      <c r="E169">
        <v>2.3481781376518265E-2</v>
      </c>
      <c r="G169">
        <v>166</v>
      </c>
      <c r="H169">
        <f t="shared" ca="1" si="5"/>
        <v>-7.1950713276946769E-3</v>
      </c>
    </row>
    <row r="170" spans="2:8">
      <c r="B170" s="116">
        <v>44734</v>
      </c>
      <c r="C170" s="117">
        <v>67.599999999999994</v>
      </c>
      <c r="D170">
        <f t="shared" si="4"/>
        <v>-0.75444969124591355</v>
      </c>
      <c r="E170">
        <v>2.3467070401211161E-2</v>
      </c>
      <c r="G170">
        <v>167</v>
      </c>
      <c r="H170">
        <f t="shared" ca="1" si="5"/>
        <v>2.3393099699609576E-2</v>
      </c>
    </row>
    <row r="171" spans="2:8">
      <c r="B171" s="116">
        <v>45569</v>
      </c>
      <c r="C171" s="117">
        <v>275.3</v>
      </c>
      <c r="D171">
        <f t="shared" si="4"/>
        <v>3.1998474446987033</v>
      </c>
      <c r="E171">
        <v>2.3420074349442422E-2</v>
      </c>
      <c r="G171">
        <v>168</v>
      </c>
      <c r="H171">
        <f t="shared" ca="1" si="5"/>
        <v>-2.2483885456420693E-3</v>
      </c>
    </row>
    <row r="172" spans="2:8">
      <c r="B172" s="116">
        <v>44840</v>
      </c>
      <c r="C172" s="117">
        <v>65.55</v>
      </c>
      <c r="D172">
        <f t="shared" si="4"/>
        <v>-0.50095165588123336</v>
      </c>
      <c r="E172">
        <v>2.3419203747072601E-2</v>
      </c>
      <c r="G172">
        <v>169</v>
      </c>
      <c r="H172">
        <f t="shared" ca="1" si="5"/>
        <v>-1.2164796348363408E-2</v>
      </c>
    </row>
    <row r="173" spans="2:8">
      <c r="B173" s="116">
        <v>44504</v>
      </c>
      <c r="C173" s="117">
        <v>131.35</v>
      </c>
      <c r="D173">
        <f t="shared" si="4"/>
        <v>-0.13897082923631607</v>
      </c>
      <c r="E173">
        <v>2.3373587845734321E-2</v>
      </c>
      <c r="G173">
        <v>170</v>
      </c>
      <c r="H173">
        <f t="shared" ca="1" si="5"/>
        <v>1.4006887110625687E-2</v>
      </c>
    </row>
    <row r="174" spans="2:8">
      <c r="B174" s="116">
        <v>44530</v>
      </c>
      <c r="C174" s="117">
        <v>152.55000000000001</v>
      </c>
      <c r="D174">
        <f t="shared" si="4"/>
        <v>0.76869565217391322</v>
      </c>
      <c r="E174">
        <v>2.3138832997988044E-2</v>
      </c>
      <c r="G174">
        <v>171</v>
      </c>
      <c r="H174">
        <f t="shared" ca="1" si="5"/>
        <v>5.0990528025765666E-3</v>
      </c>
    </row>
    <row r="175" spans="2:8">
      <c r="B175" s="116">
        <v>44655</v>
      </c>
      <c r="C175" s="117">
        <v>86.25</v>
      </c>
      <c r="D175">
        <f t="shared" si="4"/>
        <v>-0.40020862308762173</v>
      </c>
      <c r="E175">
        <v>2.3131672597864802E-2</v>
      </c>
      <c r="G175">
        <v>172</v>
      </c>
      <c r="H175">
        <f t="shared" ca="1" si="5"/>
        <v>-4.6200116337000562E-3</v>
      </c>
    </row>
    <row r="176" spans="2:8">
      <c r="B176" s="116">
        <v>45324</v>
      </c>
      <c r="C176" s="117">
        <v>143.80000000000001</v>
      </c>
      <c r="D176">
        <f t="shared" si="4"/>
        <v>1.0931586608442505</v>
      </c>
      <c r="E176">
        <v>2.3123443614372109E-2</v>
      </c>
      <c r="G176">
        <v>173</v>
      </c>
      <c r="H176">
        <f t="shared" ca="1" si="5"/>
        <v>-2.3389803346747035E-2</v>
      </c>
    </row>
    <row r="177" spans="2:8">
      <c r="B177" s="116">
        <v>44721</v>
      </c>
      <c r="C177" s="117">
        <v>68.7</v>
      </c>
      <c r="D177">
        <f t="shared" si="4"/>
        <v>-0.29610655737704911</v>
      </c>
      <c r="E177">
        <v>2.3082650781831675E-2</v>
      </c>
      <c r="G177">
        <v>174</v>
      </c>
      <c r="H177">
        <f t="shared" ca="1" si="5"/>
        <v>5.0250565188130522E-2</v>
      </c>
    </row>
    <row r="178" spans="2:8">
      <c r="B178" s="116">
        <v>45145</v>
      </c>
      <c r="C178" s="117">
        <v>97.6</v>
      </c>
      <c r="D178">
        <f t="shared" si="4"/>
        <v>0.1873479318734792</v>
      </c>
      <c r="E178">
        <v>2.3060796645702184E-2</v>
      </c>
      <c r="G178">
        <v>175</v>
      </c>
      <c r="H178">
        <f t="shared" ca="1" si="5"/>
        <v>-4.0744880383685881E-3</v>
      </c>
    </row>
    <row r="179" spans="2:8">
      <c r="B179" s="116">
        <v>44630</v>
      </c>
      <c r="C179" s="117">
        <v>82.2</v>
      </c>
      <c r="D179">
        <f t="shared" si="4"/>
        <v>0.59922178988326857</v>
      </c>
      <c r="E179">
        <v>2.3024268823895563E-2</v>
      </c>
      <c r="G179">
        <v>176</v>
      </c>
      <c r="H179">
        <f t="shared" ca="1" si="5"/>
        <v>-4.7524759673965274E-3</v>
      </c>
    </row>
    <row r="180" spans="2:8">
      <c r="B180" s="116">
        <v>44973</v>
      </c>
      <c r="C180" s="117">
        <v>51.4</v>
      </c>
      <c r="D180">
        <f t="shared" si="4"/>
        <v>-0.82043668122270741</v>
      </c>
      <c r="E180">
        <v>2.2885572139303454E-2</v>
      </c>
      <c r="G180">
        <v>177</v>
      </c>
      <c r="H180">
        <f t="shared" ca="1" si="5"/>
        <v>1.3992420798626547E-2</v>
      </c>
    </row>
    <row r="181" spans="2:8">
      <c r="B181" s="116">
        <v>45630</v>
      </c>
      <c r="C181" s="117">
        <v>286.25</v>
      </c>
      <c r="D181">
        <f t="shared" si="4"/>
        <v>0.77739832350201787</v>
      </c>
      <c r="E181">
        <v>2.2869394318384764E-2</v>
      </c>
      <c r="G181">
        <v>178</v>
      </c>
      <c r="H181">
        <f t="shared" ca="1" si="5"/>
        <v>1.8224669760877409E-2</v>
      </c>
    </row>
    <row r="182" spans="2:8">
      <c r="B182" s="116">
        <v>45342</v>
      </c>
      <c r="C182" s="117">
        <v>161.05000000000001</v>
      </c>
      <c r="D182">
        <f t="shared" si="4"/>
        <v>-0.45774410774410773</v>
      </c>
      <c r="E182">
        <v>2.2539682539682613E-2</v>
      </c>
      <c r="G182">
        <v>179</v>
      </c>
      <c r="H182">
        <f t="shared" ca="1" si="5"/>
        <v>-2.7369879363582667E-2</v>
      </c>
    </row>
    <row r="183" spans="2:8">
      <c r="B183" s="116">
        <v>45558</v>
      </c>
      <c r="C183" s="117">
        <v>297</v>
      </c>
      <c r="D183">
        <f t="shared" si="4"/>
        <v>0.39725254045916447</v>
      </c>
      <c r="E183">
        <v>2.2375215146299483E-2</v>
      </c>
      <c r="G183">
        <v>180</v>
      </c>
      <c r="H183">
        <f t="shared" ca="1" si="5"/>
        <v>-2.8069832229520777E-2</v>
      </c>
    </row>
    <row r="184" spans="2:8">
      <c r="B184" s="116">
        <v>45482</v>
      </c>
      <c r="C184" s="117">
        <v>212.56</v>
      </c>
      <c r="D184">
        <f t="shared" si="4"/>
        <v>9.9353504008275195E-2</v>
      </c>
      <c r="E184">
        <v>2.2267109123262612E-2</v>
      </c>
      <c r="G184">
        <v>181</v>
      </c>
      <c r="H184">
        <f t="shared" ca="1" si="5"/>
        <v>-5.4660618955446275E-3</v>
      </c>
    </row>
    <row r="185" spans="2:8">
      <c r="B185" s="116">
        <v>45404</v>
      </c>
      <c r="C185" s="117">
        <v>193.35</v>
      </c>
      <c r="D185">
        <f t="shared" si="4"/>
        <v>1.2275345622119815</v>
      </c>
      <c r="E185">
        <v>2.193446088794929E-2</v>
      </c>
      <c r="G185">
        <v>182</v>
      </c>
      <c r="H185">
        <f t="shared" ca="1" si="5"/>
        <v>2.1679577783353492E-2</v>
      </c>
    </row>
    <row r="186" spans="2:8">
      <c r="B186" s="116">
        <v>45135</v>
      </c>
      <c r="C186" s="117">
        <v>86.8</v>
      </c>
      <c r="D186">
        <f t="shared" si="4"/>
        <v>-0.46452806909315236</v>
      </c>
      <c r="E186">
        <v>2.1777516185991691E-2</v>
      </c>
      <c r="G186">
        <v>183</v>
      </c>
      <c r="H186">
        <f t="shared" ca="1" si="5"/>
        <v>2.4977445399618877E-2</v>
      </c>
    </row>
    <row r="187" spans="2:8">
      <c r="B187" s="116">
        <v>45344</v>
      </c>
      <c r="C187" s="117">
        <v>162.1</v>
      </c>
      <c r="D187">
        <f t="shared" si="4"/>
        <v>-0.14323467230443973</v>
      </c>
      <c r="E187">
        <v>2.1745981720768914E-2</v>
      </c>
      <c r="G187">
        <v>184</v>
      </c>
      <c r="H187">
        <f t="shared" ca="1" si="5"/>
        <v>1.6134529474564788E-2</v>
      </c>
    </row>
    <row r="188" spans="2:8">
      <c r="B188" s="116">
        <v>45401</v>
      </c>
      <c r="C188" s="117">
        <v>189.2</v>
      </c>
      <c r="D188">
        <f t="shared" si="4"/>
        <v>2.6314779270633397</v>
      </c>
      <c r="E188">
        <v>2.1598272138228944E-2</v>
      </c>
      <c r="G188">
        <v>185</v>
      </c>
      <c r="H188">
        <f t="shared" ca="1" si="5"/>
        <v>3.6305467225610677E-2</v>
      </c>
    </row>
    <row r="189" spans="2:8">
      <c r="B189" s="116">
        <v>44950</v>
      </c>
      <c r="C189" s="117">
        <v>52.1</v>
      </c>
      <c r="D189">
        <f t="shared" si="4"/>
        <v>-0.21830457614403606</v>
      </c>
      <c r="E189">
        <v>2.156862745098042E-2</v>
      </c>
      <c r="G189">
        <v>186</v>
      </c>
      <c r="H189">
        <f t="shared" ca="1" si="5"/>
        <v>-2.6177438577988925E-2</v>
      </c>
    </row>
    <row r="190" spans="2:8">
      <c r="B190" s="116">
        <v>44896</v>
      </c>
      <c r="C190" s="117">
        <v>66.650000000000006</v>
      </c>
      <c r="D190">
        <f t="shared" si="4"/>
        <v>0.2019837691614067</v>
      </c>
      <c r="E190">
        <v>2.1455938697318096E-2</v>
      </c>
      <c r="G190">
        <v>187</v>
      </c>
      <c r="H190">
        <f t="shared" ca="1" si="5"/>
        <v>-1.8238230640056155E-2</v>
      </c>
    </row>
    <row r="191" spans="2:8">
      <c r="B191" s="116">
        <v>44747</v>
      </c>
      <c r="C191" s="117">
        <v>55.45</v>
      </c>
      <c r="D191">
        <f t="shared" si="4"/>
        <v>-0.25868983957219244</v>
      </c>
      <c r="E191">
        <v>2.1178637200736754E-2</v>
      </c>
      <c r="G191">
        <v>188</v>
      </c>
      <c r="H191">
        <f t="shared" ca="1" si="5"/>
        <v>9.7385177407490739E-2</v>
      </c>
    </row>
    <row r="192" spans="2:8">
      <c r="B192" s="116">
        <v>45117</v>
      </c>
      <c r="C192" s="117">
        <v>74.8</v>
      </c>
      <c r="D192">
        <f t="shared" si="4"/>
        <v>-0.34299516908212557</v>
      </c>
      <c r="E192">
        <v>2.1160409556313955E-2</v>
      </c>
      <c r="G192">
        <v>189</v>
      </c>
      <c r="H192">
        <f t="shared" ca="1" si="5"/>
        <v>-2.0350006218674459E-3</v>
      </c>
    </row>
    <row r="193" spans="2:8">
      <c r="B193" s="116">
        <v>45216</v>
      </c>
      <c r="C193" s="117">
        <v>113.85</v>
      </c>
      <c r="D193">
        <f t="shared" si="4"/>
        <v>-0.41749808135072908</v>
      </c>
      <c r="E193">
        <v>2.1076233183856451E-2</v>
      </c>
      <c r="G193">
        <v>190</v>
      </c>
      <c r="H193">
        <f t="shared" ca="1" si="5"/>
        <v>-2.7668056127368387E-2</v>
      </c>
    </row>
    <row r="194" spans="2:8">
      <c r="B194" s="116">
        <v>45420</v>
      </c>
      <c r="C194" s="117">
        <v>195.45</v>
      </c>
      <c r="D194">
        <f t="shared" si="4"/>
        <v>0.53474676089517081</v>
      </c>
      <c r="E194">
        <v>2.0893183598850878E-2</v>
      </c>
      <c r="G194">
        <v>191</v>
      </c>
      <c r="H194">
        <f t="shared" ca="1" si="5"/>
        <v>1.2514635418603495E-2</v>
      </c>
    </row>
    <row r="195" spans="2:8">
      <c r="B195" s="116">
        <v>45281</v>
      </c>
      <c r="C195" s="117">
        <v>127.35</v>
      </c>
      <c r="D195">
        <f t="shared" si="4"/>
        <v>-5.9800664451827204E-2</v>
      </c>
      <c r="E195">
        <v>2.0841683366733421E-2</v>
      </c>
      <c r="G195">
        <v>192</v>
      </c>
      <c r="H195">
        <f t="shared" ca="1" si="5"/>
        <v>-1.7999150156032231E-2</v>
      </c>
    </row>
    <row r="196" spans="2:8">
      <c r="B196" s="116">
        <v>44495</v>
      </c>
      <c r="C196" s="117">
        <v>135.44999999999999</v>
      </c>
      <c r="D196">
        <f t="shared" ref="D196:D259" si="6">IFERROR((C196-C197)/C197,0)</f>
        <v>0.27722772277227714</v>
      </c>
      <c r="E196">
        <v>2.072343632253203E-2</v>
      </c>
      <c r="G196">
        <v>193</v>
      </c>
      <c r="H196">
        <f t="shared" ca="1" si="5"/>
        <v>-2.1656135433178155E-3</v>
      </c>
    </row>
    <row r="197" spans="2:8">
      <c r="B197" s="116">
        <v>45209</v>
      </c>
      <c r="C197" s="117">
        <v>106.05</v>
      </c>
      <c r="D197">
        <f t="shared" si="6"/>
        <v>0.6416408668730651</v>
      </c>
      <c r="E197">
        <v>2.0692974013474412E-2</v>
      </c>
      <c r="G197">
        <v>194</v>
      </c>
      <c r="H197">
        <f t="shared" ref="H197:H260" ca="1" si="7">IFERROR(_xlfn.NORM.INV(RAND(),N$5,N$6),0)</f>
        <v>2.727044442861583E-3</v>
      </c>
    </row>
    <row r="198" spans="2:8">
      <c r="B198" s="116">
        <v>44819</v>
      </c>
      <c r="C198" s="117">
        <v>64.599999999999994</v>
      </c>
      <c r="D198">
        <f t="shared" si="6"/>
        <v>-0.78038415774264835</v>
      </c>
      <c r="E198">
        <v>2.0537124802527604E-2</v>
      </c>
      <c r="G198">
        <v>195</v>
      </c>
      <c r="H198">
        <f t="shared" ca="1" si="7"/>
        <v>3.2063234888255202E-2</v>
      </c>
    </row>
    <row r="199" spans="2:8">
      <c r="B199" s="116">
        <v>45642</v>
      </c>
      <c r="C199" s="117">
        <v>294.14999999999998</v>
      </c>
      <c r="D199">
        <f t="shared" si="6"/>
        <v>3.8902743142144636</v>
      </c>
      <c r="E199">
        <v>2.0468343451864622E-2</v>
      </c>
      <c r="G199">
        <v>196</v>
      </c>
      <c r="H199">
        <f t="shared" ca="1" si="7"/>
        <v>1.0284571275619506E-2</v>
      </c>
    </row>
    <row r="200" spans="2:8">
      <c r="B200" s="116">
        <v>44923</v>
      </c>
      <c r="C200" s="117">
        <v>60.15</v>
      </c>
      <c r="D200">
        <f t="shared" si="6"/>
        <v>-0.74304754581571186</v>
      </c>
      <c r="E200">
        <v>2.0356234096692037E-2</v>
      </c>
      <c r="G200">
        <v>197</v>
      </c>
      <c r="H200">
        <f t="shared" ca="1" si="7"/>
        <v>1.9169085994937243E-2</v>
      </c>
    </row>
    <row r="201" spans="2:8">
      <c r="B201" s="116">
        <v>45505</v>
      </c>
      <c r="C201" s="117">
        <v>234.09</v>
      </c>
      <c r="D201">
        <f t="shared" si="6"/>
        <v>-9.9480669359492152E-2</v>
      </c>
      <c r="E201">
        <v>2.0222270647199891E-2</v>
      </c>
      <c r="G201">
        <v>198</v>
      </c>
      <c r="H201">
        <f t="shared" ca="1" si="7"/>
        <v>3.7564613086945253E-2</v>
      </c>
    </row>
    <row r="202" spans="2:8">
      <c r="B202" s="116">
        <v>45541</v>
      </c>
      <c r="C202" s="117">
        <v>259.95</v>
      </c>
      <c r="D202">
        <f t="shared" si="6"/>
        <v>4.0721951219512196</v>
      </c>
      <c r="E202">
        <v>2.0011771630370784E-2</v>
      </c>
      <c r="G202">
        <v>199</v>
      </c>
      <c r="H202">
        <f t="shared" ca="1" si="7"/>
        <v>-2.6267107325564261E-2</v>
      </c>
    </row>
    <row r="203" spans="2:8">
      <c r="B203" s="116">
        <v>45014</v>
      </c>
      <c r="C203" s="117">
        <v>51.25</v>
      </c>
      <c r="D203">
        <f t="shared" si="6"/>
        <v>-0.69817432273262658</v>
      </c>
      <c r="E203">
        <v>1.9900497512437811E-2</v>
      </c>
      <c r="G203">
        <v>200</v>
      </c>
      <c r="H203">
        <f t="shared" ca="1" si="7"/>
        <v>-2.9057227361116163E-2</v>
      </c>
    </row>
    <row r="204" spans="2:8">
      <c r="B204" s="116">
        <v>45355</v>
      </c>
      <c r="C204" s="117">
        <v>169.8</v>
      </c>
      <c r="D204">
        <f t="shared" si="6"/>
        <v>1.634600465477114</v>
      </c>
      <c r="E204">
        <v>1.9819819819819888E-2</v>
      </c>
      <c r="G204">
        <v>201</v>
      </c>
      <c r="H204">
        <f t="shared" ca="1" si="7"/>
        <v>-8.9254521408402357E-3</v>
      </c>
    </row>
    <row r="205" spans="2:8">
      <c r="B205" s="116">
        <v>45070</v>
      </c>
      <c r="C205" s="117">
        <v>64.45</v>
      </c>
      <c r="D205">
        <f t="shared" si="6"/>
        <v>-0.40157845868152275</v>
      </c>
      <c r="E205">
        <v>1.9778481012658226E-2</v>
      </c>
      <c r="G205">
        <v>202</v>
      </c>
      <c r="H205">
        <f t="shared" ca="1" si="7"/>
        <v>4.1994355560353441E-2</v>
      </c>
    </row>
    <row r="206" spans="2:8">
      <c r="B206" s="116">
        <v>45229</v>
      </c>
      <c r="C206" s="117">
        <v>107.7</v>
      </c>
      <c r="D206">
        <f t="shared" si="6"/>
        <v>0.26780459093584463</v>
      </c>
      <c r="E206">
        <v>1.9403691433980096E-2</v>
      </c>
      <c r="G206">
        <v>203</v>
      </c>
      <c r="H206">
        <f t="shared" ca="1" si="7"/>
        <v>-4.2735644808297689E-2</v>
      </c>
    </row>
    <row r="207" spans="2:8">
      <c r="B207" s="116">
        <v>45134</v>
      </c>
      <c r="C207" s="117">
        <v>84.95</v>
      </c>
      <c r="D207">
        <f t="shared" si="6"/>
        <v>-0.15092453773113437</v>
      </c>
      <c r="E207">
        <v>1.9196160767846533E-2</v>
      </c>
      <c r="G207">
        <v>204</v>
      </c>
      <c r="H207">
        <f t="shared" ca="1" si="7"/>
        <v>2.3051041490125344E-2</v>
      </c>
    </row>
    <row r="208" spans="2:8">
      <c r="B208" s="116">
        <v>45176</v>
      </c>
      <c r="C208" s="117">
        <v>100.05</v>
      </c>
      <c r="D208">
        <f t="shared" si="6"/>
        <v>-0.63730288200108753</v>
      </c>
      <c r="E208">
        <v>1.883910386965371E-2</v>
      </c>
      <c r="G208">
        <v>205</v>
      </c>
      <c r="H208">
        <f t="shared" ca="1" si="7"/>
        <v>4.0456013374974412E-2</v>
      </c>
    </row>
    <row r="209" spans="2:8">
      <c r="B209" s="116">
        <v>45553</v>
      </c>
      <c r="C209" s="117">
        <v>275.85000000000002</v>
      </c>
      <c r="D209">
        <f t="shared" si="6"/>
        <v>2.6367831245880033</v>
      </c>
      <c r="E209">
        <v>1.8836565096952994E-2</v>
      </c>
      <c r="G209">
        <v>206</v>
      </c>
      <c r="H209">
        <f t="shared" ca="1" si="7"/>
        <v>1.2125575315479043E-2</v>
      </c>
    </row>
    <row r="210" spans="2:8">
      <c r="B210" s="116">
        <v>45096</v>
      </c>
      <c r="C210" s="117">
        <v>75.849999999999994</v>
      </c>
      <c r="D210">
        <f t="shared" si="6"/>
        <v>0.21651964715316749</v>
      </c>
      <c r="E210">
        <v>1.8804566823371276E-2</v>
      </c>
      <c r="G210">
        <v>207</v>
      </c>
      <c r="H210">
        <f t="shared" ca="1" si="7"/>
        <v>3.1609505835424975E-2</v>
      </c>
    </row>
    <row r="211" spans="2:8">
      <c r="B211" s="116">
        <v>44834</v>
      </c>
      <c r="C211" s="117">
        <v>62.35</v>
      </c>
      <c r="D211">
        <f t="shared" si="6"/>
        <v>-0.67270341207349083</v>
      </c>
      <c r="E211">
        <v>1.8790849673202589E-2</v>
      </c>
      <c r="G211">
        <v>208</v>
      </c>
      <c r="H211">
        <f t="shared" ca="1" si="7"/>
        <v>-3.5863568708566627E-2</v>
      </c>
    </row>
    <row r="212" spans="2:8">
      <c r="B212" s="116">
        <v>45387</v>
      </c>
      <c r="C212" s="117">
        <v>190.5</v>
      </c>
      <c r="D212">
        <f t="shared" si="6"/>
        <v>2.6669874879692013</v>
      </c>
      <c r="E212">
        <v>1.871657754010695E-2</v>
      </c>
      <c r="G212">
        <v>209</v>
      </c>
      <c r="H212">
        <f t="shared" ca="1" si="7"/>
        <v>-1.2475460628705127E-2</v>
      </c>
    </row>
    <row r="213" spans="2:8">
      <c r="B213" s="116">
        <v>45019</v>
      </c>
      <c r="C213" s="117">
        <v>51.95</v>
      </c>
      <c r="D213">
        <f t="shared" si="6"/>
        <v>-0.61504260837347158</v>
      </c>
      <c r="E213">
        <v>1.8627450980392212E-2</v>
      </c>
      <c r="G213">
        <v>210</v>
      </c>
      <c r="H213">
        <f t="shared" ca="1" si="7"/>
        <v>-2.0764159336645712E-2</v>
      </c>
    </row>
    <row r="214" spans="2:8">
      <c r="B214" s="116">
        <v>44426</v>
      </c>
      <c r="C214" s="117">
        <v>134.94999999999999</v>
      </c>
      <c r="D214">
        <f t="shared" si="6"/>
        <v>0.13498738435660204</v>
      </c>
      <c r="E214">
        <v>1.8490566037735762E-2</v>
      </c>
      <c r="G214">
        <v>211</v>
      </c>
      <c r="H214">
        <f t="shared" ca="1" si="7"/>
        <v>8.6066319658774398E-2</v>
      </c>
    </row>
    <row r="215" spans="2:8">
      <c r="B215" s="116">
        <v>45266</v>
      </c>
      <c r="C215" s="117">
        <v>118.9</v>
      </c>
      <c r="D215">
        <f t="shared" si="6"/>
        <v>-0.36788942052099943</v>
      </c>
      <c r="E215">
        <v>1.8415417558886558E-2</v>
      </c>
      <c r="G215">
        <v>212</v>
      </c>
      <c r="H215">
        <f t="shared" ca="1" si="7"/>
        <v>-1.2776888693538708E-2</v>
      </c>
    </row>
    <row r="216" spans="2:8">
      <c r="B216" s="116">
        <v>45408</v>
      </c>
      <c r="C216" s="117">
        <v>188.1</v>
      </c>
      <c r="D216">
        <f t="shared" si="6"/>
        <v>-0.28383780696744715</v>
      </c>
      <c r="E216">
        <v>1.8408229561451033E-2</v>
      </c>
      <c r="G216">
        <v>213</v>
      </c>
      <c r="H216">
        <f t="shared" ca="1" si="7"/>
        <v>5.514757046374999E-2</v>
      </c>
    </row>
    <row r="217" spans="2:8">
      <c r="B217" s="116">
        <v>45527</v>
      </c>
      <c r="C217" s="117">
        <v>262.64999999999998</v>
      </c>
      <c r="D217">
        <f t="shared" si="6"/>
        <v>3.4630416312659298</v>
      </c>
      <c r="E217">
        <v>1.8181113350907111E-2</v>
      </c>
      <c r="G217">
        <v>214</v>
      </c>
      <c r="H217">
        <f t="shared" ca="1" si="7"/>
        <v>-4.0621043156355684E-3</v>
      </c>
    </row>
    <row r="218" spans="2:8">
      <c r="B218" s="116">
        <v>44831</v>
      </c>
      <c r="C218" s="117">
        <v>58.85</v>
      </c>
      <c r="D218">
        <f t="shared" si="6"/>
        <v>-0.32004621606008082</v>
      </c>
      <c r="E218">
        <v>1.8166089965397998E-2</v>
      </c>
      <c r="G218">
        <v>215</v>
      </c>
      <c r="H218">
        <f t="shared" ca="1" si="7"/>
        <v>3.7026392927881416E-2</v>
      </c>
    </row>
    <row r="219" spans="2:8">
      <c r="B219" s="116">
        <v>45141</v>
      </c>
      <c r="C219" s="117">
        <v>86.55</v>
      </c>
      <c r="D219">
        <f t="shared" si="6"/>
        <v>-0.6883327331652862</v>
      </c>
      <c r="E219">
        <v>1.7636684303350969E-2</v>
      </c>
      <c r="G219">
        <v>216</v>
      </c>
      <c r="H219">
        <f t="shared" ca="1" si="7"/>
        <v>-1.3640704489636422E-2</v>
      </c>
    </row>
    <row r="220" spans="2:8">
      <c r="B220" s="116">
        <v>45551</v>
      </c>
      <c r="C220" s="117">
        <v>277.7</v>
      </c>
      <c r="D220">
        <f t="shared" si="6"/>
        <v>3.3594976452119307</v>
      </c>
      <c r="E220">
        <v>1.758886038842071E-2</v>
      </c>
      <c r="G220">
        <v>217</v>
      </c>
      <c r="H220">
        <f t="shared" ca="1" si="7"/>
        <v>-4.6879747746558481E-2</v>
      </c>
    </row>
    <row r="221" spans="2:8">
      <c r="B221" s="116">
        <v>45061</v>
      </c>
      <c r="C221" s="117">
        <v>63.7</v>
      </c>
      <c r="D221">
        <f t="shared" si="6"/>
        <v>-0.37148495313270835</v>
      </c>
      <c r="E221">
        <v>1.7571884984025583E-2</v>
      </c>
      <c r="G221">
        <v>218</v>
      </c>
      <c r="H221">
        <f t="shared" ca="1" si="7"/>
        <v>2.6784484755810372E-3</v>
      </c>
    </row>
    <row r="222" spans="2:8">
      <c r="B222" s="116">
        <v>45180</v>
      </c>
      <c r="C222" s="117">
        <v>101.35</v>
      </c>
      <c r="D222">
        <f t="shared" si="6"/>
        <v>0.33707124010554085</v>
      </c>
      <c r="E222">
        <v>1.7570281124497992E-2</v>
      </c>
      <c r="G222">
        <v>219</v>
      </c>
      <c r="H222">
        <f t="shared" ca="1" si="7"/>
        <v>-1.8013860802825868E-2</v>
      </c>
    </row>
    <row r="223" spans="2:8">
      <c r="B223" s="116">
        <v>45085</v>
      </c>
      <c r="C223" s="117">
        <v>75.8</v>
      </c>
      <c r="D223">
        <f t="shared" si="6"/>
        <v>-4.5961917268550036E-3</v>
      </c>
      <c r="E223">
        <v>1.7449664429530162E-2</v>
      </c>
      <c r="G223">
        <v>220</v>
      </c>
      <c r="H223">
        <f t="shared" ca="1" si="7"/>
        <v>-2.5888892111294637E-2</v>
      </c>
    </row>
    <row r="224" spans="2:8">
      <c r="B224" s="116">
        <v>45104</v>
      </c>
      <c r="C224" s="117">
        <v>76.150000000000006</v>
      </c>
      <c r="D224">
        <f t="shared" si="6"/>
        <v>-0.41310211946050091</v>
      </c>
      <c r="E224">
        <v>1.7368069472278043E-2</v>
      </c>
      <c r="G224">
        <v>221</v>
      </c>
      <c r="H224">
        <f t="shared" ca="1" si="7"/>
        <v>2.4214386465045264E-2</v>
      </c>
    </row>
    <row r="225" spans="2:8">
      <c r="B225" s="116">
        <v>45295</v>
      </c>
      <c r="C225" s="117">
        <v>129.75</v>
      </c>
      <c r="D225">
        <f t="shared" si="6"/>
        <v>-7.022572554639922E-2</v>
      </c>
      <c r="E225">
        <v>1.7248137985103905E-2</v>
      </c>
      <c r="G225">
        <v>222</v>
      </c>
      <c r="H225">
        <f t="shared" ca="1" si="7"/>
        <v>-9.9498029909141899E-3</v>
      </c>
    </row>
    <row r="226" spans="2:8">
      <c r="B226" s="116">
        <v>45322</v>
      </c>
      <c r="C226" s="117">
        <v>139.55000000000001</v>
      </c>
      <c r="D226">
        <f t="shared" si="6"/>
        <v>-0.47870750840493081</v>
      </c>
      <c r="E226">
        <v>1.7128279883382093E-2</v>
      </c>
      <c r="G226">
        <v>223</v>
      </c>
      <c r="H226">
        <f t="shared" ca="1" si="7"/>
        <v>5.5672378662488574E-3</v>
      </c>
    </row>
    <row r="227" spans="2:8">
      <c r="B227" s="116">
        <v>45545</v>
      </c>
      <c r="C227" s="117">
        <v>267.7</v>
      </c>
      <c r="D227">
        <f t="shared" si="6"/>
        <v>0.72876977720374558</v>
      </c>
      <c r="E227">
        <v>1.7097264437689972E-2</v>
      </c>
      <c r="G227">
        <v>224</v>
      </c>
      <c r="H227">
        <f t="shared" ca="1" si="7"/>
        <v>3.0374642340886774E-2</v>
      </c>
    </row>
    <row r="228" spans="2:8">
      <c r="B228" s="116">
        <v>45337</v>
      </c>
      <c r="C228" s="117">
        <v>154.85</v>
      </c>
      <c r="D228">
        <f t="shared" si="6"/>
        <v>-0.24081972839143015</v>
      </c>
      <c r="E228">
        <v>1.7077175697865314E-2</v>
      </c>
      <c r="G228">
        <v>225</v>
      </c>
      <c r="H228">
        <f t="shared" ca="1" si="7"/>
        <v>-5.1069722268206295E-3</v>
      </c>
    </row>
    <row r="229" spans="2:8">
      <c r="B229" s="116">
        <v>45474</v>
      </c>
      <c r="C229" s="117">
        <v>203.97</v>
      </c>
      <c r="D229">
        <f t="shared" si="6"/>
        <v>2.9994117647058824</v>
      </c>
      <c r="E229">
        <v>1.7002393298763446E-2</v>
      </c>
      <c r="G229">
        <v>226</v>
      </c>
      <c r="H229">
        <f t="shared" ca="1" si="7"/>
        <v>-2.0263545096356406E-2</v>
      </c>
    </row>
    <row r="230" spans="2:8">
      <c r="B230" s="116">
        <v>44944</v>
      </c>
      <c r="C230" s="117">
        <v>51</v>
      </c>
      <c r="D230">
        <f t="shared" si="6"/>
        <v>-0.154228855721393</v>
      </c>
      <c r="E230">
        <v>1.6949152542372909E-2</v>
      </c>
      <c r="G230">
        <v>227</v>
      </c>
      <c r="H230">
        <f t="shared" ca="1" si="7"/>
        <v>9.1347573068984597E-2</v>
      </c>
    </row>
    <row r="231" spans="2:8">
      <c r="B231" s="116">
        <v>44928</v>
      </c>
      <c r="C231" s="117">
        <v>60.3</v>
      </c>
      <c r="D231">
        <f t="shared" si="6"/>
        <v>-0.7018836209027538</v>
      </c>
      <c r="E231">
        <v>1.6863406408094434E-2</v>
      </c>
      <c r="G231">
        <v>228</v>
      </c>
      <c r="H231">
        <f t="shared" ca="1" si="7"/>
        <v>-3.6404584601792737E-2</v>
      </c>
    </row>
    <row r="232" spans="2:8">
      <c r="B232" s="116">
        <v>45468</v>
      </c>
      <c r="C232" s="117">
        <v>202.27</v>
      </c>
      <c r="D232">
        <f t="shared" si="6"/>
        <v>0.70619991564740625</v>
      </c>
      <c r="E232">
        <v>1.6840941081842063E-2</v>
      </c>
      <c r="G232">
        <v>229</v>
      </c>
      <c r="H232">
        <f t="shared" ca="1" si="7"/>
        <v>1.9824038447026425E-2</v>
      </c>
    </row>
    <row r="233" spans="2:8">
      <c r="B233" s="116">
        <v>45260</v>
      </c>
      <c r="C233" s="117">
        <v>118.55</v>
      </c>
      <c r="D233">
        <f t="shared" si="6"/>
        <v>-0.39267418032786883</v>
      </c>
      <c r="E233">
        <v>1.6723842195540333E-2</v>
      </c>
      <c r="G233">
        <v>230</v>
      </c>
      <c r="H233">
        <f t="shared" ca="1" si="7"/>
        <v>5.8663066122637816E-2</v>
      </c>
    </row>
    <row r="234" spans="2:8">
      <c r="B234" s="116">
        <v>45428</v>
      </c>
      <c r="C234" s="117">
        <v>195.2</v>
      </c>
      <c r="D234">
        <f t="shared" si="6"/>
        <v>1.361766485178463</v>
      </c>
      <c r="E234">
        <v>1.6666666666666607E-2</v>
      </c>
      <c r="G234">
        <v>231</v>
      </c>
      <c r="H234">
        <f t="shared" ca="1" si="7"/>
        <v>5.5337605853309449E-2</v>
      </c>
    </row>
    <row r="235" spans="2:8">
      <c r="B235" s="116">
        <v>45132</v>
      </c>
      <c r="C235" s="117">
        <v>82.65</v>
      </c>
      <c r="D235">
        <f t="shared" si="6"/>
        <v>-0.58024377856780085</v>
      </c>
      <c r="E235">
        <v>1.6605166051660621E-2</v>
      </c>
      <c r="G235">
        <v>232</v>
      </c>
      <c r="H235">
        <f t="shared" ca="1" si="7"/>
        <v>1.6777309704177831E-3</v>
      </c>
    </row>
    <row r="236" spans="2:8">
      <c r="B236" s="116">
        <v>45392</v>
      </c>
      <c r="C236" s="117">
        <v>196.9</v>
      </c>
      <c r="D236">
        <f t="shared" si="6"/>
        <v>-0.25537949551866279</v>
      </c>
      <c r="E236">
        <v>1.6520392359318622E-2</v>
      </c>
      <c r="G236">
        <v>233</v>
      </c>
      <c r="H236">
        <f t="shared" ca="1" si="7"/>
        <v>1.7773448451691869E-2</v>
      </c>
    </row>
    <row r="237" spans="2:8">
      <c r="B237" s="116">
        <v>45520</v>
      </c>
      <c r="C237" s="117">
        <v>264.43</v>
      </c>
      <c r="D237">
        <f t="shared" si="6"/>
        <v>-7.1262995223377423E-2</v>
      </c>
      <c r="E237">
        <v>1.6491120166064507E-2</v>
      </c>
      <c r="G237">
        <v>234</v>
      </c>
      <c r="H237">
        <f t="shared" ca="1" si="7"/>
        <v>-2.0184489674125932E-2</v>
      </c>
    </row>
    <row r="238" spans="2:8">
      <c r="B238" s="116">
        <v>45623</v>
      </c>
      <c r="C238" s="117">
        <v>284.72000000000003</v>
      </c>
      <c r="D238">
        <f t="shared" si="6"/>
        <v>1.2410074773711139</v>
      </c>
      <c r="E238">
        <v>1.6457820142087087E-2</v>
      </c>
      <c r="G238">
        <v>235</v>
      </c>
      <c r="H238">
        <f t="shared" ca="1" si="7"/>
        <v>-3.8828619424480029E-2</v>
      </c>
    </row>
    <row r="239" spans="2:8">
      <c r="B239" s="116">
        <v>45287</v>
      </c>
      <c r="C239" s="117">
        <v>127.05</v>
      </c>
      <c r="D239">
        <f t="shared" si="6"/>
        <v>0.92354277062831192</v>
      </c>
      <c r="E239">
        <v>1.6399999999999977E-2</v>
      </c>
      <c r="G239">
        <v>236</v>
      </c>
      <c r="H239">
        <f t="shared" ca="1" si="7"/>
        <v>-3.9411738240381064E-2</v>
      </c>
    </row>
    <row r="240" spans="2:8">
      <c r="B240" s="116">
        <v>44733</v>
      </c>
      <c r="C240" s="117">
        <v>66.05</v>
      </c>
      <c r="D240">
        <f t="shared" si="6"/>
        <v>-0.48976438779451525</v>
      </c>
      <c r="E240">
        <v>1.6153846153846109E-2</v>
      </c>
      <c r="G240">
        <v>237</v>
      </c>
      <c r="H240">
        <f t="shared" ca="1" si="7"/>
        <v>2.7862224507606656E-2</v>
      </c>
    </row>
    <row r="241" spans="2:8">
      <c r="B241" s="116">
        <v>45309</v>
      </c>
      <c r="C241" s="117">
        <v>129.44999999999999</v>
      </c>
      <c r="D241">
        <f t="shared" si="6"/>
        <v>1.3905817174515234</v>
      </c>
      <c r="E241">
        <v>1.6091051805337386E-2</v>
      </c>
      <c r="G241">
        <v>238</v>
      </c>
      <c r="H241">
        <f t="shared" ca="1" si="7"/>
        <v>-5.0964683625981555E-2</v>
      </c>
    </row>
    <row r="242" spans="2:8">
      <c r="B242" s="116">
        <v>45035</v>
      </c>
      <c r="C242" s="117">
        <v>54.15</v>
      </c>
      <c r="D242">
        <f t="shared" si="6"/>
        <v>-0.60503282275711157</v>
      </c>
      <c r="E242">
        <v>1.5947467166979389E-2</v>
      </c>
      <c r="G242">
        <v>239</v>
      </c>
      <c r="H242">
        <f t="shared" ca="1" si="7"/>
        <v>-4.2401002166340251E-3</v>
      </c>
    </row>
    <row r="243" spans="2:8">
      <c r="B243" s="116">
        <v>44476</v>
      </c>
      <c r="C243" s="117">
        <v>137.1</v>
      </c>
      <c r="D243">
        <f t="shared" si="6"/>
        <v>0.37858220211161375</v>
      </c>
      <c r="E243">
        <v>1.5931826602445395E-2</v>
      </c>
      <c r="G243">
        <v>240</v>
      </c>
      <c r="H243">
        <f t="shared" ca="1" si="7"/>
        <v>3.7640513907926512E-2</v>
      </c>
    </row>
    <row r="244" spans="2:8">
      <c r="B244" s="116">
        <v>45183</v>
      </c>
      <c r="C244" s="117">
        <v>99.45</v>
      </c>
      <c r="D244">
        <f t="shared" si="6"/>
        <v>0.81478102189781032</v>
      </c>
      <c r="E244">
        <v>1.5832482124616926E-2</v>
      </c>
      <c r="G244">
        <v>241</v>
      </c>
      <c r="H244">
        <f t="shared" ca="1" si="7"/>
        <v>3.3664234439304178E-2</v>
      </c>
    </row>
    <row r="245" spans="2:8">
      <c r="B245" s="116">
        <v>44993</v>
      </c>
      <c r="C245" s="117">
        <v>54.8</v>
      </c>
      <c r="D245">
        <f t="shared" si="6"/>
        <v>-0.15038759689922485</v>
      </c>
      <c r="E245">
        <v>1.5755329008340951E-2</v>
      </c>
      <c r="G245">
        <v>242</v>
      </c>
      <c r="H245">
        <f t="shared" ca="1" si="7"/>
        <v>5.5168090206220773E-2</v>
      </c>
    </row>
    <row r="246" spans="2:8">
      <c r="B246" s="116">
        <v>45065</v>
      </c>
      <c r="C246" s="117">
        <v>64.5</v>
      </c>
      <c r="D246">
        <f t="shared" si="6"/>
        <v>0.16321009918845802</v>
      </c>
      <c r="E246">
        <v>1.5748031496062992E-2</v>
      </c>
      <c r="G246">
        <v>243</v>
      </c>
      <c r="H246">
        <f t="shared" ca="1" si="7"/>
        <v>-5.3835006230818348E-2</v>
      </c>
    </row>
    <row r="247" spans="2:8">
      <c r="B247" s="116">
        <v>44781</v>
      </c>
      <c r="C247" s="117">
        <v>55.45</v>
      </c>
      <c r="D247">
        <f t="shared" si="6"/>
        <v>-0.15019157088122601</v>
      </c>
      <c r="E247">
        <v>1.5567765567765594E-2</v>
      </c>
      <c r="G247">
        <v>244</v>
      </c>
      <c r="H247">
        <f t="shared" ca="1" si="7"/>
        <v>-1.4974821588211021E-2</v>
      </c>
    </row>
    <row r="248" spans="2:8">
      <c r="B248" s="116">
        <v>44790</v>
      </c>
      <c r="C248" s="117">
        <v>65.25</v>
      </c>
      <c r="D248">
        <f t="shared" si="6"/>
        <v>-0.35714285714285715</v>
      </c>
      <c r="E248">
        <v>1.556420233463035E-2</v>
      </c>
      <c r="G248">
        <v>245</v>
      </c>
      <c r="H248">
        <f t="shared" ca="1" si="7"/>
        <v>4.4944948022730483E-2</v>
      </c>
    </row>
    <row r="249" spans="2:8">
      <c r="B249" s="116">
        <v>45198</v>
      </c>
      <c r="C249" s="117">
        <v>101.5</v>
      </c>
      <c r="D249">
        <f t="shared" si="6"/>
        <v>0.40290255701451289</v>
      </c>
      <c r="E249">
        <v>1.5507753876938441E-2</v>
      </c>
      <c r="G249">
        <v>246</v>
      </c>
      <c r="H249">
        <f t="shared" ca="1" si="7"/>
        <v>3.9509897783160828E-3</v>
      </c>
    </row>
    <row r="250" spans="2:8">
      <c r="B250" s="116">
        <v>45083</v>
      </c>
      <c r="C250" s="117">
        <v>72.349999999999994</v>
      </c>
      <c r="D250">
        <f t="shared" si="6"/>
        <v>-0.36171151301279225</v>
      </c>
      <c r="E250">
        <v>1.5438596491227991E-2</v>
      </c>
      <c r="G250">
        <v>247</v>
      </c>
      <c r="H250">
        <f t="shared" ca="1" si="7"/>
        <v>-2.4044465315592956E-2</v>
      </c>
    </row>
    <row r="251" spans="2:8">
      <c r="B251" s="116">
        <v>45219</v>
      </c>
      <c r="C251" s="117">
        <v>113.35</v>
      </c>
      <c r="D251">
        <f t="shared" si="6"/>
        <v>-0.58288868445262187</v>
      </c>
      <c r="E251">
        <v>1.5226153157187537E-2</v>
      </c>
      <c r="G251">
        <v>248</v>
      </c>
      <c r="H251">
        <f t="shared" ca="1" si="7"/>
        <v>4.1682110121140765E-2</v>
      </c>
    </row>
    <row r="252" spans="2:8">
      <c r="B252" s="116">
        <v>45546</v>
      </c>
      <c r="C252" s="117">
        <v>271.75</v>
      </c>
      <c r="D252">
        <f t="shared" si="6"/>
        <v>0.90501226778829291</v>
      </c>
      <c r="E252">
        <v>1.512887560702283E-2</v>
      </c>
      <c r="G252">
        <v>249</v>
      </c>
      <c r="H252">
        <f t="shared" ca="1" si="7"/>
        <v>3.9653991493079251E-3</v>
      </c>
    </row>
    <row r="253" spans="2:8">
      <c r="B253" s="116">
        <v>44543</v>
      </c>
      <c r="C253" s="117">
        <v>142.65</v>
      </c>
      <c r="D253">
        <f t="shared" si="6"/>
        <v>0.54466702761234453</v>
      </c>
      <c r="E253">
        <v>1.494130202774809E-2</v>
      </c>
      <c r="G253">
        <v>250</v>
      </c>
      <c r="H253">
        <f t="shared" ca="1" si="7"/>
        <v>3.3747545058352396E-2</v>
      </c>
    </row>
    <row r="254" spans="2:8">
      <c r="B254" s="116">
        <v>45166</v>
      </c>
      <c r="C254" s="117">
        <v>92.35</v>
      </c>
      <c r="D254">
        <f t="shared" si="6"/>
        <v>-0.49286106534870949</v>
      </c>
      <c r="E254">
        <v>1.4835164835164772E-2</v>
      </c>
      <c r="G254">
        <v>251</v>
      </c>
      <c r="H254">
        <f t="shared" ca="1" si="7"/>
        <v>7.0091267534139565E-2</v>
      </c>
    </row>
    <row r="255" spans="2:8">
      <c r="B255" s="116">
        <v>45379</v>
      </c>
      <c r="C255" s="117">
        <v>182.1</v>
      </c>
      <c r="D255">
        <f t="shared" si="6"/>
        <v>0.82282282282282271</v>
      </c>
      <c r="E255">
        <v>1.4767344664251914E-2</v>
      </c>
      <c r="G255">
        <v>252</v>
      </c>
      <c r="H255">
        <f t="shared" ca="1" si="7"/>
        <v>-1.1421340068573024E-2</v>
      </c>
    </row>
    <row r="256" spans="2:8">
      <c r="B256" s="116">
        <v>45195</v>
      </c>
      <c r="C256" s="117">
        <v>99.9</v>
      </c>
      <c r="D256">
        <f t="shared" si="6"/>
        <v>-0.50087434424181865</v>
      </c>
      <c r="E256">
        <v>1.472828847130526E-2</v>
      </c>
      <c r="G256">
        <v>253</v>
      </c>
      <c r="H256">
        <f t="shared" ca="1" si="7"/>
        <v>8.7349267335396028E-3</v>
      </c>
    </row>
    <row r="257" spans="2:8">
      <c r="B257" s="116">
        <v>45470</v>
      </c>
      <c r="C257" s="117">
        <v>200.15</v>
      </c>
      <c r="D257">
        <f t="shared" si="6"/>
        <v>1.5034396497811131</v>
      </c>
      <c r="E257">
        <v>1.4702154626109028E-2</v>
      </c>
      <c r="G257">
        <v>254</v>
      </c>
      <c r="H257">
        <f t="shared" ca="1" si="7"/>
        <v>-4.3369077351338277E-2</v>
      </c>
    </row>
    <row r="258" spans="2:8">
      <c r="B258" s="116">
        <v>44620</v>
      </c>
      <c r="C258" s="117">
        <v>79.95</v>
      </c>
      <c r="D258">
        <f t="shared" si="6"/>
        <v>-0.63761218384552631</v>
      </c>
      <c r="E258">
        <v>1.4593908629441698E-2</v>
      </c>
      <c r="G258">
        <v>255</v>
      </c>
      <c r="H258">
        <f t="shared" ca="1" si="7"/>
        <v>-1.551732991869367E-2</v>
      </c>
    </row>
    <row r="259" spans="2:8">
      <c r="B259" s="116">
        <v>45491</v>
      </c>
      <c r="C259" s="117">
        <v>220.62</v>
      </c>
      <c r="D259">
        <f t="shared" si="6"/>
        <v>0.60626137604659636</v>
      </c>
      <c r="E259">
        <v>1.4391466274311442E-2</v>
      </c>
      <c r="G259">
        <v>256</v>
      </c>
      <c r="H259">
        <f t="shared" ca="1" si="7"/>
        <v>6.7969626455683246E-3</v>
      </c>
    </row>
    <row r="260" spans="2:8">
      <c r="B260" s="116">
        <v>44421</v>
      </c>
      <c r="C260" s="117">
        <v>137.35</v>
      </c>
      <c r="D260">
        <f t="shared" ref="D260:D323" si="8">IFERROR((C260-C261)/C261,0)</f>
        <v>1.2224919093851132</v>
      </c>
      <c r="E260">
        <v>1.4027316352897791E-2</v>
      </c>
      <c r="G260">
        <v>257</v>
      </c>
      <c r="H260">
        <f t="shared" ca="1" si="7"/>
        <v>2.4358743364942509E-2</v>
      </c>
    </row>
    <row r="261" spans="2:8">
      <c r="B261" s="116">
        <v>45056</v>
      </c>
      <c r="C261" s="117">
        <v>61.8</v>
      </c>
      <c r="D261">
        <f t="shared" si="8"/>
        <v>4.8346055979643664E-2</v>
      </c>
      <c r="E261">
        <v>1.3945857260049127E-2</v>
      </c>
      <c r="G261">
        <v>258</v>
      </c>
      <c r="H261">
        <f t="shared" ref="H261:H324" ca="1" si="9">IFERROR(_xlfn.NORM.INV(RAND(),N$5,N$6),0)</f>
        <v>-3.9798147313093134E-2</v>
      </c>
    </row>
    <row r="262" spans="2:8">
      <c r="B262" s="116">
        <v>44922</v>
      </c>
      <c r="C262" s="117">
        <v>58.95</v>
      </c>
      <c r="D262">
        <f t="shared" si="8"/>
        <v>6.5040650406504086E-2</v>
      </c>
      <c r="E262">
        <v>1.3757523645743839E-2</v>
      </c>
      <c r="G262">
        <v>259</v>
      </c>
      <c r="H262">
        <f t="shared" ca="1" si="9"/>
        <v>-5.7168500152952597E-3</v>
      </c>
    </row>
    <row r="263" spans="2:8">
      <c r="B263" s="116">
        <v>44978</v>
      </c>
      <c r="C263" s="117">
        <v>55.35</v>
      </c>
      <c r="D263">
        <f t="shared" si="8"/>
        <v>-0.21489361702127657</v>
      </c>
      <c r="E263">
        <v>1.3736263736263736E-2</v>
      </c>
      <c r="G263">
        <v>260</v>
      </c>
      <c r="H263">
        <f t="shared" ca="1" si="9"/>
        <v>-6.2989314458306231E-2</v>
      </c>
    </row>
    <row r="264" spans="2:8">
      <c r="B264" s="116">
        <v>44736</v>
      </c>
      <c r="C264" s="117">
        <v>70.5</v>
      </c>
      <c r="D264">
        <f t="shared" si="8"/>
        <v>0.25892857142857145</v>
      </c>
      <c r="E264">
        <v>1.365923795830342E-2</v>
      </c>
      <c r="G264">
        <v>261</v>
      </c>
      <c r="H264">
        <f t="shared" ca="1" si="9"/>
        <v>2.3712363027875317E-2</v>
      </c>
    </row>
    <row r="265" spans="2:8">
      <c r="B265" s="116">
        <v>44935</v>
      </c>
      <c r="C265" s="117">
        <v>56</v>
      </c>
      <c r="D265">
        <f t="shared" si="8"/>
        <v>-0.2543275632490013</v>
      </c>
      <c r="E265">
        <v>1.3574660633484163E-2</v>
      </c>
      <c r="G265">
        <v>262</v>
      </c>
      <c r="H265">
        <f t="shared" ca="1" si="9"/>
        <v>6.4152999705452884E-3</v>
      </c>
    </row>
    <row r="266" spans="2:8">
      <c r="B266" s="116">
        <v>45092</v>
      </c>
      <c r="C266" s="117">
        <v>75.099999999999994</v>
      </c>
      <c r="D266">
        <f t="shared" si="8"/>
        <v>-0.38366844480919166</v>
      </c>
      <c r="E266">
        <v>1.3495276653171391E-2</v>
      </c>
      <c r="G266">
        <v>263</v>
      </c>
      <c r="H266">
        <f t="shared" ca="1" si="9"/>
        <v>1.917420335947414E-3</v>
      </c>
    </row>
    <row r="267" spans="2:8">
      <c r="B267" s="116">
        <v>45246</v>
      </c>
      <c r="C267" s="117">
        <v>121.85</v>
      </c>
      <c r="D267">
        <f t="shared" si="8"/>
        <v>-0.50807428340734762</v>
      </c>
      <c r="E267">
        <v>1.3305613305613258E-2</v>
      </c>
      <c r="G267">
        <v>264</v>
      </c>
      <c r="H267">
        <f t="shared" ca="1" si="9"/>
        <v>1.558362847977675E-3</v>
      </c>
    </row>
    <row r="268" spans="2:8">
      <c r="B268" s="116">
        <v>45538</v>
      </c>
      <c r="C268" s="117">
        <v>247.7</v>
      </c>
      <c r="D268">
        <f t="shared" si="8"/>
        <v>0.57871255576800495</v>
      </c>
      <c r="E268">
        <v>1.329515238290039E-2</v>
      </c>
      <c r="G268">
        <v>265</v>
      </c>
      <c r="H268">
        <f t="shared" ca="1" si="9"/>
        <v>-6.8759939500826733E-2</v>
      </c>
    </row>
    <row r="269" spans="2:8">
      <c r="B269" s="116">
        <v>45363</v>
      </c>
      <c r="C269" s="117">
        <v>156.9</v>
      </c>
      <c r="D269">
        <f t="shared" si="8"/>
        <v>0.2046065259117083</v>
      </c>
      <c r="E269">
        <v>1.3238618017436303E-2</v>
      </c>
      <c r="G269">
        <v>266</v>
      </c>
      <c r="H269">
        <f t="shared" ca="1" si="9"/>
        <v>2.823284984403859E-2</v>
      </c>
    </row>
    <row r="270" spans="2:8">
      <c r="B270" s="116">
        <v>45279</v>
      </c>
      <c r="C270" s="117">
        <v>130.25</v>
      </c>
      <c r="D270">
        <f t="shared" si="8"/>
        <v>-0.29403794037940378</v>
      </c>
      <c r="E270">
        <v>1.3224426293271011E-2</v>
      </c>
      <c r="G270">
        <v>267</v>
      </c>
      <c r="H270">
        <f t="shared" ca="1" si="9"/>
        <v>4.2396410393218668E-2</v>
      </c>
    </row>
    <row r="271" spans="2:8">
      <c r="B271" s="116">
        <v>45383</v>
      </c>
      <c r="C271" s="117">
        <v>184.5</v>
      </c>
      <c r="D271">
        <f t="shared" si="8"/>
        <v>0.46603098927294406</v>
      </c>
      <c r="E271">
        <v>1.3179571663920954E-2</v>
      </c>
      <c r="G271">
        <v>268</v>
      </c>
      <c r="H271">
        <f t="shared" ca="1" si="9"/>
        <v>5.9183536350801341E-2</v>
      </c>
    </row>
    <row r="272" spans="2:8">
      <c r="B272" s="116">
        <v>44434</v>
      </c>
      <c r="C272" s="117">
        <v>125.85</v>
      </c>
      <c r="D272">
        <f t="shared" si="8"/>
        <v>0.99761904761904752</v>
      </c>
      <c r="E272">
        <v>1.2877263581488888E-2</v>
      </c>
      <c r="G272">
        <v>269</v>
      </c>
      <c r="H272">
        <f t="shared" ca="1" si="9"/>
        <v>-4.9923917997768442E-3</v>
      </c>
    </row>
    <row r="273" spans="2:8">
      <c r="B273" s="116">
        <v>44869</v>
      </c>
      <c r="C273" s="117">
        <v>63</v>
      </c>
      <c r="D273">
        <f t="shared" si="8"/>
        <v>-0.66597741371083186</v>
      </c>
      <c r="E273">
        <v>1.2861736334405098E-2</v>
      </c>
      <c r="G273">
        <v>270</v>
      </c>
      <c r="H273">
        <f t="shared" ca="1" si="9"/>
        <v>-1.4105424437705274E-3</v>
      </c>
    </row>
    <row r="274" spans="2:8">
      <c r="B274" s="116">
        <v>45461</v>
      </c>
      <c r="C274" s="117">
        <v>188.61</v>
      </c>
      <c r="D274">
        <f t="shared" si="8"/>
        <v>1.9470312500000002</v>
      </c>
      <c r="E274">
        <v>1.272551546391755E-2</v>
      </c>
      <c r="G274">
        <v>271</v>
      </c>
      <c r="H274">
        <f t="shared" ca="1" si="9"/>
        <v>3.2820975790086079E-3</v>
      </c>
    </row>
    <row r="275" spans="2:8">
      <c r="B275" s="116">
        <v>44890</v>
      </c>
      <c r="C275" s="117">
        <v>64</v>
      </c>
      <c r="D275">
        <f t="shared" si="8"/>
        <v>-0.71126951186501852</v>
      </c>
      <c r="E275">
        <v>1.2658227848101221E-2</v>
      </c>
      <c r="G275">
        <v>272</v>
      </c>
      <c r="H275">
        <f t="shared" ca="1" si="9"/>
        <v>1.9378264674638924E-2</v>
      </c>
    </row>
    <row r="276" spans="2:8">
      <c r="B276" s="116">
        <v>45495</v>
      </c>
      <c r="C276" s="117">
        <v>221.66</v>
      </c>
      <c r="D276">
        <f t="shared" si="8"/>
        <v>1.6247483718176432</v>
      </c>
      <c r="E276">
        <v>1.2654758097674679E-2</v>
      </c>
      <c r="G276">
        <v>273</v>
      </c>
      <c r="H276">
        <f t="shared" ca="1" si="9"/>
        <v>-1.8859552798809198E-3</v>
      </c>
    </row>
    <row r="277" spans="2:8">
      <c r="B277" s="116">
        <v>44662</v>
      </c>
      <c r="C277" s="117">
        <v>84.45</v>
      </c>
      <c r="D277">
        <f t="shared" si="8"/>
        <v>-0.67914133738601823</v>
      </c>
      <c r="E277">
        <v>1.2589928057553922E-2</v>
      </c>
      <c r="G277">
        <v>274</v>
      </c>
      <c r="H277">
        <f t="shared" ca="1" si="9"/>
        <v>3.91861831154975E-3</v>
      </c>
    </row>
    <row r="278" spans="2:8">
      <c r="B278" s="116">
        <v>45544</v>
      </c>
      <c r="C278" s="117">
        <v>263.2</v>
      </c>
      <c r="D278">
        <f t="shared" si="8"/>
        <v>2.2373923739237389</v>
      </c>
      <c r="E278">
        <v>1.250240430852087E-2</v>
      </c>
      <c r="G278">
        <v>275</v>
      </c>
      <c r="H278">
        <f t="shared" ca="1" si="9"/>
        <v>-1.5372590593366806E-2</v>
      </c>
    </row>
    <row r="279" spans="2:8">
      <c r="B279" s="116">
        <v>45131</v>
      </c>
      <c r="C279" s="117">
        <v>81.3</v>
      </c>
      <c r="D279">
        <f t="shared" si="8"/>
        <v>0.50974930362116977</v>
      </c>
      <c r="E279">
        <v>1.2453300124533002E-2</v>
      </c>
      <c r="G279">
        <v>276</v>
      </c>
      <c r="H279">
        <f t="shared" ca="1" si="9"/>
        <v>3.5706318605997572E-2</v>
      </c>
    </row>
    <row r="280" spans="2:8">
      <c r="B280" s="116">
        <v>45029</v>
      </c>
      <c r="C280" s="117">
        <v>53.85</v>
      </c>
      <c r="D280">
        <f t="shared" si="8"/>
        <v>-0.60750728862973757</v>
      </c>
      <c r="E280">
        <v>1.2218045112781928E-2</v>
      </c>
      <c r="G280">
        <v>277</v>
      </c>
      <c r="H280">
        <f t="shared" ca="1" si="9"/>
        <v>1.1775694800419484E-2</v>
      </c>
    </row>
    <row r="281" spans="2:8">
      <c r="B281" s="116">
        <v>45321</v>
      </c>
      <c r="C281" s="117">
        <v>137.19999999999999</v>
      </c>
      <c r="D281">
        <f t="shared" si="8"/>
        <v>1.189944134078212</v>
      </c>
      <c r="E281">
        <v>1.2172630025820561E-2</v>
      </c>
      <c r="G281">
        <v>278</v>
      </c>
      <c r="H281">
        <f t="shared" ca="1" si="9"/>
        <v>-5.1279160978700514E-2</v>
      </c>
    </row>
    <row r="282" spans="2:8">
      <c r="B282" s="116">
        <v>44851</v>
      </c>
      <c r="C282" s="117">
        <v>62.65</v>
      </c>
      <c r="D282">
        <f t="shared" si="8"/>
        <v>-0.61810423651325819</v>
      </c>
      <c r="E282">
        <v>1.2116316639741519E-2</v>
      </c>
      <c r="G282">
        <v>279</v>
      </c>
      <c r="H282">
        <f t="shared" ca="1" si="9"/>
        <v>1.9428304592440205E-2</v>
      </c>
    </row>
    <row r="283" spans="2:8">
      <c r="B283" s="116">
        <v>45345</v>
      </c>
      <c r="C283" s="117">
        <v>164.05</v>
      </c>
      <c r="D283">
        <f t="shared" si="8"/>
        <v>-0.45849150024756552</v>
      </c>
      <c r="E283">
        <v>1.2029611351017995E-2</v>
      </c>
      <c r="G283">
        <v>280</v>
      </c>
      <c r="H283">
        <f t="shared" ca="1" si="9"/>
        <v>3.5188480303227347E-2</v>
      </c>
    </row>
    <row r="284" spans="2:8">
      <c r="B284" s="116">
        <v>45632</v>
      </c>
      <c r="C284" s="117">
        <v>302.95</v>
      </c>
      <c r="D284">
        <f t="shared" si="8"/>
        <v>0.93331206126356103</v>
      </c>
      <c r="E284">
        <v>1.2026056455653801E-2</v>
      </c>
      <c r="G284">
        <v>281</v>
      </c>
      <c r="H284">
        <f t="shared" ca="1" si="9"/>
        <v>2.8047367691872421E-2</v>
      </c>
    </row>
    <row r="285" spans="2:8">
      <c r="B285" s="116">
        <v>45338</v>
      </c>
      <c r="C285" s="117">
        <v>156.69999999999999</v>
      </c>
      <c r="D285">
        <f t="shared" si="8"/>
        <v>-0.19826042466103863</v>
      </c>
      <c r="E285">
        <v>1.1947045527930219E-2</v>
      </c>
      <c r="G285">
        <v>282</v>
      </c>
      <c r="H285">
        <f t="shared" ca="1" si="9"/>
        <v>1.5731491346824555E-3</v>
      </c>
    </row>
    <row r="286" spans="2:8">
      <c r="B286" s="116">
        <v>45414</v>
      </c>
      <c r="C286" s="117">
        <v>195.45</v>
      </c>
      <c r="D286">
        <f t="shared" si="8"/>
        <v>-0.24867379103559623</v>
      </c>
      <c r="E286">
        <v>1.1907843644835532E-2</v>
      </c>
      <c r="G286">
        <v>283</v>
      </c>
      <c r="H286">
        <f t="shared" ca="1" si="9"/>
        <v>4.3404779250932439E-2</v>
      </c>
    </row>
    <row r="287" spans="2:8">
      <c r="B287" s="116">
        <v>45518</v>
      </c>
      <c r="C287" s="117">
        <v>260.14</v>
      </c>
      <c r="D287">
        <f t="shared" si="8"/>
        <v>3.0678655199374512</v>
      </c>
      <c r="E287">
        <v>1.1902909600124485E-2</v>
      </c>
      <c r="G287">
        <v>284</v>
      </c>
      <c r="H287">
        <f t="shared" ca="1" si="9"/>
        <v>-2.2613580145269339E-2</v>
      </c>
    </row>
    <row r="288" spans="2:8">
      <c r="B288" s="116">
        <v>44823</v>
      </c>
      <c r="C288" s="117">
        <v>63.95</v>
      </c>
      <c r="D288">
        <f t="shared" si="8"/>
        <v>-0.77814397224631404</v>
      </c>
      <c r="E288">
        <v>1.1867088607594936E-2</v>
      </c>
      <c r="G288">
        <v>285</v>
      </c>
      <c r="H288">
        <f t="shared" ca="1" si="9"/>
        <v>4.8921011301012639E-2</v>
      </c>
    </row>
    <row r="289" spans="2:8">
      <c r="B289" s="116">
        <v>45639</v>
      </c>
      <c r="C289" s="117">
        <v>288.25</v>
      </c>
      <c r="D289">
        <f t="shared" si="8"/>
        <v>3.7370583401807722</v>
      </c>
      <c r="E289">
        <v>1.1758511758511839E-2</v>
      </c>
      <c r="G289">
        <v>286</v>
      </c>
      <c r="H289">
        <f t="shared" ca="1" si="9"/>
        <v>2.224096308813062E-2</v>
      </c>
    </row>
    <row r="290" spans="2:8">
      <c r="B290" s="116">
        <v>44924</v>
      </c>
      <c r="C290" s="117">
        <v>60.85</v>
      </c>
      <c r="D290">
        <f t="shared" si="8"/>
        <v>-3.1821797931583136E-2</v>
      </c>
      <c r="E290">
        <v>1.163757273482964E-2</v>
      </c>
      <c r="G290">
        <v>287</v>
      </c>
      <c r="H290">
        <f t="shared" ca="1" si="9"/>
        <v>1.5923216155570585E-2</v>
      </c>
    </row>
    <row r="291" spans="2:8">
      <c r="B291" s="116">
        <v>44915</v>
      </c>
      <c r="C291" s="117">
        <v>62.85</v>
      </c>
      <c r="D291">
        <f t="shared" si="8"/>
        <v>-0.56095005239259521</v>
      </c>
      <c r="E291">
        <v>1.126307320997591E-2</v>
      </c>
      <c r="G291">
        <v>288</v>
      </c>
      <c r="H291">
        <f t="shared" ca="1" si="9"/>
        <v>-3.9069777059809664E-2</v>
      </c>
    </row>
    <row r="292" spans="2:8">
      <c r="B292" s="116">
        <v>44452</v>
      </c>
      <c r="C292" s="117">
        <v>143.15</v>
      </c>
      <c r="D292">
        <f t="shared" si="8"/>
        <v>6.5897244973938895E-2</v>
      </c>
      <c r="E292">
        <v>1.09463276836159E-2</v>
      </c>
      <c r="G292">
        <v>289</v>
      </c>
      <c r="H292">
        <f t="shared" ca="1" si="9"/>
        <v>3.8444750258752762E-2</v>
      </c>
    </row>
    <row r="293" spans="2:8">
      <c r="B293" s="116">
        <v>45300</v>
      </c>
      <c r="C293" s="117">
        <v>134.30000000000001</v>
      </c>
      <c r="D293">
        <f t="shared" si="8"/>
        <v>0.61031175059952036</v>
      </c>
      <c r="E293">
        <v>1.0914565299209764E-2</v>
      </c>
      <c r="G293">
        <v>290</v>
      </c>
      <c r="H293">
        <f t="shared" ca="1" si="9"/>
        <v>-2.9145255281255746E-2</v>
      </c>
    </row>
    <row r="294" spans="2:8">
      <c r="B294" s="116">
        <v>44659</v>
      </c>
      <c r="C294" s="117">
        <v>83.4</v>
      </c>
      <c r="D294">
        <f t="shared" si="8"/>
        <v>-0.70091447014523933</v>
      </c>
      <c r="E294">
        <v>1.0909090909090978E-2</v>
      </c>
      <c r="G294">
        <v>291</v>
      </c>
      <c r="H294">
        <f t="shared" ca="1" si="9"/>
        <v>-3.4161542573929345E-2</v>
      </c>
    </row>
    <row r="295" spans="2:8">
      <c r="B295" s="116">
        <v>45554</v>
      </c>
      <c r="C295" s="117">
        <v>278.85000000000002</v>
      </c>
      <c r="D295">
        <f t="shared" si="8"/>
        <v>2.5031407035175883</v>
      </c>
      <c r="E295">
        <v>1.0875475802066339E-2</v>
      </c>
      <c r="G295">
        <v>292</v>
      </c>
      <c r="H295">
        <f t="shared" ca="1" si="9"/>
        <v>-7.1896846595318836E-2</v>
      </c>
    </row>
    <row r="296" spans="2:8">
      <c r="B296" s="116">
        <v>44677</v>
      </c>
      <c r="C296" s="117">
        <v>79.599999999999994</v>
      </c>
      <c r="D296">
        <f t="shared" si="8"/>
        <v>0.28594507269789976</v>
      </c>
      <c r="E296">
        <v>1.0793650793650722E-2</v>
      </c>
      <c r="G296">
        <v>293</v>
      </c>
      <c r="H296">
        <f t="shared" ca="1" si="9"/>
        <v>2.9336984174449358E-2</v>
      </c>
    </row>
    <row r="297" spans="2:8">
      <c r="B297" s="116">
        <v>44848</v>
      </c>
      <c r="C297" s="117">
        <v>61.9</v>
      </c>
      <c r="D297">
        <f t="shared" si="8"/>
        <v>-0.44234234234234238</v>
      </c>
      <c r="E297">
        <v>1.061224489795916E-2</v>
      </c>
      <c r="G297">
        <v>294</v>
      </c>
      <c r="H297">
        <f t="shared" ca="1" si="9"/>
        <v>-4.5960828206621049E-2</v>
      </c>
    </row>
    <row r="298" spans="2:8">
      <c r="B298" s="116">
        <v>45212</v>
      </c>
      <c r="C298" s="117">
        <v>111</v>
      </c>
      <c r="D298">
        <f t="shared" si="8"/>
        <v>-0.19565217391304349</v>
      </c>
      <c r="E298">
        <v>1.0468821119708746E-2</v>
      </c>
      <c r="G298">
        <v>295</v>
      </c>
      <c r="H298">
        <f t="shared" ca="1" si="9"/>
        <v>1.7085328339478396E-3</v>
      </c>
    </row>
    <row r="299" spans="2:8">
      <c r="B299" s="116">
        <v>44470</v>
      </c>
      <c r="C299" s="117">
        <v>138</v>
      </c>
      <c r="D299">
        <f t="shared" si="8"/>
        <v>-0.39856177816517757</v>
      </c>
      <c r="E299">
        <v>1.0248901903367538E-2</v>
      </c>
      <c r="G299">
        <v>296</v>
      </c>
      <c r="H299">
        <f t="shared" ca="1" si="9"/>
        <v>2.6825551653351966E-2</v>
      </c>
    </row>
    <row r="300" spans="2:8">
      <c r="B300" s="116">
        <v>45504</v>
      </c>
      <c r="C300" s="117">
        <v>229.45</v>
      </c>
      <c r="D300">
        <f t="shared" si="8"/>
        <v>0.24687533963699584</v>
      </c>
      <c r="E300">
        <v>1.0214414652401678E-2</v>
      </c>
      <c r="G300">
        <v>297</v>
      </c>
      <c r="H300">
        <f t="shared" ca="1" si="9"/>
        <v>-2.2097441645724143E-2</v>
      </c>
    </row>
    <row r="301" spans="2:8">
      <c r="B301" s="116">
        <v>45454</v>
      </c>
      <c r="C301" s="117">
        <v>184.02</v>
      </c>
      <c r="D301">
        <f t="shared" si="8"/>
        <v>-0.18894618537617339</v>
      </c>
      <c r="E301">
        <v>1.0210803689064634E-2</v>
      </c>
      <c r="G301">
        <v>298</v>
      </c>
      <c r="H301">
        <f t="shared" ca="1" si="9"/>
        <v>4.0552130452285284E-2</v>
      </c>
    </row>
    <row r="302" spans="2:8">
      <c r="B302" s="116">
        <v>45502</v>
      </c>
      <c r="C302" s="117">
        <v>226.89</v>
      </c>
      <c r="D302">
        <f t="shared" si="8"/>
        <v>0.17134744450180692</v>
      </c>
      <c r="E302">
        <v>1.010595672691649E-2</v>
      </c>
      <c r="G302">
        <v>299</v>
      </c>
      <c r="H302">
        <f t="shared" ca="1" si="9"/>
        <v>-5.8877303390938692E-3</v>
      </c>
    </row>
    <row r="303" spans="2:8">
      <c r="B303" s="116">
        <v>45391</v>
      </c>
      <c r="C303" s="117">
        <v>193.7</v>
      </c>
      <c r="D303">
        <f t="shared" si="8"/>
        <v>0.45913370998116754</v>
      </c>
      <c r="E303">
        <v>9.9061522419185456E-3</v>
      </c>
      <c r="G303">
        <v>300</v>
      </c>
      <c r="H303">
        <f t="shared" ca="1" si="9"/>
        <v>-8.2390514407992364E-3</v>
      </c>
    </row>
    <row r="304" spans="2:8">
      <c r="B304" s="116">
        <v>44557</v>
      </c>
      <c r="C304" s="117">
        <v>132.75</v>
      </c>
      <c r="D304">
        <f t="shared" si="8"/>
        <v>-0.5300884955752212</v>
      </c>
      <c r="E304">
        <v>9.889691898060186E-3</v>
      </c>
      <c r="G304">
        <v>301</v>
      </c>
      <c r="H304">
        <f t="shared" ca="1" si="9"/>
        <v>-2.6727062284893591E-2</v>
      </c>
    </row>
    <row r="305" spans="2:8">
      <c r="B305" s="116">
        <v>45628</v>
      </c>
      <c r="C305" s="117">
        <v>282.5</v>
      </c>
      <c r="D305">
        <f t="shared" si="8"/>
        <v>3.5272435897435899</v>
      </c>
      <c r="E305">
        <v>9.7941092364884508E-3</v>
      </c>
      <c r="G305">
        <v>302</v>
      </c>
      <c r="H305">
        <f t="shared" ca="1" si="9"/>
        <v>3.0724051455044813E-2</v>
      </c>
    </row>
    <row r="306" spans="2:8">
      <c r="B306" s="116">
        <v>45057</v>
      </c>
      <c r="C306" s="117">
        <v>62.4</v>
      </c>
      <c r="D306">
        <f t="shared" si="8"/>
        <v>-0.70028818443804031</v>
      </c>
      <c r="E306">
        <v>9.7087378640776933E-3</v>
      </c>
      <c r="G306">
        <v>303</v>
      </c>
      <c r="H306">
        <f t="shared" ca="1" si="9"/>
        <v>-4.7104288531723139E-2</v>
      </c>
    </row>
    <row r="307" spans="2:8">
      <c r="B307" s="116">
        <v>45685</v>
      </c>
      <c r="C307" s="117">
        <v>208.2</v>
      </c>
      <c r="D307">
        <f t="shared" si="8"/>
        <v>0.13553313335151349</v>
      </c>
      <c r="E307">
        <v>9.6993210475266739E-3</v>
      </c>
      <c r="G307">
        <v>304</v>
      </c>
      <c r="H307">
        <f t="shared" ca="1" si="9"/>
        <v>-3.7488393334177963E-3</v>
      </c>
    </row>
    <row r="308" spans="2:8">
      <c r="B308" s="116">
        <v>45441</v>
      </c>
      <c r="C308" s="117">
        <v>183.35</v>
      </c>
      <c r="D308">
        <f t="shared" si="8"/>
        <v>2.8681434599156117</v>
      </c>
      <c r="E308">
        <v>9.6365638766519827E-3</v>
      </c>
      <c r="G308">
        <v>305</v>
      </c>
      <c r="H308">
        <f t="shared" ca="1" si="9"/>
        <v>2.148750578412227E-3</v>
      </c>
    </row>
    <row r="309" spans="2:8">
      <c r="B309" s="116">
        <v>44956</v>
      </c>
      <c r="C309" s="117">
        <v>47.4</v>
      </c>
      <c r="D309">
        <f t="shared" si="8"/>
        <v>-0.25295508274231682</v>
      </c>
      <c r="E309">
        <v>9.5846645367411235E-3</v>
      </c>
      <c r="G309">
        <v>306</v>
      </c>
      <c r="H309">
        <f t="shared" ca="1" si="9"/>
        <v>9.9164282068452212E-3</v>
      </c>
    </row>
    <row r="310" spans="2:8">
      <c r="B310" s="116">
        <v>44825</v>
      </c>
      <c r="C310" s="117">
        <v>63.45</v>
      </c>
      <c r="D310">
        <f t="shared" si="8"/>
        <v>-0.29811946902654868</v>
      </c>
      <c r="E310">
        <v>9.5465393794749633E-3</v>
      </c>
      <c r="G310">
        <v>307</v>
      </c>
      <c r="H310">
        <f t="shared" ca="1" si="9"/>
        <v>-2.7208529747429863E-2</v>
      </c>
    </row>
    <row r="311" spans="2:8">
      <c r="B311" s="116">
        <v>44592</v>
      </c>
      <c r="C311" s="117">
        <v>90.4</v>
      </c>
      <c r="D311">
        <f t="shared" si="8"/>
        <v>-0.22998296422487222</v>
      </c>
      <c r="E311">
        <v>9.491903964265868E-3</v>
      </c>
      <c r="G311">
        <v>308</v>
      </c>
      <c r="H311">
        <f t="shared" ca="1" si="9"/>
        <v>-3.004707235556767E-2</v>
      </c>
    </row>
    <row r="312" spans="2:8">
      <c r="B312" s="116">
        <v>45264</v>
      </c>
      <c r="C312" s="117">
        <v>117.4</v>
      </c>
      <c r="D312">
        <f t="shared" si="8"/>
        <v>0.57056856187290983</v>
      </c>
      <c r="E312">
        <v>9.4582975064489132E-3</v>
      </c>
      <c r="G312">
        <v>309</v>
      </c>
      <c r="H312">
        <f t="shared" ca="1" si="9"/>
        <v>-2.3364974790687647E-2</v>
      </c>
    </row>
    <row r="313" spans="2:8">
      <c r="B313" s="116">
        <v>45113</v>
      </c>
      <c r="C313" s="117">
        <v>74.75</v>
      </c>
      <c r="D313">
        <f t="shared" si="8"/>
        <v>-1.3360053440213003E-3</v>
      </c>
      <c r="E313">
        <v>9.4530722484807948E-3</v>
      </c>
      <c r="G313">
        <v>310</v>
      </c>
      <c r="H313">
        <f t="shared" ca="1" si="9"/>
        <v>4.8497038152318171E-2</v>
      </c>
    </row>
    <row r="314" spans="2:8">
      <c r="B314" s="116">
        <v>45103</v>
      </c>
      <c r="C314" s="117">
        <v>74.849999999999994</v>
      </c>
      <c r="D314">
        <f t="shared" si="8"/>
        <v>-7.7634011090573149E-2</v>
      </c>
      <c r="E314">
        <v>9.4403236682398996E-3</v>
      </c>
      <c r="G314">
        <v>311</v>
      </c>
      <c r="H314">
        <f t="shared" ca="1" si="9"/>
        <v>-2.4303957128340412E-2</v>
      </c>
    </row>
    <row r="315" spans="2:8">
      <c r="B315" s="116">
        <v>44642</v>
      </c>
      <c r="C315" s="117">
        <v>81.150000000000006</v>
      </c>
      <c r="D315">
        <f t="shared" si="8"/>
        <v>-0.58859315589353611</v>
      </c>
      <c r="E315">
        <v>9.3283582089552231E-3</v>
      </c>
      <c r="G315">
        <v>312</v>
      </c>
      <c r="H315">
        <f t="shared" ca="1" si="9"/>
        <v>-5.5625996934419678E-2</v>
      </c>
    </row>
    <row r="316" spans="2:8">
      <c r="B316" s="116">
        <v>45415</v>
      </c>
      <c r="C316" s="117">
        <v>197.25</v>
      </c>
      <c r="D316">
        <f t="shared" si="8"/>
        <v>-0.24422391662515808</v>
      </c>
      <c r="E316">
        <v>9.2095165003837891E-3</v>
      </c>
      <c r="G316">
        <v>313</v>
      </c>
      <c r="H316">
        <f t="shared" ca="1" si="9"/>
        <v>5.306600600801753E-2</v>
      </c>
    </row>
    <row r="317" spans="2:8">
      <c r="B317" s="116">
        <v>45608</v>
      </c>
      <c r="C317" s="117">
        <v>260.99</v>
      </c>
      <c r="D317">
        <f t="shared" si="8"/>
        <v>2.3676129032258064</v>
      </c>
      <c r="E317">
        <v>9.1640244373985165E-3</v>
      </c>
      <c r="G317">
        <v>314</v>
      </c>
      <c r="H317">
        <f t="shared" ca="1" si="9"/>
        <v>-1.9813997952629996E-3</v>
      </c>
    </row>
    <row r="318" spans="2:8">
      <c r="B318" s="116">
        <v>45119</v>
      </c>
      <c r="C318" s="117">
        <v>77.5</v>
      </c>
      <c r="D318">
        <f t="shared" si="8"/>
        <v>-0.39688715953307391</v>
      </c>
      <c r="E318">
        <v>9.1145833333333703E-3</v>
      </c>
      <c r="G318">
        <v>315</v>
      </c>
      <c r="H318">
        <f t="shared" ca="1" si="9"/>
        <v>1.6523348680392617E-2</v>
      </c>
    </row>
    <row r="319" spans="2:8">
      <c r="B319" s="116">
        <v>45282</v>
      </c>
      <c r="C319" s="117">
        <v>128.5</v>
      </c>
      <c r="D319">
        <f t="shared" si="8"/>
        <v>-8.0829756795422106E-2</v>
      </c>
      <c r="E319">
        <v>9.030231645072679E-3</v>
      </c>
      <c r="G319">
        <v>316</v>
      </c>
      <c r="H319">
        <f t="shared" ca="1" si="9"/>
        <v>-4.3718011508146686E-2</v>
      </c>
    </row>
    <row r="320" spans="2:8">
      <c r="B320" s="116">
        <v>44537</v>
      </c>
      <c r="C320" s="117">
        <v>139.80000000000001</v>
      </c>
      <c r="D320">
        <f t="shared" si="8"/>
        <v>1.4986595174262736</v>
      </c>
      <c r="E320">
        <v>9.0220137134608431E-3</v>
      </c>
      <c r="G320">
        <v>317</v>
      </c>
      <c r="H320">
        <f t="shared" ca="1" si="9"/>
        <v>2.9147982573637585E-2</v>
      </c>
    </row>
    <row r="321" spans="2:8">
      <c r="B321" s="116">
        <v>44783</v>
      </c>
      <c r="C321" s="117">
        <v>55.95</v>
      </c>
      <c r="D321">
        <f t="shared" si="8"/>
        <v>-0.81148921832884102</v>
      </c>
      <c r="E321">
        <v>9.017132551848512E-3</v>
      </c>
      <c r="G321">
        <v>318</v>
      </c>
      <c r="H321">
        <f t="shared" ca="1" si="9"/>
        <v>5.7713399730076151E-2</v>
      </c>
    </row>
    <row r="322" spans="2:8">
      <c r="B322" s="116">
        <v>45643</v>
      </c>
      <c r="C322" s="117">
        <v>296.8</v>
      </c>
      <c r="D322">
        <f t="shared" si="8"/>
        <v>5.9810748080699874E-2</v>
      </c>
      <c r="E322">
        <v>9.0090090090091252E-3</v>
      </c>
      <c r="G322">
        <v>319</v>
      </c>
      <c r="H322">
        <f t="shared" ca="1" si="9"/>
        <v>-1.5649684746328513E-2</v>
      </c>
    </row>
    <row r="323" spans="2:8">
      <c r="B323" s="116">
        <v>45579</v>
      </c>
      <c r="C323" s="117">
        <v>280.05</v>
      </c>
      <c r="D323">
        <f t="shared" si="8"/>
        <v>3.5169354838709679</v>
      </c>
      <c r="E323">
        <v>9.0073860565663844E-3</v>
      </c>
      <c r="G323">
        <v>320</v>
      </c>
      <c r="H323">
        <f t="shared" ca="1" si="9"/>
        <v>2.2053358096640802E-2</v>
      </c>
    </row>
    <row r="324" spans="2:8">
      <c r="B324" s="116">
        <v>44795</v>
      </c>
      <c r="C324" s="117">
        <v>62</v>
      </c>
      <c r="D324">
        <f t="shared" ref="D324:D387" si="10">IFERROR((C324-C325)/C325,0)</f>
        <v>-5.613472333600664E-3</v>
      </c>
      <c r="E324">
        <v>8.9503661513425075E-3</v>
      </c>
      <c r="G324">
        <v>321</v>
      </c>
      <c r="H324">
        <f t="shared" ca="1" si="9"/>
        <v>4.3403520625054164E-4</v>
      </c>
    </row>
    <row r="325" spans="2:8">
      <c r="B325" s="116">
        <v>44858</v>
      </c>
      <c r="C325" s="117">
        <v>62.35</v>
      </c>
      <c r="D325">
        <f t="shared" si="10"/>
        <v>-0.71194271194271197</v>
      </c>
      <c r="E325">
        <v>8.8996763754046002E-3</v>
      </c>
      <c r="G325">
        <v>322</v>
      </c>
      <c r="H325">
        <f t="shared" ref="H325:H388" ca="1" si="11">IFERROR(_xlfn.NORM.INV(RAND(),N$5,N$6),0)</f>
        <v>-5.7129433665427326E-3</v>
      </c>
    </row>
    <row r="326" spans="2:8">
      <c r="B326" s="116">
        <v>45679</v>
      </c>
      <c r="C326" s="117">
        <v>216.45</v>
      </c>
      <c r="D326">
        <f t="shared" si="10"/>
        <v>1.2075471698113207</v>
      </c>
      <c r="E326">
        <v>8.8557445816824856E-3</v>
      </c>
      <c r="G326">
        <v>323</v>
      </c>
      <c r="H326">
        <f t="shared" ca="1" si="11"/>
        <v>-6.1326965483227743E-3</v>
      </c>
    </row>
    <row r="327" spans="2:8">
      <c r="B327" s="116">
        <v>45173</v>
      </c>
      <c r="C327" s="117">
        <v>98.05</v>
      </c>
      <c r="D327">
        <f t="shared" si="10"/>
        <v>0.8801534036433365</v>
      </c>
      <c r="E327">
        <v>8.7448559670781304E-3</v>
      </c>
      <c r="G327">
        <v>324</v>
      </c>
      <c r="H327">
        <f t="shared" ca="1" si="11"/>
        <v>4.7766134533502522E-2</v>
      </c>
    </row>
    <row r="328" spans="2:8">
      <c r="B328" s="116">
        <v>45022</v>
      </c>
      <c r="C328" s="117">
        <v>52.15</v>
      </c>
      <c r="D328">
        <f t="shared" si="10"/>
        <v>-0.62629881762809025</v>
      </c>
      <c r="E328">
        <v>8.7040618955511739E-3</v>
      </c>
      <c r="G328">
        <v>325</v>
      </c>
      <c r="H328">
        <f t="shared" ca="1" si="11"/>
        <v>2.1957702418968536E-2</v>
      </c>
    </row>
    <row r="329" spans="2:8">
      <c r="B329" s="116">
        <v>45303</v>
      </c>
      <c r="C329" s="117">
        <v>139.55000000000001</v>
      </c>
      <c r="D329">
        <f t="shared" si="10"/>
        <v>-1.2035398230088415E-2</v>
      </c>
      <c r="E329">
        <v>8.6736537766535383E-3</v>
      </c>
      <c r="G329">
        <v>326</v>
      </c>
      <c r="H329">
        <f t="shared" ca="1" si="11"/>
        <v>-5.8561795118597049E-2</v>
      </c>
    </row>
    <row r="330" spans="2:8">
      <c r="B330" s="116">
        <v>44447</v>
      </c>
      <c r="C330" s="117">
        <v>141.25</v>
      </c>
      <c r="D330">
        <f t="shared" si="10"/>
        <v>0.69466106778644288</v>
      </c>
      <c r="E330">
        <v>8.5683684398428321E-3</v>
      </c>
      <c r="G330">
        <v>327</v>
      </c>
      <c r="H330">
        <f t="shared" ca="1" si="11"/>
        <v>-2.7899522997634351E-4</v>
      </c>
    </row>
    <row r="331" spans="2:8">
      <c r="B331" s="116">
        <v>45133</v>
      </c>
      <c r="C331" s="117">
        <v>83.35</v>
      </c>
      <c r="D331">
        <f t="shared" si="10"/>
        <v>-0.36519421172886529</v>
      </c>
      <c r="E331">
        <v>8.4694494857832855E-3</v>
      </c>
      <c r="G331">
        <v>328</v>
      </c>
      <c r="H331">
        <f t="shared" ca="1" si="11"/>
        <v>-2.8505905767074572E-2</v>
      </c>
    </row>
    <row r="332" spans="2:8">
      <c r="B332" s="116">
        <v>44572</v>
      </c>
      <c r="C332" s="117">
        <v>131.30000000000001</v>
      </c>
      <c r="D332">
        <f t="shared" si="10"/>
        <v>-1.0177157934413828E-2</v>
      </c>
      <c r="E332">
        <v>8.4485407066053984E-3</v>
      </c>
      <c r="G332">
        <v>329</v>
      </c>
      <c r="H332">
        <f t="shared" ca="1" si="11"/>
        <v>6.0273454545829247E-2</v>
      </c>
    </row>
    <row r="333" spans="2:8">
      <c r="B333" s="116">
        <v>44501</v>
      </c>
      <c r="C333" s="117">
        <v>132.65</v>
      </c>
      <c r="D333">
        <f t="shared" si="10"/>
        <v>1.1464401294498383</v>
      </c>
      <c r="E333">
        <v>8.3618396047129926E-3</v>
      </c>
      <c r="G333">
        <v>330</v>
      </c>
      <c r="H333">
        <f t="shared" ca="1" si="11"/>
        <v>-1.1496820562625838E-2</v>
      </c>
    </row>
    <row r="334" spans="2:8">
      <c r="B334" s="116">
        <v>44855</v>
      </c>
      <c r="C334" s="117">
        <v>61.8</v>
      </c>
      <c r="D334">
        <f t="shared" si="10"/>
        <v>-0.18307997356245878</v>
      </c>
      <c r="E334">
        <v>8.1566068515497563E-3</v>
      </c>
      <c r="G334">
        <v>331</v>
      </c>
      <c r="H334">
        <f t="shared" ca="1" si="11"/>
        <v>-6.7936279273951627E-2</v>
      </c>
    </row>
    <row r="335" spans="2:8">
      <c r="B335" s="116">
        <v>45110</v>
      </c>
      <c r="C335" s="117">
        <v>75.650000000000006</v>
      </c>
      <c r="D335">
        <f t="shared" si="10"/>
        <v>-0.72743649792830123</v>
      </c>
      <c r="E335">
        <v>7.9946702198535457E-3</v>
      </c>
      <c r="G335">
        <v>332</v>
      </c>
      <c r="H335">
        <f t="shared" ca="1" si="11"/>
        <v>1.304494709809827E-2</v>
      </c>
    </row>
    <row r="336" spans="2:8">
      <c r="B336" s="116">
        <v>45576</v>
      </c>
      <c r="C336" s="117">
        <v>277.55</v>
      </c>
      <c r="D336">
        <f t="shared" si="10"/>
        <v>3.3985736925515058</v>
      </c>
      <c r="E336">
        <v>7.9898311240239276E-3</v>
      </c>
      <c r="G336">
        <v>333</v>
      </c>
      <c r="H336">
        <f t="shared" ca="1" si="11"/>
        <v>-6.4080394694116583E-2</v>
      </c>
    </row>
    <row r="337" spans="2:8">
      <c r="B337" s="116">
        <v>44865</v>
      </c>
      <c r="C337" s="117">
        <v>63.1</v>
      </c>
      <c r="D337">
        <f t="shared" si="10"/>
        <v>-0.54636951833213521</v>
      </c>
      <c r="E337">
        <v>7.9872204472843447E-3</v>
      </c>
      <c r="G337">
        <v>334</v>
      </c>
      <c r="H337">
        <f t="shared" ca="1" si="11"/>
        <v>5.5958228923380674E-3</v>
      </c>
    </row>
    <row r="338" spans="2:8">
      <c r="B338" s="116">
        <v>44473</v>
      </c>
      <c r="C338" s="117">
        <v>139.1</v>
      </c>
      <c r="D338">
        <f t="shared" si="10"/>
        <v>0.26627218934911245</v>
      </c>
      <c r="E338">
        <v>7.9710144927535812E-3</v>
      </c>
      <c r="G338">
        <v>335</v>
      </c>
      <c r="H338">
        <f t="shared" ca="1" si="11"/>
        <v>3.2615635441327409E-2</v>
      </c>
    </row>
    <row r="339" spans="2:8">
      <c r="B339" s="116">
        <v>45211</v>
      </c>
      <c r="C339" s="117">
        <v>109.85</v>
      </c>
      <c r="D339">
        <f t="shared" si="10"/>
        <v>0.88745704467353936</v>
      </c>
      <c r="E339">
        <v>7.7981651376146264E-3</v>
      </c>
      <c r="G339">
        <v>336</v>
      </c>
      <c r="H339">
        <f t="shared" ca="1" si="11"/>
        <v>5.9758008036433323E-3</v>
      </c>
    </row>
    <row r="340" spans="2:8">
      <c r="B340" s="116">
        <v>45042</v>
      </c>
      <c r="C340" s="117">
        <v>58.2</v>
      </c>
      <c r="D340">
        <f t="shared" si="10"/>
        <v>0.12355212355212367</v>
      </c>
      <c r="E340">
        <v>7.7922077922078416E-3</v>
      </c>
      <c r="G340">
        <v>337</v>
      </c>
      <c r="H340">
        <f t="shared" ca="1" si="11"/>
        <v>-2.4298526150739054E-2</v>
      </c>
    </row>
    <row r="341" spans="2:8">
      <c r="B341" s="116">
        <v>44974</v>
      </c>
      <c r="C341" s="117">
        <v>51.8</v>
      </c>
      <c r="D341">
        <f t="shared" si="10"/>
        <v>-0.38734476641040805</v>
      </c>
      <c r="E341">
        <v>7.7821011673151474E-3</v>
      </c>
      <c r="G341">
        <v>338</v>
      </c>
      <c r="H341">
        <f t="shared" ca="1" si="11"/>
        <v>1.8994144267754847E-2</v>
      </c>
    </row>
    <row r="342" spans="2:8">
      <c r="B342" s="116">
        <v>44657</v>
      </c>
      <c r="C342" s="117">
        <v>84.55</v>
      </c>
      <c r="D342">
        <f t="shared" si="10"/>
        <v>0.29877112135176659</v>
      </c>
      <c r="E342">
        <v>7.7473182359951301E-3</v>
      </c>
      <c r="G342">
        <v>339</v>
      </c>
      <c r="H342">
        <f t="shared" ca="1" si="11"/>
        <v>-4.6494028846313394E-2</v>
      </c>
    </row>
    <row r="343" spans="2:8">
      <c r="B343" s="116">
        <v>44861</v>
      </c>
      <c r="C343" s="117">
        <v>65.099999999999994</v>
      </c>
      <c r="D343">
        <f t="shared" si="10"/>
        <v>-0.23185840707964608</v>
      </c>
      <c r="E343">
        <v>7.7399380804953569E-3</v>
      </c>
      <c r="G343">
        <v>340</v>
      </c>
      <c r="H343">
        <f t="shared" ca="1" si="11"/>
        <v>4.142564589456009E-2</v>
      </c>
    </row>
    <row r="344" spans="2:8">
      <c r="B344" s="116">
        <v>45139</v>
      </c>
      <c r="C344" s="117">
        <v>84.75</v>
      </c>
      <c r="D344">
        <f t="shared" si="10"/>
        <v>-0.1516516516516517</v>
      </c>
      <c r="E344">
        <v>7.728894173602922E-3</v>
      </c>
      <c r="G344">
        <v>341</v>
      </c>
      <c r="H344">
        <f t="shared" ca="1" si="11"/>
        <v>9.5200017354929427E-3</v>
      </c>
    </row>
    <row r="345" spans="2:8">
      <c r="B345" s="116">
        <v>45191</v>
      </c>
      <c r="C345" s="117">
        <v>99.9</v>
      </c>
      <c r="D345">
        <f t="shared" si="10"/>
        <v>-0.25752508361204013</v>
      </c>
      <c r="E345">
        <v>7.5642965204235999E-3</v>
      </c>
      <c r="G345">
        <v>342</v>
      </c>
      <c r="H345">
        <f t="shared" ca="1" si="11"/>
        <v>7.0724436503293475E-4</v>
      </c>
    </row>
    <row r="346" spans="2:8">
      <c r="B346" s="116">
        <v>44439</v>
      </c>
      <c r="C346" s="117">
        <v>134.55000000000001</v>
      </c>
      <c r="D346">
        <f t="shared" si="10"/>
        <v>0.10106382978723411</v>
      </c>
      <c r="E346">
        <v>7.4878322725570939E-3</v>
      </c>
      <c r="G346">
        <v>343</v>
      </c>
      <c r="H346">
        <f t="shared" ca="1" si="11"/>
        <v>3.4741728920267827E-2</v>
      </c>
    </row>
    <row r="347" spans="2:8">
      <c r="B347" s="116">
        <v>45243</v>
      </c>
      <c r="C347" s="117">
        <v>122.2</v>
      </c>
      <c r="D347">
        <f t="shared" si="10"/>
        <v>-6.1443932411674243E-2</v>
      </c>
      <c r="E347">
        <v>7.4196207749382169E-3</v>
      </c>
      <c r="G347">
        <v>344</v>
      </c>
      <c r="H347">
        <f t="shared" ca="1" si="11"/>
        <v>-1.3146881198943954E-2</v>
      </c>
    </row>
    <row r="348" spans="2:8">
      <c r="B348" s="116">
        <v>44571</v>
      </c>
      <c r="C348" s="117">
        <v>130.19999999999999</v>
      </c>
      <c r="D348">
        <f t="shared" si="10"/>
        <v>-1.5500945179584207E-2</v>
      </c>
      <c r="E348">
        <v>7.3500967117987514E-3</v>
      </c>
      <c r="G348">
        <v>345</v>
      </c>
      <c r="H348">
        <f t="shared" ca="1" si="11"/>
        <v>-6.5402708654014985E-2</v>
      </c>
    </row>
    <row r="349" spans="2:8">
      <c r="B349" s="116">
        <v>44573</v>
      </c>
      <c r="C349" s="117">
        <v>132.25</v>
      </c>
      <c r="D349">
        <f t="shared" si="10"/>
        <v>-5.9053717538242692E-2</v>
      </c>
      <c r="E349">
        <v>7.235338918507148E-3</v>
      </c>
      <c r="G349">
        <v>346</v>
      </c>
      <c r="H349">
        <f t="shared" ca="1" si="11"/>
        <v>4.9437953312048196E-3</v>
      </c>
    </row>
    <row r="350" spans="2:8">
      <c r="B350" s="116">
        <v>45323</v>
      </c>
      <c r="C350" s="117">
        <v>140.55000000000001</v>
      </c>
      <c r="D350">
        <f t="shared" si="10"/>
        <v>-0.36215112321307003</v>
      </c>
      <c r="E350">
        <v>7.1658903618774623E-3</v>
      </c>
      <c r="G350">
        <v>347</v>
      </c>
      <c r="H350">
        <f t="shared" ca="1" si="11"/>
        <v>-5.8205099681905553E-3</v>
      </c>
    </row>
    <row r="351" spans="2:8">
      <c r="B351" s="116">
        <v>45688</v>
      </c>
      <c r="C351" s="117">
        <v>220.35</v>
      </c>
      <c r="D351">
        <f t="shared" si="10"/>
        <v>0.18315077319587619</v>
      </c>
      <c r="E351">
        <v>7.0840950639852966E-3</v>
      </c>
      <c r="G351">
        <v>348</v>
      </c>
      <c r="H351">
        <f t="shared" ca="1" si="11"/>
        <v>-6.9086798774524519E-2</v>
      </c>
    </row>
    <row r="352" spans="2:8">
      <c r="B352" s="116">
        <v>45457</v>
      </c>
      <c r="C352" s="117">
        <v>186.24</v>
      </c>
      <c r="D352">
        <f t="shared" si="10"/>
        <v>-2.9978586723768855E-3</v>
      </c>
      <c r="E352">
        <v>7.0293068022061825E-3</v>
      </c>
      <c r="G352">
        <v>349</v>
      </c>
      <c r="H352">
        <f t="shared" ca="1" si="11"/>
        <v>5.3690670031652545E-2</v>
      </c>
    </row>
    <row r="353" spans="2:8">
      <c r="B353" s="116">
        <v>45435</v>
      </c>
      <c r="C353" s="117">
        <v>186.8</v>
      </c>
      <c r="D353">
        <f t="shared" si="10"/>
        <v>0.98512221041445291</v>
      </c>
      <c r="E353">
        <v>7.0080862533693335E-3</v>
      </c>
      <c r="G353">
        <v>350</v>
      </c>
      <c r="H353">
        <f t="shared" ca="1" si="11"/>
        <v>4.061155950974752E-2</v>
      </c>
    </row>
    <row r="354" spans="2:8">
      <c r="B354" s="116">
        <v>45147</v>
      </c>
      <c r="C354" s="117">
        <v>94.1</v>
      </c>
      <c r="D354">
        <f t="shared" si="10"/>
        <v>-1.0615711252654832E-3</v>
      </c>
      <c r="E354">
        <v>6.9555912252540555E-3</v>
      </c>
      <c r="G354">
        <v>351</v>
      </c>
      <c r="H354">
        <f t="shared" ca="1" si="11"/>
        <v>-4.2193354141349067E-2</v>
      </c>
    </row>
    <row r="355" spans="2:8">
      <c r="B355" s="116">
        <v>44601</v>
      </c>
      <c r="C355" s="117">
        <v>94.2</v>
      </c>
      <c r="D355">
        <f t="shared" si="10"/>
        <v>0.83090379008746351</v>
      </c>
      <c r="E355">
        <v>6.9481560662747804E-3</v>
      </c>
      <c r="G355">
        <v>352</v>
      </c>
      <c r="H355">
        <f t="shared" ca="1" si="11"/>
        <v>2.1439912140843662E-2</v>
      </c>
    </row>
    <row r="356" spans="2:8">
      <c r="B356" s="116">
        <v>44946</v>
      </c>
      <c r="C356" s="117">
        <v>51.45</v>
      </c>
      <c r="D356">
        <f t="shared" si="10"/>
        <v>-0.73175182481751833</v>
      </c>
      <c r="E356">
        <v>6.8493150684931781E-3</v>
      </c>
      <c r="G356">
        <v>353</v>
      </c>
      <c r="H356">
        <f t="shared" ca="1" si="11"/>
        <v>-7.6152768149099831E-3</v>
      </c>
    </row>
    <row r="357" spans="2:8">
      <c r="B357" s="116">
        <v>45390</v>
      </c>
      <c r="C357" s="117">
        <v>191.8</v>
      </c>
      <c r="D357">
        <f t="shared" si="10"/>
        <v>0.33102012491325483</v>
      </c>
      <c r="E357">
        <v>6.8241469816273563E-3</v>
      </c>
      <c r="G357">
        <v>354</v>
      </c>
      <c r="H357">
        <f t="shared" ca="1" si="11"/>
        <v>2.4120257010974027E-3</v>
      </c>
    </row>
    <row r="358" spans="2:8">
      <c r="B358" s="116">
        <v>44453</v>
      </c>
      <c r="C358" s="117">
        <v>144.1</v>
      </c>
      <c r="D358">
        <f t="shared" si="10"/>
        <v>1.6709916589434659</v>
      </c>
      <c r="E358">
        <v>6.6363953894515446E-3</v>
      </c>
      <c r="G358">
        <v>355</v>
      </c>
      <c r="H358">
        <f t="shared" ca="1" si="11"/>
        <v>2.9262919998085973E-2</v>
      </c>
    </row>
    <row r="359" spans="2:8">
      <c r="B359" s="116">
        <v>44761</v>
      </c>
      <c r="C359" s="117">
        <v>53.95</v>
      </c>
      <c r="D359">
        <f t="shared" si="10"/>
        <v>-0.56666666666666665</v>
      </c>
      <c r="E359">
        <v>6.5298507462686834E-3</v>
      </c>
      <c r="G359">
        <v>356</v>
      </c>
      <c r="H359">
        <f t="shared" ca="1" si="11"/>
        <v>-2.894945059047286E-2</v>
      </c>
    </row>
    <row r="360" spans="2:8">
      <c r="B360" s="116">
        <v>45292</v>
      </c>
      <c r="C360" s="117">
        <v>124.5</v>
      </c>
      <c r="D360">
        <f t="shared" si="10"/>
        <v>1.2718978102189782</v>
      </c>
      <c r="E360">
        <v>6.467259498787366E-3</v>
      </c>
      <c r="G360">
        <v>357</v>
      </c>
      <c r="H360">
        <f t="shared" ca="1" si="11"/>
        <v>1.5001027043178084E-2</v>
      </c>
    </row>
    <row r="361" spans="2:8">
      <c r="B361" s="116">
        <v>44750</v>
      </c>
      <c r="C361" s="117">
        <v>54.8</v>
      </c>
      <c r="D361">
        <f t="shared" si="10"/>
        <v>-0.58827948910593542</v>
      </c>
      <c r="E361">
        <v>6.4279155188245053E-3</v>
      </c>
      <c r="G361">
        <v>358</v>
      </c>
      <c r="H361">
        <f t="shared" ca="1" si="11"/>
        <v>-2.5306404685146808E-2</v>
      </c>
    </row>
    <row r="362" spans="2:8">
      <c r="B362" s="116">
        <v>44574</v>
      </c>
      <c r="C362" s="117">
        <v>133.1</v>
      </c>
      <c r="D362">
        <f t="shared" si="10"/>
        <v>-0.10731052984574112</v>
      </c>
      <c r="E362">
        <v>6.4272211720226412E-3</v>
      </c>
      <c r="G362">
        <v>359</v>
      </c>
      <c r="H362">
        <f t="shared" ca="1" si="11"/>
        <v>-7.48872337665405E-3</v>
      </c>
    </row>
    <row r="363" spans="2:8">
      <c r="B363" s="116">
        <v>44529</v>
      </c>
      <c r="C363" s="117">
        <v>149.1</v>
      </c>
      <c r="D363">
        <f t="shared" si="10"/>
        <v>-0.10450450450450453</v>
      </c>
      <c r="E363">
        <v>6.4124198447518639E-3</v>
      </c>
      <c r="G363">
        <v>360</v>
      </c>
      <c r="H363">
        <f t="shared" ca="1" si="11"/>
        <v>1.3582252118372609E-3</v>
      </c>
    </row>
    <row r="364" spans="2:8">
      <c r="B364" s="116">
        <v>45352</v>
      </c>
      <c r="C364" s="117">
        <v>166.5</v>
      </c>
      <c r="D364">
        <f t="shared" si="10"/>
        <v>1.6220472440944882</v>
      </c>
      <c r="E364">
        <v>6.3463281958296251E-3</v>
      </c>
      <c r="G364">
        <v>361</v>
      </c>
      <c r="H364">
        <f t="shared" ca="1" si="11"/>
        <v>2.1464766927070052E-2</v>
      </c>
    </row>
    <row r="365" spans="2:8">
      <c r="B365" s="116">
        <v>44866</v>
      </c>
      <c r="C365" s="117">
        <v>63.5</v>
      </c>
      <c r="D365">
        <f t="shared" si="10"/>
        <v>-1.3975155279503193E-2</v>
      </c>
      <c r="E365">
        <v>6.339144215530881E-3</v>
      </c>
      <c r="G365">
        <v>362</v>
      </c>
      <c r="H365">
        <f t="shared" ca="1" si="11"/>
        <v>-9.6699814955676658E-2</v>
      </c>
    </row>
    <row r="366" spans="2:8">
      <c r="B366" s="116">
        <v>44893</v>
      </c>
      <c r="C366" s="117">
        <v>64.400000000000006</v>
      </c>
      <c r="D366">
        <f t="shared" si="10"/>
        <v>-0.20297029702970287</v>
      </c>
      <c r="E366">
        <v>6.2500000000000888E-3</v>
      </c>
      <c r="G366">
        <v>363</v>
      </c>
      <c r="H366">
        <f t="shared" ca="1" si="11"/>
        <v>-2.5262883669113317E-2</v>
      </c>
    </row>
    <row r="367" spans="2:8">
      <c r="B367" s="116">
        <v>44672</v>
      </c>
      <c r="C367" s="117">
        <v>80.8</v>
      </c>
      <c r="D367">
        <f t="shared" si="10"/>
        <v>0.24307692307692302</v>
      </c>
      <c r="E367">
        <v>6.2266500622665012E-3</v>
      </c>
      <c r="G367">
        <v>364</v>
      </c>
      <c r="H367">
        <f t="shared" ca="1" si="11"/>
        <v>-1.9799634448647491E-2</v>
      </c>
    </row>
    <row r="368" spans="2:8">
      <c r="B368" s="116">
        <v>44909</v>
      </c>
      <c r="C368" s="117">
        <v>65</v>
      </c>
      <c r="D368">
        <f t="shared" si="10"/>
        <v>-0.57996768982229407</v>
      </c>
      <c r="E368">
        <v>6.1919504643963737E-3</v>
      </c>
      <c r="G368">
        <v>365</v>
      </c>
      <c r="H368">
        <f t="shared" ca="1" si="11"/>
        <v>1.1139477967009388E-2</v>
      </c>
    </row>
    <row r="369" spans="2:8">
      <c r="B369" s="116">
        <v>45335</v>
      </c>
      <c r="C369" s="117">
        <v>154.75</v>
      </c>
      <c r="D369">
        <f t="shared" si="10"/>
        <v>0.14122418879056051</v>
      </c>
      <c r="E369">
        <v>6.1768530559167005E-3</v>
      </c>
      <c r="G369">
        <v>366</v>
      </c>
      <c r="H369">
        <f t="shared" ca="1" si="11"/>
        <v>3.3576343961776174E-2</v>
      </c>
    </row>
    <row r="370" spans="2:8">
      <c r="B370" s="116">
        <v>44497</v>
      </c>
      <c r="C370" s="117">
        <v>135.6</v>
      </c>
      <c r="D370">
        <f t="shared" si="10"/>
        <v>-0.49230596428170276</v>
      </c>
      <c r="E370">
        <v>5.9347181008900804E-3</v>
      </c>
      <c r="G370">
        <v>367</v>
      </c>
      <c r="H370">
        <f t="shared" ca="1" si="11"/>
        <v>7.6845068961843496E-2</v>
      </c>
    </row>
    <row r="371" spans="2:8">
      <c r="B371" s="116">
        <v>45513</v>
      </c>
      <c r="C371" s="117">
        <v>267.08999999999997</v>
      </c>
      <c r="D371">
        <f t="shared" si="10"/>
        <v>3.9506950880444851</v>
      </c>
      <c r="E371">
        <v>5.6478030046311989E-3</v>
      </c>
      <c r="G371">
        <v>368</v>
      </c>
      <c r="H371">
        <f t="shared" ca="1" si="11"/>
        <v>-1.9339114184798365E-2</v>
      </c>
    </row>
    <row r="372" spans="2:8">
      <c r="B372" s="116">
        <v>44991</v>
      </c>
      <c r="C372" s="117">
        <v>53.95</v>
      </c>
      <c r="D372">
        <f t="shared" si="10"/>
        <v>-0.14365079365079361</v>
      </c>
      <c r="E372">
        <v>5.5917986952470503E-3</v>
      </c>
      <c r="G372">
        <v>369</v>
      </c>
      <c r="H372">
        <f t="shared" ca="1" si="11"/>
        <v>5.165535874089611E-4</v>
      </c>
    </row>
    <row r="373" spans="2:8">
      <c r="B373" s="116">
        <v>44852</v>
      </c>
      <c r="C373" s="117">
        <v>63</v>
      </c>
      <c r="D373">
        <f t="shared" si="10"/>
        <v>-5.524861878453061E-3</v>
      </c>
      <c r="E373">
        <v>5.5865921787709725E-3</v>
      </c>
      <c r="G373">
        <v>370</v>
      </c>
      <c r="H373">
        <f t="shared" ca="1" si="11"/>
        <v>2.5473518596920236E-2</v>
      </c>
    </row>
    <row r="374" spans="2:8">
      <c r="B374" s="116">
        <v>45063</v>
      </c>
      <c r="C374" s="117">
        <v>63.35</v>
      </c>
      <c r="D374">
        <f t="shared" si="10"/>
        <v>-1.247077162899461E-2</v>
      </c>
      <c r="E374">
        <v>5.5555555555555783E-3</v>
      </c>
      <c r="G374">
        <v>371</v>
      </c>
      <c r="H374">
        <f t="shared" ca="1" si="11"/>
        <v>-2.8227756469149937E-2</v>
      </c>
    </row>
    <row r="375" spans="2:8">
      <c r="B375" s="116">
        <v>44904</v>
      </c>
      <c r="C375" s="117">
        <v>64.150000000000006</v>
      </c>
      <c r="D375">
        <f t="shared" si="10"/>
        <v>-0.53123858238947752</v>
      </c>
      <c r="E375">
        <v>5.4858934169280333E-3</v>
      </c>
      <c r="G375">
        <v>372</v>
      </c>
      <c r="H375">
        <f t="shared" ca="1" si="11"/>
        <v>-5.6662161924250054E-2</v>
      </c>
    </row>
    <row r="376" spans="2:8">
      <c r="B376" s="116">
        <v>44480</v>
      </c>
      <c r="C376" s="117">
        <v>136.85</v>
      </c>
      <c r="D376">
        <f t="shared" si="10"/>
        <v>-0.13111111111111115</v>
      </c>
      <c r="E376">
        <v>5.1413881748071143E-3</v>
      </c>
      <c r="G376">
        <v>373</v>
      </c>
      <c r="H376">
        <f t="shared" ca="1" si="11"/>
        <v>1.5381635693159312E-2</v>
      </c>
    </row>
    <row r="377" spans="2:8">
      <c r="B377" s="116">
        <v>45341</v>
      </c>
      <c r="C377" s="117">
        <v>157.5</v>
      </c>
      <c r="D377">
        <f t="shared" si="10"/>
        <v>1.2516082916368834</v>
      </c>
      <c r="E377">
        <v>5.105296745373398E-3</v>
      </c>
      <c r="G377">
        <v>374</v>
      </c>
      <c r="H377">
        <f t="shared" ca="1" si="11"/>
        <v>-5.5578929558809907E-2</v>
      </c>
    </row>
    <row r="378" spans="2:8">
      <c r="B378" s="116">
        <v>44880</v>
      </c>
      <c r="C378" s="117">
        <v>69.95</v>
      </c>
      <c r="D378">
        <f t="shared" si="10"/>
        <v>-0.75553070282738621</v>
      </c>
      <c r="E378">
        <v>5.0287356321840311E-3</v>
      </c>
      <c r="G378">
        <v>375</v>
      </c>
      <c r="H378">
        <f t="shared" ca="1" si="11"/>
        <v>-1.1353314999927998E-2</v>
      </c>
    </row>
    <row r="379" spans="2:8">
      <c r="B379" s="116">
        <v>45624</v>
      </c>
      <c r="C379" s="117">
        <v>286.13</v>
      </c>
      <c r="D379">
        <f t="shared" si="10"/>
        <v>2.5237684729064038</v>
      </c>
      <c r="E379">
        <v>4.9522337735317789E-3</v>
      </c>
      <c r="G379">
        <v>376</v>
      </c>
      <c r="H379">
        <f t="shared" ca="1" si="11"/>
        <v>2.8001023990054327E-2</v>
      </c>
    </row>
    <row r="380" spans="2:8">
      <c r="B380" s="116">
        <v>44673</v>
      </c>
      <c r="C380" s="117">
        <v>81.2</v>
      </c>
      <c r="D380">
        <f t="shared" si="10"/>
        <v>-0.2864674868189806</v>
      </c>
      <c r="E380">
        <v>4.9504950495050208E-3</v>
      </c>
      <c r="G380">
        <v>377</v>
      </c>
      <c r="H380">
        <f t="shared" ca="1" si="11"/>
        <v>-2.1074769162840176E-2</v>
      </c>
    </row>
    <row r="381" spans="2:8">
      <c r="B381" s="116">
        <v>45258</v>
      </c>
      <c r="C381" s="117">
        <v>113.8</v>
      </c>
      <c r="D381">
        <f t="shared" si="10"/>
        <v>0.45991019884541362</v>
      </c>
      <c r="E381">
        <v>4.856512141280328E-3</v>
      </c>
      <c r="G381">
        <v>378</v>
      </c>
      <c r="H381">
        <f t="shared" ca="1" si="11"/>
        <v>-2.0253607166188355E-2</v>
      </c>
    </row>
    <row r="382" spans="2:8">
      <c r="B382" s="116">
        <v>45089</v>
      </c>
      <c r="C382" s="117">
        <v>77.95</v>
      </c>
      <c r="D382">
        <f t="shared" si="10"/>
        <v>-0.30089686098654705</v>
      </c>
      <c r="E382">
        <v>4.5103092783506261E-3</v>
      </c>
      <c r="G382">
        <v>379</v>
      </c>
      <c r="H382">
        <f t="shared" ca="1" si="11"/>
        <v>3.2671610174412245E-2</v>
      </c>
    </row>
    <row r="383" spans="2:8">
      <c r="B383" s="116">
        <v>45215</v>
      </c>
      <c r="C383" s="117">
        <v>111.5</v>
      </c>
      <c r="D383">
        <f t="shared" si="10"/>
        <v>0.42401021711366543</v>
      </c>
      <c r="E383">
        <v>4.5045045045045045E-3</v>
      </c>
      <c r="G383">
        <v>380</v>
      </c>
      <c r="H383">
        <f t="shared" ca="1" si="11"/>
        <v>6.9951549433993024E-2</v>
      </c>
    </row>
    <row r="384" spans="2:8">
      <c r="B384" s="116">
        <v>45090</v>
      </c>
      <c r="C384" s="117">
        <v>78.3</v>
      </c>
      <c r="D384">
        <f t="shared" si="10"/>
        <v>-0.72030719771387741</v>
      </c>
      <c r="E384">
        <v>4.4900577293135891E-3</v>
      </c>
      <c r="G384">
        <v>381</v>
      </c>
      <c r="H384">
        <f t="shared" ca="1" si="11"/>
        <v>-5.1903551664958303E-2</v>
      </c>
    </row>
    <row r="385" spans="2:8">
      <c r="B385" s="116">
        <v>45574</v>
      </c>
      <c r="C385" s="117">
        <v>279.95</v>
      </c>
      <c r="D385">
        <f t="shared" si="10"/>
        <v>2.1192200557103065</v>
      </c>
      <c r="E385">
        <v>4.4851094366702548E-3</v>
      </c>
      <c r="G385">
        <v>382</v>
      </c>
      <c r="H385">
        <f t="shared" ca="1" si="11"/>
        <v>-2.7555146418632274E-2</v>
      </c>
    </row>
    <row r="386" spans="2:8">
      <c r="B386" s="116">
        <v>45159</v>
      </c>
      <c r="C386" s="117">
        <v>89.75</v>
      </c>
      <c r="D386">
        <f t="shared" si="10"/>
        <v>0.30072463768115942</v>
      </c>
      <c r="E386">
        <v>4.4767767207611157E-3</v>
      </c>
      <c r="G386">
        <v>383</v>
      </c>
      <c r="H386">
        <f t="shared" ca="1" si="11"/>
        <v>3.056194484660962E-2</v>
      </c>
    </row>
    <row r="387" spans="2:8">
      <c r="B387" s="116">
        <v>44722</v>
      </c>
      <c r="C387" s="117">
        <v>69</v>
      </c>
      <c r="D387">
        <f t="shared" si="10"/>
        <v>-0.16414294367050269</v>
      </c>
      <c r="E387">
        <v>4.3668122270741939E-3</v>
      </c>
      <c r="G387">
        <v>384</v>
      </c>
      <c r="H387">
        <f t="shared" ca="1" si="11"/>
        <v>-1.981579126989776E-2</v>
      </c>
    </row>
    <row r="388" spans="2:8">
      <c r="B388" s="116">
        <v>45121</v>
      </c>
      <c r="C388" s="117">
        <v>82.55</v>
      </c>
      <c r="D388">
        <f t="shared" ref="D388:D451" si="12">IFERROR((C388-C389)/C389,0)</f>
        <v>-0.69515122419587128</v>
      </c>
      <c r="E388">
        <v>4.257907542579006E-3</v>
      </c>
      <c r="G388">
        <v>385</v>
      </c>
      <c r="H388">
        <f t="shared" ca="1" si="11"/>
        <v>1.6320312215441078E-2</v>
      </c>
    </row>
    <row r="389" spans="2:8">
      <c r="B389" s="116">
        <v>45614</v>
      </c>
      <c r="C389" s="117">
        <v>270.79000000000002</v>
      </c>
      <c r="D389">
        <f t="shared" si="12"/>
        <v>0.47448951810509127</v>
      </c>
      <c r="E389">
        <v>4.1904620633390023E-3</v>
      </c>
      <c r="G389">
        <v>386</v>
      </c>
      <c r="H389">
        <f t="shared" ref="H389:H452" ca="1" si="13">IFERROR(_xlfn.NORM.INV(RAND(),N$5,N$6),0)</f>
        <v>2.0108053869423541E-2</v>
      </c>
    </row>
    <row r="390" spans="2:8">
      <c r="B390" s="116">
        <v>45439</v>
      </c>
      <c r="C390" s="117">
        <v>183.65</v>
      </c>
      <c r="D390">
        <f t="shared" si="12"/>
        <v>0.48464025869037997</v>
      </c>
      <c r="E390">
        <v>4.1006014215418263E-3</v>
      </c>
      <c r="G390">
        <v>387</v>
      </c>
      <c r="H390">
        <f t="shared" ca="1" si="13"/>
        <v>5.1192921737875296E-3</v>
      </c>
    </row>
    <row r="391" spans="2:8">
      <c r="B391" s="116">
        <v>45289</v>
      </c>
      <c r="C391" s="117">
        <v>123.7</v>
      </c>
      <c r="D391">
        <f t="shared" si="12"/>
        <v>0.92080745341614889</v>
      </c>
      <c r="E391">
        <v>4.0584415584415581E-3</v>
      </c>
      <c r="G391">
        <v>388</v>
      </c>
      <c r="H391">
        <f t="shared" ca="1" si="13"/>
        <v>5.2420589474302969E-2</v>
      </c>
    </row>
    <row r="392" spans="2:8">
      <c r="B392" s="116">
        <v>44907</v>
      </c>
      <c r="C392" s="117">
        <v>64.400000000000006</v>
      </c>
      <c r="D392">
        <f t="shared" si="12"/>
        <v>-0.18274111675126894</v>
      </c>
      <c r="E392">
        <v>3.8971161340607945E-3</v>
      </c>
      <c r="G392">
        <v>389</v>
      </c>
      <c r="H392">
        <f t="shared" ca="1" si="13"/>
        <v>2.0351186284512414E-2</v>
      </c>
    </row>
    <row r="393" spans="2:8">
      <c r="B393" s="116">
        <v>44617</v>
      </c>
      <c r="C393" s="117">
        <v>78.8</v>
      </c>
      <c r="D393">
        <f t="shared" si="12"/>
        <v>-0.41017964071856289</v>
      </c>
      <c r="E393">
        <v>3.8216560509553776E-3</v>
      </c>
      <c r="G393">
        <v>390</v>
      </c>
      <c r="H393">
        <f t="shared" ca="1" si="13"/>
        <v>4.3733420529831687E-2</v>
      </c>
    </row>
    <row r="394" spans="2:8">
      <c r="B394" s="116">
        <v>44575</v>
      </c>
      <c r="C394" s="117">
        <v>133.6</v>
      </c>
      <c r="D394">
        <f t="shared" si="12"/>
        <v>-0.49224688355123142</v>
      </c>
      <c r="E394">
        <v>3.7565740045078888E-3</v>
      </c>
      <c r="G394">
        <v>391</v>
      </c>
      <c r="H394">
        <f t="shared" ca="1" si="13"/>
        <v>2.2908084625731941E-2</v>
      </c>
    </row>
    <row r="395" spans="2:8">
      <c r="B395" s="116">
        <v>45524</v>
      </c>
      <c r="C395" s="117">
        <v>263.12</v>
      </c>
      <c r="D395">
        <f t="shared" si="12"/>
        <v>2.0937095825984713</v>
      </c>
      <c r="E395">
        <v>3.6236030056832915E-3</v>
      </c>
      <c r="G395">
        <v>392</v>
      </c>
      <c r="H395">
        <f t="shared" ca="1" si="13"/>
        <v>5.4555856862398546E-3</v>
      </c>
    </row>
    <row r="396" spans="2:8">
      <c r="B396" s="116">
        <v>45140</v>
      </c>
      <c r="C396" s="117">
        <v>85.05</v>
      </c>
      <c r="D396">
        <f t="shared" si="12"/>
        <v>-0.69055848644715301</v>
      </c>
      <c r="E396">
        <v>3.5398230088495241E-3</v>
      </c>
      <c r="G396">
        <v>393</v>
      </c>
      <c r="H396">
        <f t="shared" ca="1" si="13"/>
        <v>1.1884920749547659E-2</v>
      </c>
    </row>
    <row r="397" spans="2:8">
      <c r="B397" s="116">
        <v>45650</v>
      </c>
      <c r="C397" s="117">
        <v>274.85000000000002</v>
      </c>
      <c r="D397">
        <f t="shared" si="12"/>
        <v>0.9576210826210827</v>
      </c>
      <c r="E397">
        <v>3.2852710348605005E-3</v>
      </c>
      <c r="G397">
        <v>394</v>
      </c>
      <c r="H397">
        <f t="shared" ca="1" si="13"/>
        <v>3.3392959708441E-2</v>
      </c>
    </row>
    <row r="398" spans="2:8">
      <c r="B398" s="116">
        <v>45329</v>
      </c>
      <c r="C398" s="117">
        <v>140.4</v>
      </c>
      <c r="D398">
        <f t="shared" si="12"/>
        <v>1.2428115015974441</v>
      </c>
      <c r="E398">
        <v>3.2154340836014084E-3</v>
      </c>
      <c r="G398">
        <v>395</v>
      </c>
      <c r="H398">
        <f t="shared" ca="1" si="13"/>
        <v>6.9374174060074434E-3</v>
      </c>
    </row>
    <row r="399" spans="2:8">
      <c r="B399" s="116">
        <v>45058</v>
      </c>
      <c r="C399" s="117">
        <v>62.6</v>
      </c>
      <c r="D399">
        <f t="shared" si="12"/>
        <v>-0.22332506203473937</v>
      </c>
      <c r="E399">
        <v>3.2051282051282506E-3</v>
      </c>
      <c r="G399">
        <v>396</v>
      </c>
      <c r="H399">
        <f t="shared" ca="1" si="13"/>
        <v>-1.5539898297241641E-2</v>
      </c>
    </row>
    <row r="400" spans="2:8">
      <c r="B400" s="116">
        <v>44645</v>
      </c>
      <c r="C400" s="117">
        <v>80.599999999999994</v>
      </c>
      <c r="D400">
        <f t="shared" si="12"/>
        <v>-0.70600036476381545</v>
      </c>
      <c r="E400">
        <v>3.1113876789047919E-3</v>
      </c>
      <c r="G400">
        <v>397</v>
      </c>
      <c r="H400">
        <f t="shared" ca="1" si="13"/>
        <v>-7.8316424378260373E-3</v>
      </c>
    </row>
    <row r="401" spans="2:8">
      <c r="B401" s="116">
        <v>45566</v>
      </c>
      <c r="C401" s="117">
        <v>274.14999999999998</v>
      </c>
      <c r="D401">
        <f t="shared" si="12"/>
        <v>3.2438080495356036</v>
      </c>
      <c r="E401">
        <v>3.1101353823635778E-3</v>
      </c>
      <c r="G401">
        <v>398</v>
      </c>
      <c r="H401">
        <f t="shared" ca="1" si="13"/>
        <v>-5.8820034156055589E-3</v>
      </c>
    </row>
    <row r="402" spans="2:8">
      <c r="B402" s="116">
        <v>44908</v>
      </c>
      <c r="C402" s="117">
        <v>64.599999999999994</v>
      </c>
      <c r="D402">
        <f t="shared" si="12"/>
        <v>-1.071975497702914E-2</v>
      </c>
      <c r="E402">
        <v>3.1055900621116245E-3</v>
      </c>
      <c r="G402">
        <v>399</v>
      </c>
      <c r="H402">
        <f t="shared" ca="1" si="13"/>
        <v>-5.6776283194446128E-3</v>
      </c>
    </row>
    <row r="403" spans="2:8">
      <c r="B403" s="116">
        <v>44874</v>
      </c>
      <c r="C403" s="117">
        <v>65.3</v>
      </c>
      <c r="D403">
        <f t="shared" si="12"/>
        <v>-0.21039903264812582</v>
      </c>
      <c r="E403">
        <v>3.0721966205837612E-3</v>
      </c>
      <c r="G403">
        <v>400</v>
      </c>
      <c r="H403">
        <f t="shared" ca="1" si="13"/>
        <v>6.7512309507207031E-3</v>
      </c>
    </row>
    <row r="404" spans="2:8">
      <c r="B404" s="116">
        <v>44607</v>
      </c>
      <c r="C404" s="117">
        <v>82.7</v>
      </c>
      <c r="D404">
        <f t="shared" si="12"/>
        <v>-0.38283582089552237</v>
      </c>
      <c r="E404">
        <v>3.0321406913280777E-3</v>
      </c>
      <c r="G404">
        <v>401</v>
      </c>
      <c r="H404">
        <f t="shared" ca="1" si="13"/>
        <v>3.7075678756353647E-2</v>
      </c>
    </row>
    <row r="405" spans="2:8">
      <c r="B405" s="116">
        <v>44578</v>
      </c>
      <c r="C405" s="117">
        <v>134</v>
      </c>
      <c r="D405">
        <f t="shared" si="12"/>
        <v>1.6666666666666667</v>
      </c>
      <c r="E405">
        <v>2.9940119760479469E-3</v>
      </c>
      <c r="G405">
        <v>402</v>
      </c>
      <c r="H405">
        <f t="shared" ca="1" si="13"/>
        <v>5.5157709247286996E-3</v>
      </c>
    </row>
    <row r="406" spans="2:8">
      <c r="B406" s="116">
        <v>45013</v>
      </c>
      <c r="C406" s="117">
        <v>50.25</v>
      </c>
      <c r="D406">
        <f t="shared" si="12"/>
        <v>-0.58878887070376429</v>
      </c>
      <c r="E406">
        <v>2.9940119760478758E-3</v>
      </c>
      <c r="G406">
        <v>403</v>
      </c>
      <c r="H406">
        <f t="shared" ca="1" si="13"/>
        <v>2.1988512778361953E-2</v>
      </c>
    </row>
    <row r="407" spans="2:8">
      <c r="B407" s="116">
        <v>45247</v>
      </c>
      <c r="C407" s="117">
        <v>122.2</v>
      </c>
      <c r="D407">
        <f t="shared" si="12"/>
        <v>0.7407407407407407</v>
      </c>
      <c r="E407">
        <v>2.8723840787854621E-3</v>
      </c>
      <c r="G407">
        <v>404</v>
      </c>
      <c r="H407">
        <f t="shared" ca="1" si="13"/>
        <v>-5.7241633739319883E-2</v>
      </c>
    </row>
    <row r="408" spans="2:8">
      <c r="B408" s="116">
        <v>44727</v>
      </c>
      <c r="C408" s="117">
        <v>70.2</v>
      </c>
      <c r="D408">
        <f t="shared" si="12"/>
        <v>0.30848089468779133</v>
      </c>
      <c r="E408">
        <v>2.8571428571428979E-3</v>
      </c>
      <c r="G408">
        <v>405</v>
      </c>
      <c r="H408">
        <f t="shared" ca="1" si="13"/>
        <v>7.0941281782913035E-3</v>
      </c>
    </row>
    <row r="409" spans="2:8">
      <c r="B409" s="116">
        <v>44764</v>
      </c>
      <c r="C409" s="117">
        <v>53.65</v>
      </c>
      <c r="D409">
        <f t="shared" si="12"/>
        <v>-0.2564102564102565</v>
      </c>
      <c r="E409">
        <v>2.8037383177569827E-3</v>
      </c>
      <c r="G409">
        <v>406</v>
      </c>
      <c r="H409">
        <f t="shared" ca="1" si="13"/>
        <v>-7.0244371548563223E-2</v>
      </c>
    </row>
    <row r="410" spans="2:8">
      <c r="B410" s="116">
        <v>44715</v>
      </c>
      <c r="C410" s="117">
        <v>72.150000000000006</v>
      </c>
      <c r="D410">
        <f t="shared" si="12"/>
        <v>-0.36291390728476819</v>
      </c>
      <c r="E410">
        <v>2.7797081306463215E-3</v>
      </c>
      <c r="G410">
        <v>407</v>
      </c>
      <c r="H410">
        <f t="shared" ca="1" si="13"/>
        <v>-3.8951689667275496E-2</v>
      </c>
    </row>
    <row r="411" spans="2:8">
      <c r="B411" s="116">
        <v>45254</v>
      </c>
      <c r="C411" s="117">
        <v>113.25</v>
      </c>
      <c r="D411">
        <f t="shared" si="12"/>
        <v>0.19904711487559551</v>
      </c>
      <c r="E411">
        <v>2.6560424966799215E-3</v>
      </c>
      <c r="G411">
        <v>408</v>
      </c>
      <c r="H411">
        <f t="shared" ca="1" si="13"/>
        <v>4.0275776753381535E-3</v>
      </c>
    </row>
    <row r="412" spans="2:8">
      <c r="B412" s="116">
        <v>44602</v>
      </c>
      <c r="C412" s="117">
        <v>94.45</v>
      </c>
      <c r="D412">
        <f t="shared" si="12"/>
        <v>-0.29855180096546602</v>
      </c>
      <c r="E412">
        <v>2.6539278131634818E-3</v>
      </c>
      <c r="G412">
        <v>409</v>
      </c>
      <c r="H412">
        <f t="shared" ca="1" si="13"/>
        <v>3.913687041047248E-2</v>
      </c>
    </row>
    <row r="413" spans="2:8">
      <c r="B413" s="116">
        <v>45301</v>
      </c>
      <c r="C413" s="117">
        <v>134.65</v>
      </c>
      <c r="D413">
        <f t="shared" si="12"/>
        <v>-4.9081920903954725E-2</v>
      </c>
      <c r="E413">
        <v>2.6061057334325708E-3</v>
      </c>
      <c r="G413">
        <v>410</v>
      </c>
      <c r="H413">
        <f t="shared" ca="1" si="13"/>
        <v>1.3479308746883948E-2</v>
      </c>
    </row>
    <row r="414" spans="2:8">
      <c r="B414" s="116">
        <v>44448</v>
      </c>
      <c r="C414" s="117">
        <v>141.6</v>
      </c>
      <c r="D414">
        <f t="shared" si="12"/>
        <v>1.2299212598425195</v>
      </c>
      <c r="E414">
        <v>2.4778761061946498E-3</v>
      </c>
      <c r="G414">
        <v>411</v>
      </c>
      <c r="H414">
        <f t="shared" ca="1" si="13"/>
        <v>-3.816774801027379E-2</v>
      </c>
    </row>
    <row r="415" spans="2:8">
      <c r="B415" s="116">
        <v>45064</v>
      </c>
      <c r="C415" s="117">
        <v>63.5</v>
      </c>
      <c r="D415">
        <f t="shared" si="12"/>
        <v>-0.76599351415094341</v>
      </c>
      <c r="E415">
        <v>2.3677979479084228E-3</v>
      </c>
      <c r="G415">
        <v>412</v>
      </c>
      <c r="H415">
        <f t="shared" ca="1" si="13"/>
        <v>-1.3321512818887268E-2</v>
      </c>
    </row>
    <row r="416" spans="2:8">
      <c r="B416" s="116">
        <v>45615</v>
      </c>
      <c r="C416" s="117">
        <v>271.36</v>
      </c>
      <c r="D416">
        <f t="shared" si="12"/>
        <v>0.35301156761069014</v>
      </c>
      <c r="E416">
        <v>2.1049521769636735E-3</v>
      </c>
      <c r="G416">
        <v>413</v>
      </c>
      <c r="H416">
        <f t="shared" ca="1" si="13"/>
        <v>-2.8739129385900702E-2</v>
      </c>
    </row>
    <row r="417" spans="2:8">
      <c r="B417" s="116">
        <v>45471</v>
      </c>
      <c r="C417" s="117">
        <v>200.56</v>
      </c>
      <c r="D417">
        <f t="shared" si="12"/>
        <v>1.6723517654896738</v>
      </c>
      <c r="E417">
        <v>2.0484636522607874E-3</v>
      </c>
      <c r="G417">
        <v>414</v>
      </c>
      <c r="H417">
        <f t="shared" ca="1" si="13"/>
        <v>-2.4517325891641108E-2</v>
      </c>
    </row>
    <row r="418" spans="2:8">
      <c r="B418" s="116">
        <v>45107</v>
      </c>
      <c r="C418" s="117">
        <v>75.05</v>
      </c>
      <c r="D418">
        <f t="shared" si="12"/>
        <v>-0.25024975024975021</v>
      </c>
      <c r="E418">
        <v>2.0026702269691785E-3</v>
      </c>
      <c r="G418">
        <v>415</v>
      </c>
      <c r="H418">
        <f t="shared" ca="1" si="13"/>
        <v>3.6801364151708031E-2</v>
      </c>
    </row>
    <row r="419" spans="2:8">
      <c r="B419" s="116">
        <v>45196</v>
      </c>
      <c r="C419" s="117">
        <v>100.1</v>
      </c>
      <c r="D419">
        <f t="shared" si="12"/>
        <v>0.95890410958904093</v>
      </c>
      <c r="E419">
        <v>2.0020020020018879E-3</v>
      </c>
      <c r="G419">
        <v>416</v>
      </c>
      <c r="H419">
        <f t="shared" ca="1" si="13"/>
        <v>4.9949256804338024E-2</v>
      </c>
    </row>
    <row r="420" spans="2:8">
      <c r="B420" s="116">
        <v>44945</v>
      </c>
      <c r="C420" s="117">
        <v>51.1</v>
      </c>
      <c r="D420">
        <f t="shared" si="12"/>
        <v>-0.7222826086956522</v>
      </c>
      <c r="E420">
        <v>1.9607843137255179E-3</v>
      </c>
      <c r="G420">
        <v>417</v>
      </c>
      <c r="H420">
        <f t="shared" ca="1" si="13"/>
        <v>5.5441129316847533E-2</v>
      </c>
    </row>
    <row r="421" spans="2:8">
      <c r="B421" s="116">
        <v>45450</v>
      </c>
      <c r="C421" s="117">
        <v>184</v>
      </c>
      <c r="D421">
        <f t="shared" si="12"/>
        <v>2.465160075329567</v>
      </c>
      <c r="E421">
        <v>1.9057990743261328E-3</v>
      </c>
      <c r="G421">
        <v>418</v>
      </c>
      <c r="H421">
        <f t="shared" ca="1" si="13"/>
        <v>3.717949421221637E-2</v>
      </c>
    </row>
    <row r="422" spans="2:8">
      <c r="B422" s="116">
        <v>45007</v>
      </c>
      <c r="C422" s="117">
        <v>53.1</v>
      </c>
      <c r="D422">
        <f t="shared" si="12"/>
        <v>-7.476635514018665E-3</v>
      </c>
      <c r="E422">
        <v>1.8867924528302156E-3</v>
      </c>
      <c r="G422">
        <v>419</v>
      </c>
      <c r="H422">
        <f t="shared" ca="1" si="13"/>
        <v>4.152702203205118E-3</v>
      </c>
    </row>
    <row r="423" spans="2:8">
      <c r="B423" s="116">
        <v>44763</v>
      </c>
      <c r="C423" s="117">
        <v>53.5</v>
      </c>
      <c r="D423">
        <f t="shared" si="12"/>
        <v>-0.81916511745817133</v>
      </c>
      <c r="E423">
        <v>1.8726591760299892E-3</v>
      </c>
      <c r="G423">
        <v>420</v>
      </c>
      <c r="H423">
        <f t="shared" ca="1" si="13"/>
        <v>2.0894504136455437E-3</v>
      </c>
    </row>
    <row r="424" spans="2:8">
      <c r="B424" s="116">
        <v>45636</v>
      </c>
      <c r="C424" s="117">
        <v>295.85000000000002</v>
      </c>
      <c r="D424">
        <f t="shared" si="12"/>
        <v>4.4837812789620024</v>
      </c>
      <c r="E424">
        <v>1.8625126989502585E-3</v>
      </c>
      <c r="G424">
        <v>421</v>
      </c>
      <c r="H424">
        <f t="shared" ca="1" si="13"/>
        <v>1.7999699447725743E-2</v>
      </c>
    </row>
    <row r="425" spans="2:8">
      <c r="B425" s="116">
        <v>45033</v>
      </c>
      <c r="C425" s="117">
        <v>53.95</v>
      </c>
      <c r="D425">
        <f t="shared" si="12"/>
        <v>-8.2720588235293338E-3</v>
      </c>
      <c r="E425">
        <v>1.8570102135562008E-3</v>
      </c>
      <c r="G425">
        <v>422</v>
      </c>
      <c r="H425">
        <f t="shared" ca="1" si="13"/>
        <v>7.8671830145701453E-3</v>
      </c>
    </row>
    <row r="426" spans="2:8">
      <c r="B426" s="116">
        <v>44966</v>
      </c>
      <c r="C426" s="117">
        <v>54.4</v>
      </c>
      <c r="D426">
        <f t="shared" si="12"/>
        <v>-9.1827364554645109E-4</v>
      </c>
      <c r="E426">
        <v>1.8416206261510392E-3</v>
      </c>
      <c r="G426">
        <v>423</v>
      </c>
      <c r="H426">
        <f t="shared" ca="1" si="13"/>
        <v>-1.6705617122383332E-2</v>
      </c>
    </row>
    <row r="427" spans="2:8">
      <c r="B427" s="116">
        <v>44749</v>
      </c>
      <c r="C427" s="117">
        <v>54.45</v>
      </c>
      <c r="D427">
        <f t="shared" si="12"/>
        <v>-0.60586319218241047</v>
      </c>
      <c r="E427">
        <v>1.8399264029439082E-3</v>
      </c>
      <c r="G427">
        <v>424</v>
      </c>
      <c r="H427">
        <f t="shared" ca="1" si="13"/>
        <v>3.2744626441920499E-2</v>
      </c>
    </row>
    <row r="428" spans="2:8">
      <c r="B428" s="116">
        <v>44490</v>
      </c>
      <c r="C428" s="117">
        <v>138.15</v>
      </c>
      <c r="D428">
        <f t="shared" si="12"/>
        <v>-0.3355937094214399</v>
      </c>
      <c r="E428">
        <v>1.8129079042784625E-3</v>
      </c>
      <c r="G428">
        <v>425</v>
      </c>
      <c r="H428">
        <f t="shared" ca="1" si="13"/>
        <v>-3.7917290743563259E-2</v>
      </c>
    </row>
    <row r="429" spans="2:8">
      <c r="B429" s="116">
        <v>45481</v>
      </c>
      <c r="C429" s="117">
        <v>207.93</v>
      </c>
      <c r="D429">
        <f t="shared" si="12"/>
        <v>0.12577152138603151</v>
      </c>
      <c r="E429">
        <v>1.7343546755312119E-3</v>
      </c>
      <c r="G429">
        <v>426</v>
      </c>
      <c r="H429">
        <f t="shared" ca="1" si="13"/>
        <v>1.8496427884854696E-2</v>
      </c>
    </row>
    <row r="430" spans="2:8">
      <c r="B430" s="116">
        <v>45407</v>
      </c>
      <c r="C430" s="117">
        <v>184.7</v>
      </c>
      <c r="D430">
        <f t="shared" si="12"/>
        <v>0.95968169761273192</v>
      </c>
      <c r="E430">
        <v>1.6268980477222503E-3</v>
      </c>
      <c r="G430">
        <v>427</v>
      </c>
      <c r="H430">
        <f t="shared" ca="1" si="13"/>
        <v>-9.7661061886734572E-3</v>
      </c>
    </row>
    <row r="431" spans="2:8">
      <c r="B431" s="116">
        <v>45148</v>
      </c>
      <c r="C431" s="117">
        <v>94.25</v>
      </c>
      <c r="D431">
        <f t="shared" si="12"/>
        <v>0.48308418568056655</v>
      </c>
      <c r="E431">
        <v>1.5940488841658415E-3</v>
      </c>
      <c r="G431">
        <v>428</v>
      </c>
      <c r="H431">
        <f t="shared" ca="1" si="13"/>
        <v>5.9546669047159852E-3</v>
      </c>
    </row>
    <row r="432" spans="2:8">
      <c r="B432" s="116">
        <v>45049</v>
      </c>
      <c r="C432" s="117">
        <v>63.55</v>
      </c>
      <c r="D432">
        <f t="shared" si="12"/>
        <v>-0.35285132382892059</v>
      </c>
      <c r="E432">
        <v>1.5760441292355289E-3</v>
      </c>
      <c r="G432">
        <v>429</v>
      </c>
      <c r="H432">
        <f t="shared" ca="1" si="13"/>
        <v>-4.2329661305896563E-2</v>
      </c>
    </row>
    <row r="433" spans="2:8">
      <c r="B433" s="116">
        <v>45174</v>
      </c>
      <c r="C433" s="117">
        <v>98.2</v>
      </c>
      <c r="D433">
        <f t="shared" si="12"/>
        <v>0.37824561403508777</v>
      </c>
      <c r="E433">
        <v>1.5298317185110219E-3</v>
      </c>
      <c r="G433">
        <v>430</v>
      </c>
      <c r="H433">
        <f t="shared" ca="1" si="13"/>
        <v>-4.09131487115489E-3</v>
      </c>
    </row>
    <row r="434" spans="2:8">
      <c r="B434" s="116">
        <v>45082</v>
      </c>
      <c r="C434" s="117">
        <v>71.25</v>
      </c>
      <c r="D434">
        <f t="shared" si="12"/>
        <v>-0.72082908862941775</v>
      </c>
      <c r="E434">
        <v>1.4054813773716698E-3</v>
      </c>
      <c r="G434">
        <v>431</v>
      </c>
      <c r="H434">
        <f t="shared" ca="1" si="13"/>
        <v>-1.9596790826109906E-2</v>
      </c>
    </row>
    <row r="435" spans="2:8">
      <c r="B435" s="116">
        <v>45603</v>
      </c>
      <c r="C435" s="117">
        <v>255.22</v>
      </c>
      <c r="D435">
        <f t="shared" si="12"/>
        <v>0.12367366706291553</v>
      </c>
      <c r="E435">
        <v>1.0982976386600814E-3</v>
      </c>
      <c r="G435">
        <v>432</v>
      </c>
      <c r="H435">
        <f t="shared" ca="1" si="13"/>
        <v>1.4829275365568238E-2</v>
      </c>
    </row>
    <row r="436" spans="2:8">
      <c r="B436" s="116">
        <v>45503</v>
      </c>
      <c r="C436" s="117">
        <v>227.13</v>
      </c>
      <c r="D436">
        <f t="shared" si="12"/>
        <v>3.1905904059040591</v>
      </c>
      <c r="E436">
        <v>1.057781303715497E-3</v>
      </c>
      <c r="G436">
        <v>433</v>
      </c>
      <c r="H436">
        <f t="shared" ca="1" si="13"/>
        <v>8.3632775179556404E-2</v>
      </c>
    </row>
    <row r="437" spans="2:8">
      <c r="B437" s="116">
        <v>45036</v>
      </c>
      <c r="C437" s="117">
        <v>54.2</v>
      </c>
      <c r="D437">
        <f t="shared" si="12"/>
        <v>-0.66991473812423874</v>
      </c>
      <c r="E437">
        <v>9.2336103416443705E-4</v>
      </c>
      <c r="G437">
        <v>434</v>
      </c>
      <c r="H437">
        <f t="shared" ca="1" si="13"/>
        <v>9.1055396312397133E-2</v>
      </c>
    </row>
    <row r="438" spans="2:8">
      <c r="B438" s="116">
        <v>45348</v>
      </c>
      <c r="C438" s="117">
        <v>164.2</v>
      </c>
      <c r="D438">
        <f t="shared" si="12"/>
        <v>1.7504187604690113</v>
      </c>
      <c r="E438">
        <v>9.1435537945734385E-4</v>
      </c>
      <c r="G438">
        <v>435</v>
      </c>
      <c r="H438">
        <f t="shared" ca="1" si="13"/>
        <v>-3.9163347651427267E-2</v>
      </c>
    </row>
    <row r="439" spans="2:8">
      <c r="B439" s="116">
        <v>44810</v>
      </c>
      <c r="C439" s="117">
        <v>59.7</v>
      </c>
      <c r="D439">
        <f t="shared" si="12"/>
        <v>-0.55062100112909296</v>
      </c>
      <c r="E439">
        <v>8.3822296730937573E-4</v>
      </c>
      <c r="G439">
        <v>436</v>
      </c>
      <c r="H439">
        <f t="shared" ca="1" si="13"/>
        <v>-3.6684498317983927E-2</v>
      </c>
    </row>
    <row r="440" spans="2:8">
      <c r="B440" s="116">
        <v>44558</v>
      </c>
      <c r="C440" s="117">
        <v>132.85</v>
      </c>
      <c r="D440">
        <f t="shared" si="12"/>
        <v>0.77844712182061571</v>
      </c>
      <c r="E440">
        <v>7.53295668549863E-4</v>
      </c>
      <c r="G440">
        <v>437</v>
      </c>
      <c r="H440">
        <f t="shared" ca="1" si="13"/>
        <v>8.1515839033566781E-3</v>
      </c>
    </row>
    <row r="441" spans="2:8">
      <c r="B441" s="116">
        <v>44713</v>
      </c>
      <c r="C441" s="117">
        <v>74.7</v>
      </c>
      <c r="D441">
        <f t="shared" si="12"/>
        <v>-0.64012140482728719</v>
      </c>
      <c r="E441">
        <v>6.6979236436700814E-4</v>
      </c>
      <c r="G441">
        <v>438</v>
      </c>
      <c r="H441">
        <f t="shared" ca="1" si="13"/>
        <v>2.1181785156732472E-2</v>
      </c>
    </row>
    <row r="442" spans="2:8">
      <c r="B442" s="116">
        <v>45478</v>
      </c>
      <c r="C442" s="117">
        <v>207.57</v>
      </c>
      <c r="D442">
        <f t="shared" si="12"/>
        <v>-0.18263437684583578</v>
      </c>
      <c r="E442">
        <v>6.2668723486307106E-4</v>
      </c>
      <c r="G442">
        <v>439</v>
      </c>
      <c r="H442">
        <f t="shared" ca="1" si="13"/>
        <v>-1.3676501086351863E-3</v>
      </c>
    </row>
    <row r="443" spans="2:8">
      <c r="B443" s="116">
        <v>45593</v>
      </c>
      <c r="C443" s="117">
        <v>253.95</v>
      </c>
      <c r="D443">
        <f t="shared" si="12"/>
        <v>0.81977785739878162</v>
      </c>
      <c r="E443">
        <v>5.910165484632674E-4</v>
      </c>
      <c r="G443">
        <v>440</v>
      </c>
      <c r="H443">
        <f t="shared" ca="1" si="13"/>
        <v>2.5350260554418004E-2</v>
      </c>
    </row>
    <row r="444" spans="2:8">
      <c r="B444" s="116">
        <v>45306</v>
      </c>
      <c r="C444" s="117">
        <v>139.55000000000001</v>
      </c>
      <c r="D444">
        <f t="shared" si="12"/>
        <v>0.42107942973523427</v>
      </c>
      <c r="E444">
        <v>0</v>
      </c>
      <c r="G444">
        <v>441</v>
      </c>
      <c r="H444">
        <f t="shared" ca="1" si="13"/>
        <v>4.0160424443780656E-3</v>
      </c>
    </row>
    <row r="445" spans="2:8">
      <c r="B445" s="116">
        <v>45175</v>
      </c>
      <c r="C445" s="117">
        <v>98.2</v>
      </c>
      <c r="D445">
        <f t="shared" si="12"/>
        <v>0.29466051417270944</v>
      </c>
      <c r="E445">
        <v>0</v>
      </c>
      <c r="G445">
        <v>442</v>
      </c>
      <c r="H445">
        <f t="shared" ca="1" si="13"/>
        <v>-4.4946314489222282E-3</v>
      </c>
    </row>
    <row r="446" spans="2:8">
      <c r="B446" s="116">
        <v>45097</v>
      </c>
      <c r="C446" s="117">
        <v>75.849999999999994</v>
      </c>
      <c r="D446">
        <f t="shared" si="12"/>
        <v>0.40593141797961058</v>
      </c>
      <c r="E446">
        <v>0</v>
      </c>
      <c r="G446">
        <v>443</v>
      </c>
      <c r="H446">
        <f t="shared" ca="1" si="13"/>
        <v>4.4158754269141808E-2</v>
      </c>
    </row>
    <row r="447" spans="2:8">
      <c r="B447" s="116">
        <v>45027</v>
      </c>
      <c r="C447" s="117">
        <v>53.95</v>
      </c>
      <c r="D447">
        <f t="shared" si="12"/>
        <v>6.3054187192118277E-2</v>
      </c>
      <c r="E447">
        <v>0</v>
      </c>
      <c r="G447">
        <v>444</v>
      </c>
      <c r="H447">
        <f t="shared" ca="1" si="13"/>
        <v>3.8609196172700692E-2</v>
      </c>
    </row>
    <row r="448" spans="2:8">
      <c r="B448" s="116">
        <v>45000</v>
      </c>
      <c r="C448" s="117">
        <v>50.75</v>
      </c>
      <c r="D448">
        <f t="shared" si="12"/>
        <v>-0.18342719227674978</v>
      </c>
      <c r="E448">
        <v>0</v>
      </c>
      <c r="G448">
        <v>445</v>
      </c>
      <c r="H448">
        <f t="shared" ca="1" si="13"/>
        <v>3.0615738651804628E-2</v>
      </c>
    </row>
    <row r="449" spans="2:8">
      <c r="B449" s="116">
        <v>44914</v>
      </c>
      <c r="C449" s="117">
        <v>62.15</v>
      </c>
      <c r="D449">
        <f t="shared" si="12"/>
        <v>-0.33564938535542488</v>
      </c>
      <c r="E449">
        <v>0</v>
      </c>
      <c r="G449">
        <v>446</v>
      </c>
      <c r="H449">
        <f t="shared" ca="1" si="13"/>
        <v>-6.5327122541219236E-3</v>
      </c>
    </row>
    <row r="450" spans="2:8">
      <c r="B450" s="116">
        <v>44600</v>
      </c>
      <c r="C450" s="117">
        <v>93.55</v>
      </c>
      <c r="D450">
        <f t="shared" si="12"/>
        <v>-0.25753968253968257</v>
      </c>
      <c r="E450">
        <v>0</v>
      </c>
      <c r="G450">
        <v>447</v>
      </c>
      <c r="H450">
        <f t="shared" ca="1" si="13"/>
        <v>-9.7202722873527877E-3</v>
      </c>
    </row>
    <row r="451" spans="2:8">
      <c r="B451" s="116">
        <v>44400</v>
      </c>
      <c r="C451" s="117">
        <v>126</v>
      </c>
      <c r="D451">
        <f t="shared" si="12"/>
        <v>-0.52558454761097928</v>
      </c>
      <c r="E451">
        <v>0</v>
      </c>
      <c r="G451">
        <v>448</v>
      </c>
      <c r="H451">
        <f t="shared" ca="1" si="13"/>
        <v>-3.2396166570568999E-2</v>
      </c>
    </row>
    <row r="452" spans="2:8">
      <c r="B452" s="116">
        <v>45512</v>
      </c>
      <c r="C452" s="117">
        <v>265.58999999999997</v>
      </c>
      <c r="D452">
        <f t="shared" ref="D452:D515" si="14">IFERROR((C452-C453)/C453,0)</f>
        <v>0.88897581792318625</v>
      </c>
      <c r="E452">
        <v>-3.0112545639342388E-4</v>
      </c>
      <c r="G452">
        <v>449</v>
      </c>
      <c r="H452">
        <f t="shared" ca="1" si="13"/>
        <v>6.4055329745580161E-2</v>
      </c>
    </row>
    <row r="453" spans="2:8">
      <c r="B453" s="116">
        <v>44545</v>
      </c>
      <c r="C453" s="117">
        <v>140.6</v>
      </c>
      <c r="D453">
        <f t="shared" si="14"/>
        <v>3.2684539111274245E-2</v>
      </c>
      <c r="E453">
        <v>-3.5549235691440716E-4</v>
      </c>
      <c r="G453">
        <v>450</v>
      </c>
      <c r="H453">
        <f t="shared" ref="H453:H516" ca="1" si="15">IFERROR(_xlfn.NORM.INV(RAND(),N$5,N$6),0)</f>
        <v>1.2786675246722426E-2</v>
      </c>
    </row>
    <row r="454" spans="2:8">
      <c r="B454" s="116">
        <v>45316</v>
      </c>
      <c r="C454" s="117">
        <v>136.15</v>
      </c>
      <c r="D454">
        <f t="shared" si="14"/>
        <v>0.75451030927835072</v>
      </c>
      <c r="E454">
        <v>-3.6710719530090271E-4</v>
      </c>
      <c r="G454">
        <v>451</v>
      </c>
      <c r="H454">
        <f t="shared" ca="1" si="15"/>
        <v>3.2477428825346523E-2</v>
      </c>
    </row>
    <row r="455" spans="2:8">
      <c r="B455" s="116">
        <v>45127</v>
      </c>
      <c r="C455" s="117">
        <v>77.599999999999994</v>
      </c>
      <c r="D455">
        <f t="shared" si="14"/>
        <v>0.15390334572490699</v>
      </c>
      <c r="E455">
        <v>-6.4391500321972137E-4</v>
      </c>
      <c r="G455">
        <v>452</v>
      </c>
      <c r="H455">
        <f t="shared" ca="1" si="15"/>
        <v>2.4875762174959612E-2</v>
      </c>
    </row>
    <row r="456" spans="2:8">
      <c r="B456" s="116">
        <v>45072</v>
      </c>
      <c r="C456" s="117">
        <v>67.25</v>
      </c>
      <c r="D456">
        <f t="shared" si="14"/>
        <v>-0.63381432071875854</v>
      </c>
      <c r="E456">
        <v>-7.4294205052001722E-4</v>
      </c>
      <c r="G456">
        <v>453</v>
      </c>
      <c r="H456">
        <f t="shared" ca="1" si="15"/>
        <v>-6.4313624611620239E-4</v>
      </c>
    </row>
    <row r="457" spans="2:8">
      <c r="B457" s="116">
        <v>45449</v>
      </c>
      <c r="C457" s="117">
        <v>183.65</v>
      </c>
      <c r="D457">
        <f t="shared" si="14"/>
        <v>2.2794642857142859</v>
      </c>
      <c r="E457">
        <v>-8.1610446137108641E-4</v>
      </c>
      <c r="G457">
        <v>454</v>
      </c>
      <c r="H457">
        <f t="shared" ca="1" si="15"/>
        <v>-8.3753035295161867E-3</v>
      </c>
    </row>
    <row r="458" spans="2:8">
      <c r="B458" s="116">
        <v>45040</v>
      </c>
      <c r="C458" s="117">
        <v>56</v>
      </c>
      <c r="D458">
        <f t="shared" si="14"/>
        <v>-0.71318822023047379</v>
      </c>
      <c r="E458">
        <v>-8.9206066012483779E-4</v>
      </c>
      <c r="G458">
        <v>455</v>
      </c>
      <c r="H458">
        <f t="shared" ca="1" si="15"/>
        <v>-2.0226523424863477E-2</v>
      </c>
    </row>
    <row r="459" spans="2:8">
      <c r="B459" s="116">
        <v>45421</v>
      </c>
      <c r="C459" s="117">
        <v>195.25</v>
      </c>
      <c r="D459">
        <f t="shared" si="14"/>
        <v>1.445209768315592</v>
      </c>
      <c r="E459">
        <v>-1.0232796111536897E-3</v>
      </c>
      <c r="G459">
        <v>456</v>
      </c>
      <c r="H459">
        <f t="shared" ca="1" si="15"/>
        <v>-2.0480442615672771E-3</v>
      </c>
    </row>
    <row r="460" spans="2:8">
      <c r="B460" s="116">
        <v>44622</v>
      </c>
      <c r="C460" s="117">
        <v>79.849999999999994</v>
      </c>
      <c r="D460">
        <f t="shared" si="14"/>
        <v>-0.41048357327427093</v>
      </c>
      <c r="E460">
        <v>-1.2507817385867233E-3</v>
      </c>
      <c r="G460">
        <v>457</v>
      </c>
      <c r="H460">
        <f t="shared" ca="1" si="15"/>
        <v>-0.10495383822928196</v>
      </c>
    </row>
    <row r="461" spans="2:8">
      <c r="B461" s="116">
        <v>44420</v>
      </c>
      <c r="C461" s="117">
        <v>135.44999999999999</v>
      </c>
      <c r="D461">
        <f t="shared" si="14"/>
        <v>0.35517758879439704</v>
      </c>
      <c r="E461">
        <v>-1.4743826022854186E-3</v>
      </c>
      <c r="G461">
        <v>458</v>
      </c>
      <c r="H461">
        <f t="shared" ca="1" si="15"/>
        <v>-3.2351661181990531E-2</v>
      </c>
    </row>
    <row r="462" spans="2:8">
      <c r="B462" s="116">
        <v>45197</v>
      </c>
      <c r="C462" s="117">
        <v>99.95</v>
      </c>
      <c r="D462">
        <f t="shared" si="14"/>
        <v>-0.24537561343903352</v>
      </c>
      <c r="E462">
        <v>-1.4985014985014135E-3</v>
      </c>
      <c r="G462">
        <v>459</v>
      </c>
      <c r="H462">
        <f t="shared" ca="1" si="15"/>
        <v>-5.3589059980450271E-2</v>
      </c>
    </row>
    <row r="463" spans="2:8">
      <c r="B463" s="116">
        <v>44502</v>
      </c>
      <c r="C463" s="117">
        <v>132.44999999999999</v>
      </c>
      <c r="D463">
        <f t="shared" si="14"/>
        <v>9.9123141441096671E-3</v>
      </c>
      <c r="E463">
        <v>-1.507727101394776E-3</v>
      </c>
      <c r="G463">
        <v>460</v>
      </c>
      <c r="H463">
        <f t="shared" ca="1" si="15"/>
        <v>1.2978132137053027E-4</v>
      </c>
    </row>
    <row r="464" spans="2:8">
      <c r="B464" s="116">
        <v>44508</v>
      </c>
      <c r="C464" s="117">
        <v>131.15</v>
      </c>
      <c r="D464">
        <f t="shared" si="14"/>
        <v>1.1119162640901772</v>
      </c>
      <c r="E464">
        <v>-1.5226494099732672E-3</v>
      </c>
      <c r="G464">
        <v>461</v>
      </c>
      <c r="H464">
        <f t="shared" ca="1" si="15"/>
        <v>-5.6607861616587854E-4</v>
      </c>
    </row>
    <row r="465" spans="2:8">
      <c r="B465" s="116">
        <v>44798</v>
      </c>
      <c r="C465" s="117">
        <v>62.1</v>
      </c>
      <c r="D465">
        <f t="shared" si="14"/>
        <v>4.1072925398155956E-2</v>
      </c>
      <c r="E465">
        <v>-1.6077170418006658E-3</v>
      </c>
      <c r="G465">
        <v>462</v>
      </c>
      <c r="H465">
        <f t="shared" ca="1" si="15"/>
        <v>4.7391350713171269E-3</v>
      </c>
    </row>
    <row r="466" spans="2:8">
      <c r="B466" s="116">
        <v>44809</v>
      </c>
      <c r="C466" s="117">
        <v>59.65</v>
      </c>
      <c r="D466">
        <f t="shared" si="14"/>
        <v>-0.786621355750313</v>
      </c>
      <c r="E466">
        <v>-1.6736401673640405E-3</v>
      </c>
      <c r="G466">
        <v>463</v>
      </c>
      <c r="H466">
        <f t="shared" ca="1" si="15"/>
        <v>-4.263108063318221E-2</v>
      </c>
    </row>
    <row r="467" spans="2:8">
      <c r="B467" s="116">
        <v>45580</v>
      </c>
      <c r="C467" s="117">
        <v>279.55</v>
      </c>
      <c r="D467">
        <f t="shared" si="14"/>
        <v>0.43469335386194519</v>
      </c>
      <c r="E467">
        <v>-1.7853954650955187E-3</v>
      </c>
      <c r="G467">
        <v>464</v>
      </c>
      <c r="H467">
        <f t="shared" ca="1" si="15"/>
        <v>1.5387321969412299E-2</v>
      </c>
    </row>
    <row r="468" spans="2:8">
      <c r="B468" s="116">
        <v>45429</v>
      </c>
      <c r="C468" s="117">
        <v>194.85</v>
      </c>
      <c r="D468">
        <f t="shared" si="14"/>
        <v>2.5139765554553648</v>
      </c>
      <c r="E468">
        <v>-1.7930327868852169E-3</v>
      </c>
      <c r="G468">
        <v>465</v>
      </c>
      <c r="H468">
        <f t="shared" ca="1" si="15"/>
        <v>4.8419574336075217E-4</v>
      </c>
    </row>
    <row r="469" spans="2:8">
      <c r="B469" s="116">
        <v>44776</v>
      </c>
      <c r="C469" s="117">
        <v>55.45</v>
      </c>
      <c r="D469">
        <f t="shared" si="14"/>
        <v>-0.59407027818448022</v>
      </c>
      <c r="E469">
        <v>-1.800180018001698E-3</v>
      </c>
      <c r="G469">
        <v>466</v>
      </c>
      <c r="H469">
        <f t="shared" ca="1" si="15"/>
        <v>-1.4073542851049312E-2</v>
      </c>
    </row>
    <row r="470" spans="2:8">
      <c r="B470" s="116">
        <v>44481</v>
      </c>
      <c r="C470" s="117">
        <v>136.6</v>
      </c>
      <c r="D470">
        <f t="shared" si="14"/>
        <v>0.701120797011208</v>
      </c>
      <c r="E470">
        <v>-1.8268176835951773E-3</v>
      </c>
      <c r="G470">
        <v>467</v>
      </c>
      <c r="H470">
        <f t="shared" ca="1" si="15"/>
        <v>-3.3883968499316929E-2</v>
      </c>
    </row>
    <row r="471" spans="2:8">
      <c r="B471" s="116">
        <v>44671</v>
      </c>
      <c r="C471" s="117">
        <v>80.3</v>
      </c>
      <c r="D471">
        <f t="shared" si="14"/>
        <v>0.50093457943925224</v>
      </c>
      <c r="E471">
        <v>-1.8645121193288463E-3</v>
      </c>
      <c r="G471">
        <v>468</v>
      </c>
      <c r="H471">
        <f t="shared" ca="1" si="15"/>
        <v>-2.3321803154382616E-2</v>
      </c>
    </row>
    <row r="472" spans="2:8">
      <c r="B472" s="116">
        <v>44985</v>
      </c>
      <c r="C472" s="117">
        <v>53.5</v>
      </c>
      <c r="D472">
        <f t="shared" si="14"/>
        <v>-0.66128521684077235</v>
      </c>
      <c r="E472">
        <v>-1.8656716417910712E-3</v>
      </c>
      <c r="G472">
        <v>469</v>
      </c>
      <c r="H472">
        <f t="shared" ca="1" si="15"/>
        <v>-3.323943414712293E-2</v>
      </c>
    </row>
    <row r="473" spans="2:8">
      <c r="B473" s="116">
        <v>45370</v>
      </c>
      <c r="C473" s="117">
        <v>157.94999999999999</v>
      </c>
      <c r="D473">
        <f t="shared" si="14"/>
        <v>-0.37765957446808518</v>
      </c>
      <c r="E473">
        <v>-1.8957345971564699E-3</v>
      </c>
      <c r="G473">
        <v>470</v>
      </c>
      <c r="H473">
        <f t="shared" ca="1" si="15"/>
        <v>1.2352466869938156E-2</v>
      </c>
    </row>
    <row r="474" spans="2:8">
      <c r="B474" s="116">
        <v>45590</v>
      </c>
      <c r="C474" s="117">
        <v>253.8</v>
      </c>
      <c r="D474">
        <f t="shared" si="14"/>
        <v>4.0507462686567166</v>
      </c>
      <c r="E474">
        <v>-1.9661816751867871E-3</v>
      </c>
      <c r="G474">
        <v>471</v>
      </c>
      <c r="H474">
        <f t="shared" ca="1" si="15"/>
        <v>3.1179471010760653E-2</v>
      </c>
    </row>
    <row r="475" spans="2:8">
      <c r="B475" s="116">
        <v>44972</v>
      </c>
      <c r="C475" s="117">
        <v>50.25</v>
      </c>
      <c r="D475">
        <f t="shared" si="14"/>
        <v>-0.64094319399785638</v>
      </c>
      <c r="E475">
        <v>-1.9860973187686478E-3</v>
      </c>
      <c r="G475">
        <v>472</v>
      </c>
      <c r="H475">
        <f t="shared" ca="1" si="15"/>
        <v>1.8130156958888501E-2</v>
      </c>
    </row>
    <row r="476" spans="2:8">
      <c r="B476" s="116">
        <v>45328</v>
      </c>
      <c r="C476" s="117">
        <v>139.94999999999999</v>
      </c>
      <c r="D476">
        <f t="shared" si="14"/>
        <v>3.9454806312767786E-3</v>
      </c>
      <c r="E476">
        <v>-2.1390374331551614E-3</v>
      </c>
      <c r="G476">
        <v>473</v>
      </c>
      <c r="H476">
        <f t="shared" ca="1" si="15"/>
        <v>1.8939367908590913E-2</v>
      </c>
    </row>
    <row r="477" spans="2:8">
      <c r="B477" s="116">
        <v>44411</v>
      </c>
      <c r="C477" s="117">
        <v>139.4</v>
      </c>
      <c r="D477">
        <f t="shared" si="14"/>
        <v>1.077496274217586</v>
      </c>
      <c r="E477">
        <v>-2.1474588403721045E-3</v>
      </c>
      <c r="G477">
        <v>474</v>
      </c>
      <c r="H477">
        <f t="shared" ca="1" si="15"/>
        <v>-3.1345819160836036E-2</v>
      </c>
    </row>
    <row r="478" spans="2:8">
      <c r="B478" s="116">
        <v>45075</v>
      </c>
      <c r="C478" s="117">
        <v>67.099999999999994</v>
      </c>
      <c r="D478">
        <f t="shared" si="14"/>
        <v>7.4571215510808593E-4</v>
      </c>
      <c r="E478">
        <v>-2.2304832713755493E-3</v>
      </c>
      <c r="G478">
        <v>475</v>
      </c>
      <c r="H478">
        <f t="shared" ca="1" si="15"/>
        <v>-1.0636580807699835E-2</v>
      </c>
    </row>
    <row r="479" spans="2:8">
      <c r="B479" s="116">
        <v>44729</v>
      </c>
      <c r="C479" s="117">
        <v>67.05</v>
      </c>
      <c r="D479">
        <f t="shared" si="14"/>
        <v>-0.65286047113642254</v>
      </c>
      <c r="E479">
        <v>-2.2321428571429416E-3</v>
      </c>
      <c r="G479">
        <v>476</v>
      </c>
      <c r="H479">
        <f t="shared" ca="1" si="15"/>
        <v>1.3748141543795249E-2</v>
      </c>
    </row>
    <row r="480" spans="2:8">
      <c r="B480" s="116">
        <v>45412</v>
      </c>
      <c r="C480" s="117">
        <v>193.15</v>
      </c>
      <c r="D480">
        <f t="shared" si="14"/>
        <v>2.0513428120063195</v>
      </c>
      <c r="E480">
        <v>-2.3243801652891977E-3</v>
      </c>
      <c r="G480">
        <v>477</v>
      </c>
      <c r="H480">
        <f t="shared" ca="1" si="15"/>
        <v>-1.1098618261024602E-2</v>
      </c>
    </row>
    <row r="481" spans="2:8">
      <c r="B481" s="116">
        <v>44826</v>
      </c>
      <c r="C481" s="117">
        <v>63.3</v>
      </c>
      <c r="D481">
        <f t="shared" si="14"/>
        <v>0.12633451957295364</v>
      </c>
      <c r="E481">
        <v>-2.3640661938535172E-3</v>
      </c>
      <c r="G481">
        <v>478</v>
      </c>
      <c r="H481">
        <f t="shared" ca="1" si="15"/>
        <v>5.6983280802968092E-2</v>
      </c>
    </row>
    <row r="482" spans="2:8">
      <c r="B482" s="116">
        <v>44931</v>
      </c>
      <c r="C482" s="117">
        <v>56.2</v>
      </c>
      <c r="D482">
        <f t="shared" si="14"/>
        <v>-0.24207687120701282</v>
      </c>
      <c r="E482">
        <v>-2.6619343389529472E-3</v>
      </c>
      <c r="G482">
        <v>479</v>
      </c>
      <c r="H482">
        <f t="shared" ca="1" si="15"/>
        <v>-1.6316507535144041E-2</v>
      </c>
    </row>
    <row r="483" spans="2:8">
      <c r="B483" s="116">
        <v>45100</v>
      </c>
      <c r="C483" s="117">
        <v>74.150000000000006</v>
      </c>
      <c r="D483">
        <f t="shared" si="14"/>
        <v>-0.70615043195688354</v>
      </c>
      <c r="E483">
        <v>-2.6899798251511587E-3</v>
      </c>
      <c r="G483">
        <v>480</v>
      </c>
      <c r="H483">
        <f t="shared" ca="1" si="15"/>
        <v>1.9473610279145352E-2</v>
      </c>
    </row>
    <row r="484" spans="2:8">
      <c r="B484" s="116">
        <v>45533</v>
      </c>
      <c r="C484" s="117">
        <v>252.34</v>
      </c>
      <c r="D484">
        <f t="shared" si="14"/>
        <v>0.83186932849364792</v>
      </c>
      <c r="E484">
        <v>-2.7663610496363763E-3</v>
      </c>
      <c r="G484">
        <v>481</v>
      </c>
      <c r="H484">
        <f t="shared" ca="1" si="15"/>
        <v>3.6614975763121546E-2</v>
      </c>
    </row>
    <row r="485" spans="2:8">
      <c r="B485" s="116">
        <v>44491</v>
      </c>
      <c r="C485" s="117">
        <v>137.75</v>
      </c>
      <c r="D485">
        <f t="shared" si="14"/>
        <v>-0.33913836115908652</v>
      </c>
      <c r="E485">
        <v>-2.8954035468693861E-3</v>
      </c>
      <c r="G485">
        <v>482</v>
      </c>
      <c r="H485">
        <f t="shared" ca="1" si="15"/>
        <v>-2.2213147280224697E-2</v>
      </c>
    </row>
    <row r="486" spans="2:8">
      <c r="B486" s="116">
        <v>45476</v>
      </c>
      <c r="C486" s="117">
        <v>208.44</v>
      </c>
      <c r="D486">
        <f t="shared" si="14"/>
        <v>0.54399999999999993</v>
      </c>
      <c r="E486">
        <v>-3.108709168300759E-3</v>
      </c>
      <c r="G486">
        <v>483</v>
      </c>
      <c r="H486">
        <f t="shared" ca="1" si="15"/>
        <v>2.991086679110121E-2</v>
      </c>
    </row>
    <row r="487" spans="2:8">
      <c r="B487" s="116">
        <v>44483</v>
      </c>
      <c r="C487" s="117">
        <v>135</v>
      </c>
      <c r="D487">
        <f t="shared" si="14"/>
        <v>1.26890756302521</v>
      </c>
      <c r="E487">
        <v>-3.322259136212541E-3</v>
      </c>
      <c r="G487">
        <v>484</v>
      </c>
      <c r="H487">
        <f t="shared" ca="1" si="15"/>
        <v>-1.5897389073664395E-2</v>
      </c>
    </row>
    <row r="488" spans="2:8">
      <c r="B488" s="116">
        <v>44811</v>
      </c>
      <c r="C488" s="117">
        <v>59.5</v>
      </c>
      <c r="D488">
        <f t="shared" si="14"/>
        <v>-0.55212645841174257</v>
      </c>
      <c r="E488">
        <v>-3.3500837520938497E-3</v>
      </c>
      <c r="G488">
        <v>485</v>
      </c>
      <c r="H488">
        <f t="shared" ca="1" si="15"/>
        <v>4.7292834666011897E-2</v>
      </c>
    </row>
    <row r="489" spans="2:8">
      <c r="B489" s="116">
        <v>45299</v>
      </c>
      <c r="C489" s="117">
        <v>132.85</v>
      </c>
      <c r="D489">
        <f t="shared" si="14"/>
        <v>-4.079422382671484E-2</v>
      </c>
      <c r="E489">
        <v>-3.3758439609903753E-3</v>
      </c>
      <c r="G489">
        <v>486</v>
      </c>
      <c r="H489">
        <f t="shared" ca="1" si="15"/>
        <v>-7.1729981162275955E-2</v>
      </c>
    </row>
    <row r="490" spans="2:8">
      <c r="B490" s="116">
        <v>44468</v>
      </c>
      <c r="C490" s="117">
        <v>138.5</v>
      </c>
      <c r="D490">
        <f t="shared" si="14"/>
        <v>1.5719591457753019</v>
      </c>
      <c r="E490">
        <v>-3.5971223021582736E-3</v>
      </c>
      <c r="G490">
        <v>487</v>
      </c>
      <c r="H490">
        <f t="shared" ca="1" si="15"/>
        <v>-1.1948108631259786E-2</v>
      </c>
    </row>
    <row r="491" spans="2:8">
      <c r="B491" s="116">
        <v>44995</v>
      </c>
      <c r="C491" s="117">
        <v>53.85</v>
      </c>
      <c r="D491">
        <f t="shared" si="14"/>
        <v>-0.19446522064323102</v>
      </c>
      <c r="E491">
        <v>-3.7002775208139823E-3</v>
      </c>
      <c r="G491">
        <v>488</v>
      </c>
      <c r="H491">
        <f t="shared" ca="1" si="15"/>
        <v>-1.7774610684105862E-2</v>
      </c>
    </row>
    <row r="492" spans="2:8">
      <c r="B492" s="116">
        <v>45076</v>
      </c>
      <c r="C492" s="117">
        <v>66.849999999999994</v>
      </c>
      <c r="D492">
        <f t="shared" si="14"/>
        <v>6.8745003996802515E-2</v>
      </c>
      <c r="E492">
        <v>-3.7257824143070049E-3</v>
      </c>
      <c r="G492">
        <v>489</v>
      </c>
      <c r="H492">
        <f t="shared" ca="1" si="15"/>
        <v>8.7385220746207786E-3</v>
      </c>
    </row>
    <row r="493" spans="2:8">
      <c r="B493" s="116">
        <v>44816</v>
      </c>
      <c r="C493" s="117">
        <v>62.55</v>
      </c>
      <c r="D493">
        <f t="shared" si="14"/>
        <v>1.1317704122877862E-2</v>
      </c>
      <c r="E493">
        <v>-3.9808917197452229E-3</v>
      </c>
      <c r="G493">
        <v>490</v>
      </c>
      <c r="H493">
        <f t="shared" ca="1" si="15"/>
        <v>7.4514077303897489E-3</v>
      </c>
    </row>
    <row r="494" spans="2:8">
      <c r="B494" s="116">
        <v>44799</v>
      </c>
      <c r="C494" s="117">
        <v>61.85</v>
      </c>
      <c r="D494">
        <f t="shared" si="14"/>
        <v>-0.36368312757201648</v>
      </c>
      <c r="E494">
        <v>-4.0257648953301124E-3</v>
      </c>
      <c r="G494">
        <v>491</v>
      </c>
      <c r="H494">
        <f t="shared" ca="1" si="15"/>
        <v>-2.293938818619367E-2</v>
      </c>
    </row>
    <row r="495" spans="2:8">
      <c r="B495" s="116">
        <v>45170</v>
      </c>
      <c r="C495" s="117">
        <v>97.2</v>
      </c>
      <c r="D495">
        <f t="shared" si="14"/>
        <v>-0.31573389651531153</v>
      </c>
      <c r="E495">
        <v>-4.0983606557376175E-3</v>
      </c>
      <c r="G495">
        <v>492</v>
      </c>
      <c r="H495">
        <f t="shared" ca="1" si="15"/>
        <v>-4.4460627162659534E-2</v>
      </c>
    </row>
    <row r="496" spans="2:8">
      <c r="B496" s="116">
        <v>44455</v>
      </c>
      <c r="C496" s="117">
        <v>142.05000000000001</v>
      </c>
      <c r="D496">
        <f t="shared" si="14"/>
        <v>4.7952784950202873E-2</v>
      </c>
      <c r="E496">
        <v>-4.2060988433227781E-3</v>
      </c>
      <c r="G496">
        <v>493</v>
      </c>
      <c r="H496">
        <f t="shared" ca="1" si="15"/>
        <v>-2.2557765939665835E-3</v>
      </c>
    </row>
    <row r="497" spans="2:8">
      <c r="B497" s="116">
        <v>45320</v>
      </c>
      <c r="C497" s="117">
        <v>135.55000000000001</v>
      </c>
      <c r="D497">
        <f t="shared" si="14"/>
        <v>9.6682847896440272E-2</v>
      </c>
      <c r="E497">
        <v>-4.406904149834699E-3</v>
      </c>
      <c r="G497">
        <v>494</v>
      </c>
      <c r="H497">
        <f t="shared" ca="1" si="15"/>
        <v>-1.6553096704137404E-2</v>
      </c>
    </row>
    <row r="498" spans="2:8">
      <c r="B498" s="116">
        <v>45275</v>
      </c>
      <c r="C498" s="117">
        <v>123.6</v>
      </c>
      <c r="D498">
        <f t="shared" si="14"/>
        <v>1.2012466607301868</v>
      </c>
      <c r="E498">
        <v>-4.4301248489731077E-3</v>
      </c>
      <c r="G498">
        <v>495</v>
      </c>
      <c r="H498">
        <f t="shared" ca="1" si="15"/>
        <v>2.3398257516838116E-2</v>
      </c>
    </row>
    <row r="499" spans="2:8">
      <c r="B499" s="116">
        <v>44698</v>
      </c>
      <c r="C499" s="117">
        <v>56.15</v>
      </c>
      <c r="D499">
        <f t="shared" si="14"/>
        <v>-0.4362449799196787</v>
      </c>
      <c r="E499">
        <v>-4.4326241134751776E-3</v>
      </c>
      <c r="G499">
        <v>496</v>
      </c>
      <c r="H499">
        <f t="shared" ca="1" si="15"/>
        <v>-1.9323692453519021E-2</v>
      </c>
    </row>
    <row r="500" spans="2:8">
      <c r="B500" s="116">
        <v>45177</v>
      </c>
      <c r="C500" s="117">
        <v>99.6</v>
      </c>
      <c r="D500">
        <f t="shared" si="14"/>
        <v>-0.17889530090684258</v>
      </c>
      <c r="E500">
        <v>-4.4977511244378094E-3</v>
      </c>
      <c r="G500">
        <v>497</v>
      </c>
      <c r="H500">
        <f t="shared" ca="1" si="15"/>
        <v>6.5057765938782861E-2</v>
      </c>
    </row>
    <row r="501" spans="2:8">
      <c r="B501" s="116">
        <v>45240</v>
      </c>
      <c r="C501" s="117">
        <v>121.3</v>
      </c>
      <c r="D501">
        <f t="shared" si="14"/>
        <v>0.85474006116207935</v>
      </c>
      <c r="E501">
        <v>-4.513746409519878E-3</v>
      </c>
      <c r="G501">
        <v>498</v>
      </c>
      <c r="H501">
        <f t="shared" ca="1" si="15"/>
        <v>-7.0359661394571366E-2</v>
      </c>
    </row>
    <row r="502" spans="2:8">
      <c r="B502" s="116">
        <v>45051</v>
      </c>
      <c r="C502" s="117">
        <v>65.400000000000006</v>
      </c>
      <c r="D502">
        <f t="shared" si="14"/>
        <v>-0.52574329224075411</v>
      </c>
      <c r="E502">
        <v>-4.5662100456620568E-3</v>
      </c>
      <c r="G502">
        <v>499</v>
      </c>
      <c r="H502">
        <f t="shared" ca="1" si="15"/>
        <v>-6.2655284583549081E-3</v>
      </c>
    </row>
    <row r="503" spans="2:8">
      <c r="B503" s="116">
        <v>44489</v>
      </c>
      <c r="C503" s="117">
        <v>137.9</v>
      </c>
      <c r="D503">
        <f t="shared" si="14"/>
        <v>1.1819620253164558</v>
      </c>
      <c r="E503">
        <v>-4.6914471309996795E-3</v>
      </c>
      <c r="G503">
        <v>500</v>
      </c>
      <c r="H503">
        <f t="shared" ca="1" si="15"/>
        <v>3.7708882898616153E-2</v>
      </c>
    </row>
    <row r="504" spans="2:8">
      <c r="B504" s="116">
        <v>45069</v>
      </c>
      <c r="C504" s="117">
        <v>63.2</v>
      </c>
      <c r="D504">
        <f t="shared" si="14"/>
        <v>-0.53750457372850347</v>
      </c>
      <c r="E504">
        <v>-4.7244094488188525E-3</v>
      </c>
      <c r="G504">
        <v>501</v>
      </c>
      <c r="H504">
        <f t="shared" ca="1" si="15"/>
        <v>-4.9054436111134303E-2</v>
      </c>
    </row>
    <row r="505" spans="2:8">
      <c r="B505" s="116">
        <v>44463</v>
      </c>
      <c r="C505" s="117">
        <v>136.65</v>
      </c>
      <c r="D505">
        <f t="shared" si="14"/>
        <v>-0.34125530273814114</v>
      </c>
      <c r="E505">
        <v>-4.7341587764020802E-3</v>
      </c>
      <c r="G505">
        <v>502</v>
      </c>
      <c r="H505">
        <f t="shared" ca="1" si="15"/>
        <v>-2.8979681643432776E-2</v>
      </c>
    </row>
    <row r="506" spans="2:8">
      <c r="B506" s="116">
        <v>45477</v>
      </c>
      <c r="C506" s="117">
        <v>207.44</v>
      </c>
      <c r="D506">
        <f t="shared" si="14"/>
        <v>0.53887240356083066</v>
      </c>
      <c r="E506">
        <v>-4.7975436576472843E-3</v>
      </c>
      <c r="G506">
        <v>503</v>
      </c>
      <c r="H506">
        <f t="shared" ca="1" si="15"/>
        <v>5.005852009881398E-2</v>
      </c>
    </row>
    <row r="507" spans="2:8">
      <c r="B507" s="116">
        <v>44496</v>
      </c>
      <c r="C507" s="117">
        <v>134.80000000000001</v>
      </c>
      <c r="D507">
        <f t="shared" si="14"/>
        <v>1.6073500967117988</v>
      </c>
      <c r="E507">
        <v>-4.798818752306957E-3</v>
      </c>
      <c r="G507">
        <v>504</v>
      </c>
      <c r="H507">
        <f t="shared" ca="1" si="15"/>
        <v>-1.5404106938658069E-2</v>
      </c>
    </row>
    <row r="508" spans="2:8">
      <c r="B508" s="116">
        <v>45021</v>
      </c>
      <c r="C508" s="117">
        <v>51.7</v>
      </c>
      <c r="D508">
        <f t="shared" si="14"/>
        <v>1.3725490196078487E-2</v>
      </c>
      <c r="E508">
        <v>-4.8123195380173241E-3</v>
      </c>
      <c r="G508">
        <v>505</v>
      </c>
      <c r="H508">
        <f t="shared" ca="1" si="15"/>
        <v>-5.2699628553366511E-2</v>
      </c>
    </row>
    <row r="509" spans="2:8">
      <c r="B509" s="116">
        <v>45016</v>
      </c>
      <c r="C509" s="117">
        <v>51</v>
      </c>
      <c r="D509">
        <f t="shared" si="14"/>
        <v>-0.36842105263157893</v>
      </c>
      <c r="E509">
        <v>-4.8780487804878049E-3</v>
      </c>
      <c r="G509">
        <v>506</v>
      </c>
      <c r="H509">
        <f t="shared" ca="1" si="15"/>
        <v>-1.3180444834196721E-3</v>
      </c>
    </row>
    <row r="510" spans="2:8">
      <c r="B510" s="116">
        <v>44643</v>
      </c>
      <c r="C510" s="117">
        <v>80.75</v>
      </c>
      <c r="D510">
        <f t="shared" si="14"/>
        <v>4.9782202862477375E-3</v>
      </c>
      <c r="E510">
        <v>-4.9291435613062927E-3</v>
      </c>
      <c r="G510">
        <v>507</v>
      </c>
      <c r="H510">
        <f t="shared" ca="1" si="15"/>
        <v>3.7858415950669931E-2</v>
      </c>
    </row>
    <row r="511" spans="2:8">
      <c r="B511" s="116">
        <v>44644</v>
      </c>
      <c r="C511" s="117">
        <v>80.349999999999994</v>
      </c>
      <c r="D511">
        <f t="shared" si="14"/>
        <v>-0.46664454032525726</v>
      </c>
      <c r="E511">
        <v>-4.9535603715170984E-3</v>
      </c>
      <c r="G511">
        <v>508</v>
      </c>
      <c r="H511">
        <f t="shared" ca="1" si="15"/>
        <v>4.1230323228146092E-2</v>
      </c>
    </row>
    <row r="512" spans="2:8">
      <c r="B512" s="116">
        <v>44532</v>
      </c>
      <c r="C512" s="117">
        <v>150.65</v>
      </c>
      <c r="D512">
        <f t="shared" si="14"/>
        <v>-0.469355406833392</v>
      </c>
      <c r="E512">
        <v>-4.9537648612945837E-3</v>
      </c>
      <c r="G512">
        <v>509</v>
      </c>
      <c r="H512">
        <f t="shared" ca="1" si="15"/>
        <v>1.1628316393245977E-2</v>
      </c>
    </row>
    <row r="513" spans="2:8">
      <c r="B513" s="116">
        <v>45561</v>
      </c>
      <c r="C513" s="117">
        <v>283.89999999999998</v>
      </c>
      <c r="D513">
        <f t="shared" si="14"/>
        <v>1.7324350336862364</v>
      </c>
      <c r="E513">
        <v>-5.2557813594954457E-3</v>
      </c>
      <c r="G513">
        <v>510</v>
      </c>
      <c r="H513">
        <f t="shared" ca="1" si="15"/>
        <v>2.7693205106364631E-2</v>
      </c>
    </row>
    <row r="514" spans="2:8">
      <c r="B514" s="116">
        <v>45208</v>
      </c>
      <c r="C514" s="117">
        <v>103.9</v>
      </c>
      <c r="D514">
        <f t="shared" si="14"/>
        <v>0.10767590618336896</v>
      </c>
      <c r="E514">
        <v>-5.2656773575873346E-3</v>
      </c>
      <c r="G514">
        <v>511</v>
      </c>
      <c r="H514">
        <f t="shared" ca="1" si="15"/>
        <v>-6.4426133538604782E-2</v>
      </c>
    </row>
    <row r="515" spans="2:8">
      <c r="B515" s="116">
        <v>45162</v>
      </c>
      <c r="C515" s="117">
        <v>93.8</v>
      </c>
      <c r="D515">
        <f t="shared" si="14"/>
        <v>0.45539177657098517</v>
      </c>
      <c r="E515">
        <v>-5.3022269353128317E-3</v>
      </c>
      <c r="G515">
        <v>512</v>
      </c>
      <c r="H515">
        <f t="shared" ca="1" si="15"/>
        <v>-5.8642007107440997E-2</v>
      </c>
    </row>
    <row r="516" spans="2:8">
      <c r="B516" s="116">
        <v>44902</v>
      </c>
      <c r="C516" s="117">
        <v>64.45</v>
      </c>
      <c r="D516">
        <f t="shared" ref="D516:D579" si="16">IFERROR((C516-C517)/C517,0)</f>
        <v>7.8186082877247844E-3</v>
      </c>
      <c r="E516">
        <v>-5.4012345679011467E-3</v>
      </c>
      <c r="G516">
        <v>513</v>
      </c>
      <c r="H516">
        <f t="shared" ca="1" si="15"/>
        <v>-3.0995304479371894E-2</v>
      </c>
    </row>
    <row r="517" spans="2:8">
      <c r="B517" s="116">
        <v>44887</v>
      </c>
      <c r="C517" s="117">
        <v>63.95</v>
      </c>
      <c r="D517">
        <f t="shared" si="16"/>
        <v>-0.45224839400428263</v>
      </c>
      <c r="E517">
        <v>-5.4432348367028666E-3</v>
      </c>
      <c r="G517">
        <v>514</v>
      </c>
      <c r="H517">
        <f t="shared" ref="H517:H580" ca="1" si="17">IFERROR(_xlfn.NORM.INV(RAND(),N$5,N$6),0)</f>
        <v>-2.1078988732651047E-3</v>
      </c>
    </row>
    <row r="518" spans="2:8">
      <c r="B518" s="116">
        <v>45265</v>
      </c>
      <c r="C518" s="117">
        <v>116.75</v>
      </c>
      <c r="D518">
        <f t="shared" si="16"/>
        <v>0.45211442786069639</v>
      </c>
      <c r="E518">
        <v>-5.5366269165247504E-3</v>
      </c>
      <c r="G518">
        <v>515</v>
      </c>
      <c r="H518">
        <f t="shared" ca="1" si="17"/>
        <v>4.8093129808498133E-3</v>
      </c>
    </row>
    <row r="519" spans="2:8">
      <c r="B519" s="116">
        <v>44641</v>
      </c>
      <c r="C519" s="117">
        <v>80.400000000000006</v>
      </c>
      <c r="D519">
        <f t="shared" si="16"/>
        <v>0.50000000000000011</v>
      </c>
      <c r="E519">
        <v>-5.5658627087197109E-3</v>
      </c>
      <c r="G519">
        <v>516</v>
      </c>
      <c r="H519">
        <f t="shared" ca="1" si="17"/>
        <v>8.0294058136542654E-3</v>
      </c>
    </row>
    <row r="520" spans="2:8">
      <c r="B520" s="116">
        <v>44760</v>
      </c>
      <c r="C520" s="117">
        <v>53.6</v>
      </c>
      <c r="D520">
        <f t="shared" si="16"/>
        <v>-0.80614828209764922</v>
      </c>
      <c r="E520">
        <v>-5.5658627087197994E-3</v>
      </c>
      <c r="G520">
        <v>517</v>
      </c>
      <c r="H520">
        <f t="shared" ca="1" si="17"/>
        <v>2.5115549411692237E-2</v>
      </c>
    </row>
    <row r="521" spans="2:8">
      <c r="B521" s="116">
        <v>45658</v>
      </c>
      <c r="C521" s="117">
        <v>276.5</v>
      </c>
      <c r="D521">
        <f t="shared" si="16"/>
        <v>0.30813265837157588</v>
      </c>
      <c r="E521">
        <v>-5.5745369537853308E-3</v>
      </c>
      <c r="G521">
        <v>518</v>
      </c>
      <c r="H521">
        <f t="shared" ca="1" si="17"/>
        <v>-1.8372931509494823E-2</v>
      </c>
    </row>
    <row r="522" spans="2:8">
      <c r="B522" s="116">
        <v>45483</v>
      </c>
      <c r="C522" s="117">
        <v>211.37</v>
      </c>
      <c r="D522">
        <f t="shared" si="16"/>
        <v>0.86722614840989398</v>
      </c>
      <c r="E522">
        <v>-5.5984192698532069E-3</v>
      </c>
      <c r="G522">
        <v>519</v>
      </c>
      <c r="H522">
        <f t="shared" ca="1" si="17"/>
        <v>-4.264775165385034E-3</v>
      </c>
    </row>
    <row r="523" spans="2:8">
      <c r="B523" s="116">
        <v>45217</v>
      </c>
      <c r="C523" s="117">
        <v>113.2</v>
      </c>
      <c r="D523">
        <f t="shared" si="16"/>
        <v>-0.13323124042879014</v>
      </c>
      <c r="E523">
        <v>-5.7092665788317214E-3</v>
      </c>
      <c r="G523">
        <v>520</v>
      </c>
      <c r="H523">
        <f t="shared" ca="1" si="17"/>
        <v>6.5692667314131842E-2</v>
      </c>
    </row>
    <row r="524" spans="2:8">
      <c r="B524" s="116">
        <v>44417</v>
      </c>
      <c r="C524" s="117">
        <v>130.6</v>
      </c>
      <c r="D524">
        <f t="shared" si="16"/>
        <v>1.0444874274661465E-2</v>
      </c>
      <c r="E524">
        <v>-5.7099352874000761E-3</v>
      </c>
      <c r="G524">
        <v>521</v>
      </c>
      <c r="H524">
        <f t="shared" ca="1" si="17"/>
        <v>-2.0607092651707785E-2</v>
      </c>
    </row>
    <row r="525" spans="2:8">
      <c r="B525" s="116">
        <v>44568</v>
      </c>
      <c r="C525" s="117">
        <v>129.25</v>
      </c>
      <c r="D525">
        <f t="shared" si="16"/>
        <v>0.19399538106235567</v>
      </c>
      <c r="E525">
        <v>-5.7692307692307696E-3</v>
      </c>
      <c r="G525">
        <v>522</v>
      </c>
      <c r="H525">
        <f t="shared" ca="1" si="17"/>
        <v>5.5699979783205063E-3</v>
      </c>
    </row>
    <row r="526" spans="2:8">
      <c r="B526" s="116">
        <v>45224</v>
      </c>
      <c r="C526" s="117">
        <v>108.25</v>
      </c>
      <c r="D526">
        <f t="shared" si="16"/>
        <v>-0.12877263581488935</v>
      </c>
      <c r="E526">
        <v>-5.9687786960514752E-3</v>
      </c>
      <c r="G526">
        <v>523</v>
      </c>
      <c r="H526">
        <f t="shared" ca="1" si="17"/>
        <v>4.3234302767477173E-5</v>
      </c>
    </row>
    <row r="527" spans="2:8">
      <c r="B527" s="116">
        <v>44433</v>
      </c>
      <c r="C527" s="117">
        <v>124.25</v>
      </c>
      <c r="D527">
        <f t="shared" si="16"/>
        <v>-0.54520497803806733</v>
      </c>
      <c r="E527">
        <v>-6.0000000000000001E-3</v>
      </c>
      <c r="G527">
        <v>524</v>
      </c>
      <c r="H527">
        <f t="shared" ca="1" si="17"/>
        <v>7.7951370972459575E-3</v>
      </c>
    </row>
    <row r="528" spans="2:8">
      <c r="B528" s="116">
        <v>45652</v>
      </c>
      <c r="C528" s="117">
        <v>273.2</v>
      </c>
      <c r="D528">
        <f t="shared" si="16"/>
        <v>1.0472086923941553</v>
      </c>
      <c r="E528">
        <v>-6.0032745133710534E-3</v>
      </c>
      <c r="G528">
        <v>525</v>
      </c>
      <c r="H528">
        <f t="shared" ca="1" si="17"/>
        <v>-1.760322797805958E-2</v>
      </c>
    </row>
    <row r="529" spans="2:8">
      <c r="B529" s="116">
        <v>44460</v>
      </c>
      <c r="C529" s="117">
        <v>133.44999999999999</v>
      </c>
      <c r="D529">
        <f t="shared" si="16"/>
        <v>1.4553817847286108</v>
      </c>
      <c r="E529">
        <v>-6.3291139240508019E-3</v>
      </c>
      <c r="G529">
        <v>526</v>
      </c>
      <c r="H529">
        <f t="shared" ca="1" si="17"/>
        <v>-5.7822185193517764E-3</v>
      </c>
    </row>
    <row r="530" spans="2:8">
      <c r="B530" s="116">
        <v>44937</v>
      </c>
      <c r="C530" s="117">
        <v>54.35</v>
      </c>
      <c r="D530">
        <f t="shared" si="16"/>
        <v>-0.65282657297987867</v>
      </c>
      <c r="E530">
        <v>-6.3985374771481059E-3</v>
      </c>
      <c r="G530">
        <v>527</v>
      </c>
      <c r="H530">
        <f t="shared" ca="1" si="17"/>
        <v>3.2670252186609544E-2</v>
      </c>
    </row>
    <row r="531" spans="2:8">
      <c r="B531" s="116">
        <v>44517</v>
      </c>
      <c r="C531" s="117">
        <v>156.55000000000001</v>
      </c>
      <c r="D531">
        <f t="shared" si="16"/>
        <v>-0.37938553022794841</v>
      </c>
      <c r="E531">
        <v>-6.6624365482232427E-3</v>
      </c>
      <c r="G531">
        <v>528</v>
      </c>
      <c r="H531">
        <f t="shared" ca="1" si="17"/>
        <v>1.5297388036007354E-2</v>
      </c>
    </row>
    <row r="532" spans="2:8">
      <c r="B532" s="116">
        <v>45594</v>
      </c>
      <c r="C532" s="117">
        <v>252.25</v>
      </c>
      <c r="D532">
        <f t="shared" si="16"/>
        <v>0.36204103671706273</v>
      </c>
      <c r="E532">
        <v>-6.6942311478637084E-3</v>
      </c>
      <c r="G532">
        <v>529</v>
      </c>
      <c r="H532">
        <f t="shared" ca="1" si="17"/>
        <v>-1.3216657068146792E-2</v>
      </c>
    </row>
    <row r="533" spans="2:8">
      <c r="B533" s="116">
        <v>45400</v>
      </c>
      <c r="C533" s="117">
        <v>185.2</v>
      </c>
      <c r="D533">
        <f t="shared" si="16"/>
        <v>0.97969000534473538</v>
      </c>
      <c r="E533">
        <v>-6.7042102440332532E-3</v>
      </c>
      <c r="G533">
        <v>530</v>
      </c>
      <c r="H533">
        <f t="shared" ca="1" si="17"/>
        <v>-1.5010946476335472E-2</v>
      </c>
    </row>
    <row r="534" spans="2:8">
      <c r="B534" s="116">
        <v>44599</v>
      </c>
      <c r="C534" s="117">
        <v>93.55</v>
      </c>
      <c r="D534">
        <f t="shared" si="16"/>
        <v>-0.31289019463826667</v>
      </c>
      <c r="E534">
        <v>-6.9002123142251131E-3</v>
      </c>
      <c r="G534">
        <v>531</v>
      </c>
      <c r="H534">
        <f t="shared" ca="1" si="17"/>
        <v>-6.2928544718018106E-2</v>
      </c>
    </row>
    <row r="535" spans="2:8">
      <c r="B535" s="116">
        <v>44477</v>
      </c>
      <c r="C535" s="117">
        <v>136.15</v>
      </c>
      <c r="D535">
        <f t="shared" si="16"/>
        <v>-8.4398117014122281E-2</v>
      </c>
      <c r="E535">
        <v>-6.9292487235593633E-3</v>
      </c>
      <c r="G535">
        <v>532</v>
      </c>
      <c r="H535">
        <f t="shared" ca="1" si="17"/>
        <v>-1.695456008269575E-2</v>
      </c>
    </row>
    <row r="536" spans="2:8">
      <c r="B536" s="116">
        <v>44523</v>
      </c>
      <c r="C536" s="117">
        <v>148.69999999999999</v>
      </c>
      <c r="D536">
        <f t="shared" si="16"/>
        <v>0.11762495302517832</v>
      </c>
      <c r="E536">
        <v>-7.0116861435726967E-3</v>
      </c>
      <c r="G536">
        <v>533</v>
      </c>
      <c r="H536">
        <f t="shared" ca="1" si="17"/>
        <v>-1.944664024483125E-3</v>
      </c>
    </row>
    <row r="537" spans="2:8">
      <c r="B537" s="116">
        <v>44579</v>
      </c>
      <c r="C537" s="117">
        <v>133.05000000000001</v>
      </c>
      <c r="D537">
        <f t="shared" si="16"/>
        <v>-0.5094930875576037</v>
      </c>
      <c r="E537">
        <v>-7.0895522388058855E-3</v>
      </c>
      <c r="G537">
        <v>534</v>
      </c>
      <c r="H537">
        <f t="shared" ca="1" si="17"/>
        <v>4.2275853174868275E-3</v>
      </c>
    </row>
    <row r="538" spans="2:8">
      <c r="B538" s="116">
        <v>45653</v>
      </c>
      <c r="C538" s="117">
        <v>271.25</v>
      </c>
      <c r="D538">
        <f t="shared" si="16"/>
        <v>8.2704666107851349E-2</v>
      </c>
      <c r="E538">
        <v>-7.1376281112737507E-3</v>
      </c>
      <c r="G538">
        <v>535</v>
      </c>
      <c r="H538">
        <f t="shared" ca="1" si="17"/>
        <v>-7.6027803191718313E-2</v>
      </c>
    </row>
    <row r="539" spans="2:8">
      <c r="B539" s="116">
        <v>45534</v>
      </c>
      <c r="C539" s="117">
        <v>250.53</v>
      </c>
      <c r="D539">
        <f t="shared" si="16"/>
        <v>0.81018786127167619</v>
      </c>
      <c r="E539">
        <v>-7.1728620115716979E-3</v>
      </c>
      <c r="G539">
        <v>536</v>
      </c>
      <c r="H539">
        <f t="shared" ca="1" si="17"/>
        <v>2.0626333792273282E-2</v>
      </c>
    </row>
    <row r="540" spans="2:8">
      <c r="B540" s="116">
        <v>44412</v>
      </c>
      <c r="C540" s="117">
        <v>138.4</v>
      </c>
      <c r="D540">
        <f t="shared" si="16"/>
        <v>1.2358642972536349</v>
      </c>
      <c r="E540">
        <v>-7.1736011477761836E-3</v>
      </c>
      <c r="G540">
        <v>537</v>
      </c>
      <c r="H540">
        <f t="shared" ca="1" si="17"/>
        <v>-2.1166057451797487E-2</v>
      </c>
    </row>
    <row r="541" spans="2:8">
      <c r="B541" s="116">
        <v>44837</v>
      </c>
      <c r="C541" s="117">
        <v>61.9</v>
      </c>
      <c r="D541">
        <f t="shared" si="16"/>
        <v>-0.68586653133722408</v>
      </c>
      <c r="E541">
        <v>-7.2173215717722984E-3</v>
      </c>
      <c r="G541">
        <v>538</v>
      </c>
      <c r="H541">
        <f t="shared" ca="1" si="17"/>
        <v>-7.8199272920042289E-3</v>
      </c>
    </row>
    <row r="542" spans="2:8">
      <c r="B542" s="116">
        <v>45463</v>
      </c>
      <c r="C542" s="117">
        <v>197.05</v>
      </c>
      <c r="D542">
        <f t="shared" si="16"/>
        <v>2.6122823098075161</v>
      </c>
      <c r="E542">
        <v>-7.254773540228715E-3</v>
      </c>
      <c r="G542">
        <v>539</v>
      </c>
      <c r="H542">
        <f t="shared" ca="1" si="17"/>
        <v>3.119509901704905E-2</v>
      </c>
    </row>
    <row r="543" spans="2:8">
      <c r="B543" s="116">
        <v>44987</v>
      </c>
      <c r="C543" s="117">
        <v>54.55</v>
      </c>
      <c r="D543">
        <f t="shared" si="16"/>
        <v>-0.41185983827493267</v>
      </c>
      <c r="E543">
        <v>-7.2793448589627968E-3</v>
      </c>
      <c r="G543">
        <v>540</v>
      </c>
      <c r="H543">
        <f t="shared" ca="1" si="17"/>
        <v>-1.9522704069639935E-2</v>
      </c>
    </row>
    <row r="544" spans="2:8">
      <c r="B544" s="116">
        <v>45152</v>
      </c>
      <c r="C544" s="117">
        <v>92.75</v>
      </c>
      <c r="D544">
        <f t="shared" si="16"/>
        <v>0.16960907944514506</v>
      </c>
      <c r="E544">
        <v>-7.4906367041198806E-3</v>
      </c>
      <c r="G544">
        <v>541</v>
      </c>
      <c r="H544">
        <f t="shared" ca="1" si="17"/>
        <v>-5.111198718885878E-2</v>
      </c>
    </row>
    <row r="545" spans="2:8">
      <c r="B545" s="116">
        <v>44634</v>
      </c>
      <c r="C545" s="117">
        <v>79.3</v>
      </c>
      <c r="D545">
        <f t="shared" si="16"/>
        <v>-0.24940842404164701</v>
      </c>
      <c r="E545">
        <v>-7.5093867334168774E-3</v>
      </c>
      <c r="G545">
        <v>542</v>
      </c>
      <c r="H545">
        <f t="shared" ca="1" si="17"/>
        <v>6.0072657895098976E-2</v>
      </c>
    </row>
    <row r="546" spans="2:8">
      <c r="B546" s="116">
        <v>45226</v>
      </c>
      <c r="C546" s="117">
        <v>105.65</v>
      </c>
      <c r="D546">
        <f t="shared" si="16"/>
        <v>-0.30217965653896961</v>
      </c>
      <c r="E546">
        <v>-7.5152653828088039E-3</v>
      </c>
      <c r="G546">
        <v>543</v>
      </c>
      <c r="H546">
        <f t="shared" ca="1" si="17"/>
        <v>-6.4600351122833899E-4</v>
      </c>
    </row>
    <row r="547" spans="2:8">
      <c r="B547" s="116">
        <v>44531</v>
      </c>
      <c r="C547" s="117">
        <v>151.4</v>
      </c>
      <c r="D547">
        <f t="shared" si="16"/>
        <v>-0.17312943746586559</v>
      </c>
      <c r="E547">
        <v>-7.5385119632907609E-3</v>
      </c>
      <c r="G547">
        <v>544</v>
      </c>
      <c r="H547">
        <f t="shared" ca="1" si="17"/>
        <v>-2.693694743971593E-2</v>
      </c>
    </row>
    <row r="548" spans="2:8">
      <c r="B548" s="116">
        <v>45384</v>
      </c>
      <c r="C548" s="117">
        <v>183.1</v>
      </c>
      <c r="D548">
        <f t="shared" si="16"/>
        <v>1.821263482280431</v>
      </c>
      <c r="E548">
        <v>-7.5880758807588388E-3</v>
      </c>
      <c r="G548">
        <v>545</v>
      </c>
      <c r="H548">
        <f t="shared" ca="1" si="17"/>
        <v>-5.033370512366659E-2</v>
      </c>
    </row>
    <row r="549" spans="2:8">
      <c r="B549" s="116">
        <v>45054</v>
      </c>
      <c r="C549" s="117">
        <v>64.900000000000006</v>
      </c>
      <c r="D549">
        <f t="shared" si="16"/>
        <v>-0.36465981399902103</v>
      </c>
      <c r="E549">
        <v>-7.6452599388379195E-3</v>
      </c>
      <c r="G549">
        <v>546</v>
      </c>
      <c r="H549">
        <f t="shared" ca="1" si="17"/>
        <v>-2.1656369452388944E-2</v>
      </c>
    </row>
    <row r="550" spans="2:8">
      <c r="B550" s="116">
        <v>45187</v>
      </c>
      <c r="C550" s="117">
        <v>102.15</v>
      </c>
      <c r="D550">
        <f t="shared" si="16"/>
        <v>0.34496379196840027</v>
      </c>
      <c r="E550">
        <v>-7.7707625060708801E-3</v>
      </c>
      <c r="G550">
        <v>547</v>
      </c>
      <c r="H550">
        <f t="shared" ca="1" si="17"/>
        <v>-3.0858445840412526E-2</v>
      </c>
    </row>
    <row r="551" spans="2:8">
      <c r="B551" s="116">
        <v>44636</v>
      </c>
      <c r="C551" s="117">
        <v>75.95</v>
      </c>
      <c r="D551">
        <f t="shared" si="16"/>
        <v>-0.65302206587783818</v>
      </c>
      <c r="E551">
        <v>-7.8380143696929368E-3</v>
      </c>
      <c r="G551">
        <v>548</v>
      </c>
      <c r="H551">
        <f t="shared" ca="1" si="17"/>
        <v>3.9927170764449502E-2</v>
      </c>
    </row>
    <row r="552" spans="2:8">
      <c r="B552" s="116">
        <v>45492</v>
      </c>
      <c r="C552" s="117">
        <v>218.89</v>
      </c>
      <c r="D552">
        <f t="shared" si="16"/>
        <v>0.11849770056208482</v>
      </c>
      <c r="E552">
        <v>-7.8415374852688711E-3</v>
      </c>
      <c r="G552">
        <v>549</v>
      </c>
      <c r="H552">
        <f t="shared" ca="1" si="17"/>
        <v>-9.1446105191316414E-3</v>
      </c>
    </row>
    <row r="553" spans="2:8">
      <c r="B553" s="116">
        <v>45418</v>
      </c>
      <c r="C553" s="117">
        <v>195.7</v>
      </c>
      <c r="D553">
        <f t="shared" si="16"/>
        <v>2.106349206349206</v>
      </c>
      <c r="E553">
        <v>-7.85804816223073E-3</v>
      </c>
      <c r="G553">
        <v>550</v>
      </c>
      <c r="H553">
        <f t="shared" ca="1" si="17"/>
        <v>1.4539638281137128E-2</v>
      </c>
    </row>
    <row r="554" spans="2:8">
      <c r="B554" s="116">
        <v>44867</v>
      </c>
      <c r="C554" s="117">
        <v>63</v>
      </c>
      <c r="D554">
        <f t="shared" si="16"/>
        <v>0.11702127659574471</v>
      </c>
      <c r="E554">
        <v>-7.874015748031496E-3</v>
      </c>
      <c r="G554">
        <v>551</v>
      </c>
      <c r="H554">
        <f t="shared" ca="1" si="17"/>
        <v>2.8688076693685161E-2</v>
      </c>
    </row>
    <row r="555" spans="2:8">
      <c r="B555" s="116">
        <v>44697</v>
      </c>
      <c r="C555" s="117">
        <v>56.4</v>
      </c>
      <c r="D555">
        <f t="shared" si="16"/>
        <v>-0.78136145138781199</v>
      </c>
      <c r="E555">
        <v>-7.9155672823219489E-3</v>
      </c>
      <c r="G555">
        <v>552</v>
      </c>
      <c r="H555">
        <f t="shared" ca="1" si="17"/>
        <v>3.933205248891454E-2</v>
      </c>
    </row>
    <row r="556" spans="2:8">
      <c r="B556" s="116">
        <v>45526</v>
      </c>
      <c r="C556" s="117">
        <v>257.95999999999998</v>
      </c>
      <c r="D556">
        <f t="shared" si="16"/>
        <v>0.43991068936645256</v>
      </c>
      <c r="E556">
        <v>-7.9606199284697667E-3</v>
      </c>
      <c r="G556">
        <v>553</v>
      </c>
      <c r="H556">
        <f t="shared" ca="1" si="17"/>
        <v>-3.2446303388707465E-2</v>
      </c>
    </row>
    <row r="557" spans="2:8">
      <c r="B557" s="116">
        <v>45443</v>
      </c>
      <c r="C557" s="117">
        <v>179.15</v>
      </c>
      <c r="D557">
        <f t="shared" si="16"/>
        <v>1.6679076693968726</v>
      </c>
      <c r="E557">
        <v>-8.0287929125137797E-3</v>
      </c>
      <c r="G557">
        <v>554</v>
      </c>
      <c r="H557">
        <f t="shared" ca="1" si="17"/>
        <v>2.3953843082380303E-2</v>
      </c>
    </row>
    <row r="558" spans="2:8">
      <c r="B558" s="116">
        <v>44883</v>
      </c>
      <c r="C558" s="117">
        <v>67.150000000000006</v>
      </c>
      <c r="D558">
        <f t="shared" si="16"/>
        <v>-0.26330224904004385</v>
      </c>
      <c r="E558">
        <v>-8.1240768094534288E-3</v>
      </c>
      <c r="G558">
        <v>555</v>
      </c>
      <c r="H558">
        <f t="shared" ca="1" si="17"/>
        <v>-2.8183363990466923E-2</v>
      </c>
    </row>
    <row r="559" spans="2:8">
      <c r="B559" s="116">
        <v>45155</v>
      </c>
      <c r="C559" s="117">
        <v>91.15</v>
      </c>
      <c r="D559">
        <f t="shared" si="16"/>
        <v>-0.62319140140553941</v>
      </c>
      <c r="E559">
        <v>-8.1610446137105538E-3</v>
      </c>
      <c r="G559">
        <v>556</v>
      </c>
      <c r="H559">
        <f t="shared" ca="1" si="17"/>
        <v>2.4443570951815836E-2</v>
      </c>
    </row>
    <row r="560" spans="2:8">
      <c r="B560" s="116">
        <v>45673</v>
      </c>
      <c r="C560" s="117">
        <v>241.9</v>
      </c>
      <c r="D560">
        <f t="shared" si="16"/>
        <v>0.75353388909025032</v>
      </c>
      <c r="E560">
        <v>-8.2000820008200082E-3</v>
      </c>
      <c r="G560">
        <v>557</v>
      </c>
      <c r="H560">
        <f t="shared" ca="1" si="17"/>
        <v>-5.2479403809639591E-4</v>
      </c>
    </row>
    <row r="561" spans="2:8">
      <c r="B561" s="116">
        <v>44474</v>
      </c>
      <c r="C561" s="117">
        <v>137.94999999999999</v>
      </c>
      <c r="D561">
        <f t="shared" si="16"/>
        <v>1.8456995201181249E-2</v>
      </c>
      <c r="E561">
        <v>-8.2674335010784021E-3</v>
      </c>
      <c r="G561">
        <v>558</v>
      </c>
      <c r="H561">
        <f t="shared" ca="1" si="17"/>
        <v>3.1174461328601268E-2</v>
      </c>
    </row>
    <row r="562" spans="2:8">
      <c r="B562" s="116">
        <v>44482</v>
      </c>
      <c r="C562" s="117">
        <v>135.44999999999999</v>
      </c>
      <c r="D562">
        <f t="shared" si="16"/>
        <v>1.5726495726495724</v>
      </c>
      <c r="E562">
        <v>-8.418740849194771E-3</v>
      </c>
      <c r="G562">
        <v>559</v>
      </c>
      <c r="H562">
        <f t="shared" ca="1" si="17"/>
        <v>-1.5551677230155506E-2</v>
      </c>
    </row>
    <row r="563" spans="2:8">
      <c r="B563" s="116">
        <v>45008</v>
      </c>
      <c r="C563" s="117">
        <v>52.65</v>
      </c>
      <c r="D563">
        <f t="shared" si="16"/>
        <v>-0.43659711075441415</v>
      </c>
      <c r="E563">
        <v>-8.4745762711864944E-3</v>
      </c>
      <c r="G563">
        <v>560</v>
      </c>
      <c r="H563">
        <f t="shared" ca="1" si="17"/>
        <v>6.634112299059667E-3</v>
      </c>
    </row>
    <row r="564" spans="2:8">
      <c r="B564" s="116">
        <v>45149</v>
      </c>
      <c r="C564" s="117">
        <v>93.45</v>
      </c>
      <c r="D564">
        <f t="shared" si="16"/>
        <v>-5.7488653555219392E-2</v>
      </c>
      <c r="E564">
        <v>-8.4880636604774233E-3</v>
      </c>
      <c r="G564">
        <v>561</v>
      </c>
      <c r="H564">
        <f t="shared" ca="1" si="17"/>
        <v>-2.2934529374892293E-2</v>
      </c>
    </row>
    <row r="565" spans="2:8">
      <c r="B565" s="116">
        <v>45190</v>
      </c>
      <c r="C565" s="117">
        <v>99.15</v>
      </c>
      <c r="D565">
        <f t="shared" si="16"/>
        <v>-0.62181027577526038</v>
      </c>
      <c r="E565">
        <v>-8.4999999999999434E-3</v>
      </c>
      <c r="G565">
        <v>562</v>
      </c>
      <c r="H565">
        <f t="shared" ca="1" si="17"/>
        <v>1.5314212682810829E-2</v>
      </c>
    </row>
    <row r="566" spans="2:8">
      <c r="B566" s="116">
        <v>45523</v>
      </c>
      <c r="C566" s="117">
        <v>262.17</v>
      </c>
      <c r="D566">
        <f t="shared" si="16"/>
        <v>1.6779366700715015</v>
      </c>
      <c r="E566">
        <v>-8.5466853231478679E-3</v>
      </c>
      <c r="G566">
        <v>563</v>
      </c>
      <c r="H566">
        <f t="shared" ca="1" si="17"/>
        <v>3.0851198310782358E-2</v>
      </c>
    </row>
    <row r="567" spans="2:8">
      <c r="B567" s="116">
        <v>45182</v>
      </c>
      <c r="C567" s="117">
        <v>97.9</v>
      </c>
      <c r="D567">
        <f t="shared" si="16"/>
        <v>0.31497649429147079</v>
      </c>
      <c r="E567">
        <v>-8.6075949367088039E-3</v>
      </c>
      <c r="G567">
        <v>564</v>
      </c>
      <c r="H567">
        <f t="shared" ca="1" si="17"/>
        <v>-1.5536799325050563E-2</v>
      </c>
    </row>
    <row r="568" spans="2:8">
      <c r="B568" s="116">
        <v>45093</v>
      </c>
      <c r="C568" s="117">
        <v>74.45</v>
      </c>
      <c r="D568">
        <f t="shared" si="16"/>
        <v>0.45980392156862748</v>
      </c>
      <c r="E568">
        <v>-8.6551264980025498E-3</v>
      </c>
      <c r="G568">
        <v>565</v>
      </c>
      <c r="H568">
        <f t="shared" ca="1" si="17"/>
        <v>-7.3442946884839629E-3</v>
      </c>
    </row>
    <row r="569" spans="2:8">
      <c r="B569" s="116">
        <v>44949</v>
      </c>
      <c r="C569" s="117">
        <v>51</v>
      </c>
      <c r="D569">
        <f t="shared" si="16"/>
        <v>-0.60015680125441007</v>
      </c>
      <c r="E569">
        <v>-8.7463556851312494E-3</v>
      </c>
      <c r="G569">
        <v>566</v>
      </c>
      <c r="H569">
        <f t="shared" ca="1" si="17"/>
        <v>2.9357367057869125E-2</v>
      </c>
    </row>
    <row r="570" spans="2:8">
      <c r="B570" s="116">
        <v>45294</v>
      </c>
      <c r="C570" s="117">
        <v>127.55</v>
      </c>
      <c r="D570">
        <f t="shared" si="16"/>
        <v>0.22115844901866916</v>
      </c>
      <c r="E570">
        <v>-8.93550893550887E-3</v>
      </c>
      <c r="G570">
        <v>567</v>
      </c>
      <c r="H570">
        <f t="shared" ca="1" si="17"/>
        <v>3.8452255175151469E-4</v>
      </c>
    </row>
    <row r="571" spans="2:8">
      <c r="B571" s="116">
        <v>45205</v>
      </c>
      <c r="C571" s="117">
        <v>104.45</v>
      </c>
      <c r="D571">
        <f t="shared" si="16"/>
        <v>0.91827364554637281</v>
      </c>
      <c r="E571">
        <v>-9.0132827324478446E-3</v>
      </c>
      <c r="G571">
        <v>568</v>
      </c>
      <c r="H571">
        <f t="shared" ca="1" si="17"/>
        <v>8.0265925395104937E-2</v>
      </c>
    </row>
    <row r="572" spans="2:8">
      <c r="B572" s="116">
        <v>44981</v>
      </c>
      <c r="C572" s="117">
        <v>54.45</v>
      </c>
      <c r="D572">
        <f t="shared" si="16"/>
        <v>-0.56335204490777868</v>
      </c>
      <c r="E572">
        <v>-9.0991810737033659E-3</v>
      </c>
      <c r="G572">
        <v>569</v>
      </c>
      <c r="H572">
        <f t="shared" ca="1" si="17"/>
        <v>2.4049389924169006E-2</v>
      </c>
    </row>
    <row r="573" spans="2:8">
      <c r="B573" s="116">
        <v>44435</v>
      </c>
      <c r="C573" s="117">
        <v>124.7</v>
      </c>
      <c r="D573">
        <f t="shared" si="16"/>
        <v>-0.14735042735042733</v>
      </c>
      <c r="E573">
        <v>-9.1378625347635408E-3</v>
      </c>
      <c r="G573">
        <v>570</v>
      </c>
      <c r="H573">
        <f t="shared" ca="1" si="17"/>
        <v>1.192486468747001E-2</v>
      </c>
    </row>
    <row r="574" spans="2:8">
      <c r="B574" s="116">
        <v>44539</v>
      </c>
      <c r="C574" s="117">
        <v>146.25</v>
      </c>
      <c r="D574">
        <f t="shared" si="16"/>
        <v>0.5914036996735581</v>
      </c>
      <c r="E574">
        <v>-9.1463414634145954E-3</v>
      </c>
      <c r="G574">
        <v>571</v>
      </c>
      <c r="H574">
        <f t="shared" ca="1" si="17"/>
        <v>4.8725534438673002E-2</v>
      </c>
    </row>
    <row r="575" spans="2:8">
      <c r="B575" s="116">
        <v>45154</v>
      </c>
      <c r="C575" s="117">
        <v>91.9</v>
      </c>
      <c r="D575">
        <f t="shared" si="16"/>
        <v>0.72582159624413156</v>
      </c>
      <c r="E575">
        <v>-9.1644204851751409E-3</v>
      </c>
      <c r="G575">
        <v>572</v>
      </c>
      <c r="H575">
        <f t="shared" ca="1" si="17"/>
        <v>3.0537576992904818E-2</v>
      </c>
    </row>
    <row r="576" spans="2:8">
      <c r="B576" s="116">
        <v>44939</v>
      </c>
      <c r="C576" s="117">
        <v>53.25</v>
      </c>
      <c r="D576">
        <f t="shared" si="16"/>
        <v>-0.80971949258531362</v>
      </c>
      <c r="E576">
        <v>-9.3023255813953487E-3</v>
      </c>
      <c r="G576">
        <v>573</v>
      </c>
      <c r="H576">
        <f t="shared" ca="1" si="17"/>
        <v>2.1547920297757445E-2</v>
      </c>
    </row>
    <row r="577" spans="2:8">
      <c r="B577" s="116">
        <v>45629</v>
      </c>
      <c r="C577" s="117">
        <v>279.85000000000002</v>
      </c>
      <c r="D577">
        <f t="shared" si="16"/>
        <v>0.11917616476704664</v>
      </c>
      <c r="E577">
        <v>-9.3805309734512465E-3</v>
      </c>
      <c r="G577">
        <v>574</v>
      </c>
      <c r="H577">
        <f t="shared" ca="1" si="17"/>
        <v>-3.3226509974189342E-2</v>
      </c>
    </row>
    <row r="578" spans="2:8">
      <c r="B578" s="116">
        <v>45665</v>
      </c>
      <c r="C578" s="117">
        <v>250.05</v>
      </c>
      <c r="D578">
        <f t="shared" si="16"/>
        <v>0.56281250000000005</v>
      </c>
      <c r="E578">
        <v>-9.5068330362447113E-3</v>
      </c>
      <c r="G578">
        <v>575</v>
      </c>
      <c r="H578">
        <f t="shared" ca="1" si="17"/>
        <v>-2.8248452625342674E-2</v>
      </c>
    </row>
    <row r="579" spans="2:8">
      <c r="B579" s="116">
        <v>45358</v>
      </c>
      <c r="C579" s="117">
        <v>160</v>
      </c>
      <c r="D579">
        <f t="shared" si="16"/>
        <v>-0.34142827742333809</v>
      </c>
      <c r="E579">
        <v>-9.5945527700403051E-3</v>
      </c>
      <c r="G579">
        <v>576</v>
      </c>
      <c r="H579">
        <f t="shared" ca="1" si="17"/>
        <v>4.3608090429535819E-3</v>
      </c>
    </row>
    <row r="580" spans="2:8">
      <c r="B580" s="116">
        <v>45667</v>
      </c>
      <c r="C580" s="117">
        <v>242.95</v>
      </c>
      <c r="D580">
        <f t="shared" ref="D580:D643" si="18">IFERROR((C580-C581)/C581,0)</f>
        <v>-8.0431491294473884E-2</v>
      </c>
      <c r="E580">
        <v>-9.7819441614021025E-3</v>
      </c>
      <c r="G580">
        <v>577</v>
      </c>
      <c r="H580">
        <f t="shared" ca="1" si="17"/>
        <v>-5.8019864650897937E-2</v>
      </c>
    </row>
    <row r="581" spans="2:8">
      <c r="B581" s="116">
        <v>45618</v>
      </c>
      <c r="C581" s="117">
        <v>264.2</v>
      </c>
      <c r="D581">
        <f t="shared" si="18"/>
        <v>0.41700187717886833</v>
      </c>
      <c r="E581">
        <v>-9.7822420449009163E-3</v>
      </c>
      <c r="G581">
        <v>578</v>
      </c>
      <c r="H581">
        <f t="shared" ref="H581:H644" ca="1" si="19">IFERROR(_xlfn.NORM.INV(RAND(),N$5,N$6),0)</f>
        <v>8.8309991277909904E-3</v>
      </c>
    </row>
    <row r="582" spans="2:8">
      <c r="B582" s="116">
        <v>45398</v>
      </c>
      <c r="C582" s="117">
        <v>186.45</v>
      </c>
      <c r="D582">
        <f t="shared" si="18"/>
        <v>1.4826897470039948</v>
      </c>
      <c r="E582">
        <v>-9.8247477429634772E-3</v>
      </c>
      <c r="G582">
        <v>579</v>
      </c>
      <c r="H582">
        <f t="shared" ca="1" si="19"/>
        <v>-9.4852375980251512E-4</v>
      </c>
    </row>
    <row r="583" spans="2:8">
      <c r="B583" s="116">
        <v>45098</v>
      </c>
      <c r="C583" s="117">
        <v>75.099999999999994</v>
      </c>
      <c r="D583">
        <f t="shared" si="18"/>
        <v>-0.70936532507739936</v>
      </c>
      <c r="E583">
        <v>-9.8879367172050106E-3</v>
      </c>
      <c r="G583">
        <v>580</v>
      </c>
      <c r="H583">
        <f t="shared" ca="1" si="19"/>
        <v>-2.2237697633647267E-2</v>
      </c>
    </row>
    <row r="584" spans="2:8">
      <c r="B584" s="116">
        <v>45609</v>
      </c>
      <c r="C584" s="117">
        <v>258.39999999999998</v>
      </c>
      <c r="D584">
        <f t="shared" si="18"/>
        <v>2.9876543209876538</v>
      </c>
      <c r="E584">
        <v>-9.9237518678877805E-3</v>
      </c>
      <c r="G584">
        <v>581</v>
      </c>
      <c r="H584">
        <f t="shared" ca="1" si="19"/>
        <v>-1.3361679193040923E-2</v>
      </c>
    </row>
    <row r="585" spans="2:8">
      <c r="B585" s="116">
        <v>44901</v>
      </c>
      <c r="C585" s="117">
        <v>64.8</v>
      </c>
      <c r="D585">
        <f t="shared" si="18"/>
        <v>-0.12844653665097508</v>
      </c>
      <c r="E585">
        <v>-9.9312452253629592E-3</v>
      </c>
      <c r="G585">
        <v>582</v>
      </c>
      <c r="H585">
        <f t="shared" ca="1" si="19"/>
        <v>-1.4421985533791478E-2</v>
      </c>
    </row>
    <row r="586" spans="2:8">
      <c r="B586" s="116">
        <v>45099</v>
      </c>
      <c r="C586" s="117">
        <v>74.349999999999994</v>
      </c>
      <c r="D586">
        <f t="shared" si="18"/>
        <v>-0.59184233640755379</v>
      </c>
      <c r="E586">
        <v>-9.986684420772305E-3</v>
      </c>
      <c r="G586">
        <v>583</v>
      </c>
      <c r="H586">
        <f t="shared" ca="1" si="19"/>
        <v>1.0282946409803892E-2</v>
      </c>
    </row>
    <row r="587" spans="2:8">
      <c r="B587" s="116">
        <v>45453</v>
      </c>
      <c r="C587" s="117">
        <v>182.16</v>
      </c>
      <c r="D587">
        <f t="shared" si="18"/>
        <v>1.4599594868332209</v>
      </c>
      <c r="E587">
        <v>-1.0000000000000019E-2</v>
      </c>
      <c r="G587">
        <v>584</v>
      </c>
      <c r="H587">
        <f t="shared" ca="1" si="19"/>
        <v>2.8011596750929101E-3</v>
      </c>
    </row>
    <row r="588" spans="2:8">
      <c r="B588" s="116">
        <v>45112</v>
      </c>
      <c r="C588" s="117">
        <v>74.05</v>
      </c>
      <c r="D588">
        <f t="shared" si="18"/>
        <v>-0.48089730108657558</v>
      </c>
      <c r="E588">
        <v>-1.0026737967914439E-2</v>
      </c>
      <c r="G588">
        <v>585</v>
      </c>
      <c r="H588">
        <f t="shared" ca="1" si="19"/>
        <v>-3.1343178261897062E-3</v>
      </c>
    </row>
    <row r="589" spans="2:8">
      <c r="B589" s="116">
        <v>44454</v>
      </c>
      <c r="C589" s="117">
        <v>142.65</v>
      </c>
      <c r="D589">
        <f t="shared" si="18"/>
        <v>1.2358934169278999</v>
      </c>
      <c r="E589">
        <v>-1.0062456627342046E-2</v>
      </c>
      <c r="G589">
        <v>586</v>
      </c>
      <c r="H589">
        <f t="shared" ca="1" si="19"/>
        <v>-3.7173870292633172E-2</v>
      </c>
    </row>
    <row r="590" spans="2:8">
      <c r="B590" s="116">
        <v>44903</v>
      </c>
      <c r="C590" s="117">
        <v>63.8</v>
      </c>
      <c r="D590">
        <f t="shared" si="18"/>
        <v>-0.51703255109765334</v>
      </c>
      <c r="E590">
        <v>-1.0085337470907767E-2</v>
      </c>
      <c r="G590">
        <v>587</v>
      </c>
      <c r="H590">
        <f t="shared" ca="1" si="19"/>
        <v>2.0184807699910334E-2</v>
      </c>
    </row>
    <row r="591" spans="2:8">
      <c r="B591" s="116">
        <v>44461</v>
      </c>
      <c r="C591" s="117">
        <v>132.1</v>
      </c>
      <c r="D591">
        <f t="shared" si="18"/>
        <v>1.4737827715355805</v>
      </c>
      <c r="E591">
        <v>-1.0116148370176055E-2</v>
      </c>
      <c r="G591">
        <v>588</v>
      </c>
      <c r="H591">
        <f t="shared" ca="1" si="19"/>
        <v>2.1869850681767253E-3</v>
      </c>
    </row>
    <row r="592" spans="2:8">
      <c r="B592" s="116">
        <v>44762</v>
      </c>
      <c r="C592" s="117">
        <v>53.4</v>
      </c>
      <c r="D592">
        <f t="shared" si="18"/>
        <v>7.5471698113207279E-3</v>
      </c>
      <c r="E592">
        <v>-1.0194624652456056E-2</v>
      </c>
      <c r="G592">
        <v>589</v>
      </c>
      <c r="H592">
        <f t="shared" ca="1" si="19"/>
        <v>4.449604898938913E-2</v>
      </c>
    </row>
    <row r="593" spans="2:8">
      <c r="B593" s="116">
        <v>45006</v>
      </c>
      <c r="C593" s="117">
        <v>53</v>
      </c>
      <c r="D593">
        <f t="shared" si="18"/>
        <v>-0.54032957502168255</v>
      </c>
      <c r="E593">
        <v>-1.0270774976657277E-2</v>
      </c>
      <c r="G593">
        <v>590</v>
      </c>
      <c r="H593">
        <f t="shared" ca="1" si="19"/>
        <v>3.8666671390641894E-2</v>
      </c>
    </row>
    <row r="594" spans="2:8">
      <c r="B594" s="116">
        <v>45252</v>
      </c>
      <c r="C594" s="117">
        <v>115.3</v>
      </c>
      <c r="D594">
        <f t="shared" si="18"/>
        <v>1.1878557874762807</v>
      </c>
      <c r="E594">
        <v>-1.0300429184549381E-2</v>
      </c>
      <c r="G594">
        <v>591</v>
      </c>
      <c r="H594">
        <f t="shared" ca="1" si="19"/>
        <v>-1.512425464469086E-2</v>
      </c>
    </row>
    <row r="595" spans="2:8">
      <c r="B595" s="116">
        <v>44942</v>
      </c>
      <c r="C595" s="117">
        <v>52.7</v>
      </c>
      <c r="D595">
        <f t="shared" si="18"/>
        <v>-0.41150195421552199</v>
      </c>
      <c r="E595">
        <v>-1.0328638497652528E-2</v>
      </c>
      <c r="G595">
        <v>592</v>
      </c>
      <c r="H595">
        <f t="shared" ca="1" si="19"/>
        <v>-1.7371591285668113E-2</v>
      </c>
    </row>
    <row r="596" spans="2:8">
      <c r="B596" s="116">
        <v>44589</v>
      </c>
      <c r="C596" s="117">
        <v>89.55</v>
      </c>
      <c r="D596">
        <f t="shared" si="18"/>
        <v>0.48016528925619828</v>
      </c>
      <c r="E596">
        <v>-1.0497237569060805E-2</v>
      </c>
      <c r="G596">
        <v>593</v>
      </c>
      <c r="H596">
        <f t="shared" ca="1" si="19"/>
        <v>4.3657627752204694E-4</v>
      </c>
    </row>
    <row r="597" spans="2:8">
      <c r="B597" s="116">
        <v>44687</v>
      </c>
      <c r="C597" s="117">
        <v>60.5</v>
      </c>
      <c r="D597">
        <f t="shared" si="18"/>
        <v>0.30669546436285106</v>
      </c>
      <c r="E597">
        <v>-1.0629599345870787E-2</v>
      </c>
      <c r="G597">
        <v>594</v>
      </c>
      <c r="H597">
        <f t="shared" ca="1" si="19"/>
        <v>1.3638648872613556E-2</v>
      </c>
    </row>
    <row r="598" spans="2:8">
      <c r="B598" s="116">
        <v>44774</v>
      </c>
      <c r="C598" s="117">
        <v>46.3</v>
      </c>
      <c r="D598">
        <f t="shared" si="18"/>
        <v>-0.40754958413307751</v>
      </c>
      <c r="E598">
        <v>-1.0683760683760684E-2</v>
      </c>
      <c r="G598">
        <v>595</v>
      </c>
      <c r="H598">
        <f t="shared" ca="1" si="19"/>
        <v>1.9015572775416142E-2</v>
      </c>
    </row>
    <row r="599" spans="2:8">
      <c r="B599" s="116">
        <v>44628</v>
      </c>
      <c r="C599" s="117">
        <v>78.150000000000006</v>
      </c>
      <c r="D599">
        <f t="shared" si="18"/>
        <v>0.55988023952095811</v>
      </c>
      <c r="E599">
        <v>-1.0759493670886003E-2</v>
      </c>
      <c r="G599">
        <v>596</v>
      </c>
      <c r="H599">
        <f t="shared" ca="1" si="19"/>
        <v>-4.466956521140584E-3</v>
      </c>
    </row>
    <row r="600" spans="2:8">
      <c r="B600" s="116">
        <v>45012</v>
      </c>
      <c r="C600" s="117">
        <v>50.1</v>
      </c>
      <c r="D600">
        <f t="shared" si="18"/>
        <v>-0.20476190476190473</v>
      </c>
      <c r="E600">
        <v>-1.0858835143139135E-2</v>
      </c>
      <c r="G600">
        <v>597</v>
      </c>
      <c r="H600">
        <f t="shared" ca="1" si="19"/>
        <v>-7.5047090759028214E-3</v>
      </c>
    </row>
    <row r="601" spans="2:8">
      <c r="B601" s="116">
        <v>45062</v>
      </c>
      <c r="C601" s="117">
        <v>63</v>
      </c>
      <c r="D601">
        <f t="shared" si="18"/>
        <v>7.9691516709511537E-2</v>
      </c>
      <c r="E601">
        <v>-1.0989010989011033E-2</v>
      </c>
      <c r="G601">
        <v>598</v>
      </c>
      <c r="H601">
        <f t="shared" ca="1" si="19"/>
        <v>-2.1088078834347556E-2</v>
      </c>
    </row>
    <row r="602" spans="2:8">
      <c r="B602" s="116">
        <v>44755</v>
      </c>
      <c r="C602" s="117">
        <v>58.35</v>
      </c>
      <c r="D602">
        <f t="shared" si="18"/>
        <v>8.5581395348837241E-2</v>
      </c>
      <c r="E602">
        <v>-1.1016949152542348E-2</v>
      </c>
      <c r="G602">
        <v>599</v>
      </c>
      <c r="H602">
        <f t="shared" ca="1" si="19"/>
        <v>7.789707223872927E-3</v>
      </c>
    </row>
    <row r="603" spans="2:8">
      <c r="B603" s="116">
        <v>44938</v>
      </c>
      <c r="C603" s="117">
        <v>53.75</v>
      </c>
      <c r="D603">
        <f t="shared" si="18"/>
        <v>-0.70401982378854622</v>
      </c>
      <c r="E603">
        <v>-1.1039558417663319E-2</v>
      </c>
      <c r="G603">
        <v>600</v>
      </c>
      <c r="H603">
        <f t="shared" ca="1" si="19"/>
        <v>1.341080644875052E-2</v>
      </c>
    </row>
    <row r="604" spans="2:8">
      <c r="B604" s="116">
        <v>45440</v>
      </c>
      <c r="C604" s="117">
        <v>181.6</v>
      </c>
      <c r="D604">
        <f t="shared" si="18"/>
        <v>1.427807486631016</v>
      </c>
      <c r="E604">
        <v>-1.1162537435339022E-2</v>
      </c>
      <c r="G604">
        <v>601</v>
      </c>
      <c r="H604">
        <f t="shared" ca="1" si="19"/>
        <v>-1.8539888520873127E-2</v>
      </c>
    </row>
    <row r="605" spans="2:8">
      <c r="B605" s="116">
        <v>45111</v>
      </c>
      <c r="C605" s="117">
        <v>74.8</v>
      </c>
      <c r="D605">
        <f t="shared" si="18"/>
        <v>-0.52733017377567137</v>
      </c>
      <c r="E605">
        <v>-1.1235955056179888E-2</v>
      </c>
      <c r="G605">
        <v>602</v>
      </c>
      <c r="H605">
        <f t="shared" ca="1" si="19"/>
        <v>2.7234987565743905E-2</v>
      </c>
    </row>
    <row r="606" spans="2:8">
      <c r="B606" s="116">
        <v>45369</v>
      </c>
      <c r="C606" s="117">
        <v>158.25</v>
      </c>
      <c r="D606">
        <f t="shared" si="18"/>
        <v>0.16317530319735382</v>
      </c>
      <c r="E606">
        <v>-1.1246485473289667E-2</v>
      </c>
      <c r="G606">
        <v>603</v>
      </c>
      <c r="H606">
        <f t="shared" ca="1" si="19"/>
        <v>-3.6774986330437062E-2</v>
      </c>
    </row>
    <row r="607" spans="2:8">
      <c r="B607" s="116">
        <v>44510</v>
      </c>
      <c r="C607" s="117">
        <v>136.05000000000001</v>
      </c>
      <c r="D607">
        <f t="shared" si="18"/>
        <v>-0.52842287694973999</v>
      </c>
      <c r="E607">
        <v>-1.162368325463127E-2</v>
      </c>
      <c r="G607">
        <v>604</v>
      </c>
      <c r="H607">
        <f t="shared" ca="1" si="19"/>
        <v>-1.5096132054497023E-2</v>
      </c>
    </row>
    <row r="608" spans="2:8">
      <c r="B608" s="116">
        <v>45645</v>
      </c>
      <c r="C608" s="117">
        <v>288.5</v>
      </c>
      <c r="D608">
        <f t="shared" si="18"/>
        <v>1.1947508558387221</v>
      </c>
      <c r="E608">
        <v>-1.1647824597464808E-2</v>
      </c>
      <c r="G608">
        <v>605</v>
      </c>
      <c r="H608">
        <f t="shared" ca="1" si="19"/>
        <v>1.4171590572959785E-2</v>
      </c>
    </row>
    <row r="609" spans="2:8">
      <c r="B609" s="116">
        <v>44554</v>
      </c>
      <c r="C609" s="117">
        <v>131.44999999999999</v>
      </c>
      <c r="D609">
        <f t="shared" si="18"/>
        <v>-0.49448140599161633</v>
      </c>
      <c r="E609">
        <v>-1.165413533834595E-2</v>
      </c>
      <c r="G609">
        <v>606</v>
      </c>
      <c r="H609">
        <f t="shared" ca="1" si="19"/>
        <v>2.4796776842152247E-2</v>
      </c>
    </row>
    <row r="610" spans="2:8">
      <c r="B610" s="116">
        <v>45525</v>
      </c>
      <c r="C610" s="117">
        <v>260.02999999999997</v>
      </c>
      <c r="D610">
        <f t="shared" si="18"/>
        <v>2.7624091052797901E-2</v>
      </c>
      <c r="E610">
        <v>-1.1743691091517299E-2</v>
      </c>
      <c r="G610">
        <v>607</v>
      </c>
      <c r="H610">
        <f t="shared" ca="1" si="19"/>
        <v>6.9720941258934067E-3</v>
      </c>
    </row>
    <row r="611" spans="2:8">
      <c r="B611" s="116">
        <v>45532</v>
      </c>
      <c r="C611" s="117">
        <v>253.04</v>
      </c>
      <c r="D611">
        <f t="shared" si="18"/>
        <v>2.1768989328311359</v>
      </c>
      <c r="E611">
        <v>-1.1755516500683535E-2</v>
      </c>
      <c r="G611">
        <v>608</v>
      </c>
      <c r="H611">
        <f t="shared" ca="1" si="19"/>
        <v>-2.3628645802334309E-3</v>
      </c>
    </row>
    <row r="612" spans="2:8">
      <c r="B612" s="116">
        <v>44648</v>
      </c>
      <c r="C612" s="117">
        <v>79.650000000000006</v>
      </c>
      <c r="D612">
        <f t="shared" si="18"/>
        <v>-0.48513251454427919</v>
      </c>
      <c r="E612">
        <v>-1.1786600496277775E-2</v>
      </c>
      <c r="G612">
        <v>609</v>
      </c>
      <c r="H612">
        <f t="shared" ca="1" si="19"/>
        <v>-1.1043219534312866E-2</v>
      </c>
    </row>
    <row r="613" spans="2:8">
      <c r="B613" s="116">
        <v>44518</v>
      </c>
      <c r="C613" s="117">
        <v>154.69999999999999</v>
      </c>
      <c r="D613">
        <f t="shared" si="18"/>
        <v>0.86610373944511432</v>
      </c>
      <c r="E613">
        <v>-1.1817310763334542E-2</v>
      </c>
      <c r="G613">
        <v>610</v>
      </c>
      <c r="H613">
        <f t="shared" ca="1" si="19"/>
        <v>2.7037975892877448E-2</v>
      </c>
    </row>
    <row r="614" spans="2:8">
      <c r="B614" s="116">
        <v>44669</v>
      </c>
      <c r="C614" s="117">
        <v>82.9</v>
      </c>
      <c r="D614">
        <f t="shared" si="18"/>
        <v>0.55534709193245801</v>
      </c>
      <c r="E614">
        <v>-1.1918951132300357E-2</v>
      </c>
      <c r="G614">
        <v>611</v>
      </c>
      <c r="H614">
        <f t="shared" ca="1" si="19"/>
        <v>-1.420944619829841E-2</v>
      </c>
    </row>
    <row r="615" spans="2:8">
      <c r="B615" s="116">
        <v>45034</v>
      </c>
      <c r="C615" s="117">
        <v>53.3</v>
      </c>
      <c r="D615">
        <f t="shared" si="18"/>
        <v>-0.1305057096247961</v>
      </c>
      <c r="E615">
        <v>-1.2048192771084442E-2</v>
      </c>
      <c r="G615">
        <v>612</v>
      </c>
      <c r="H615">
        <f t="shared" ca="1" si="19"/>
        <v>5.269950398727577E-2</v>
      </c>
    </row>
    <row r="616" spans="2:8">
      <c r="B616" s="116">
        <v>44854</v>
      </c>
      <c r="C616" s="117">
        <v>61.3</v>
      </c>
      <c r="D616">
        <f t="shared" si="18"/>
        <v>-0.6153122058362096</v>
      </c>
      <c r="E616">
        <v>-1.2087026591458501E-2</v>
      </c>
      <c r="G616">
        <v>613</v>
      </c>
      <c r="H616">
        <f t="shared" ca="1" si="19"/>
        <v>-1.2493504822559941E-2</v>
      </c>
    </row>
    <row r="617" spans="2:8">
      <c r="B617" s="116">
        <v>45350</v>
      </c>
      <c r="C617" s="117">
        <v>159.35</v>
      </c>
      <c r="D617">
        <f t="shared" si="18"/>
        <v>1.3195050946142648</v>
      </c>
      <c r="E617">
        <v>-1.2089274643521494E-2</v>
      </c>
      <c r="G617">
        <v>614</v>
      </c>
      <c r="H617">
        <f t="shared" ca="1" si="19"/>
        <v>-6.7011297039997709E-3</v>
      </c>
    </row>
    <row r="618" spans="2:8">
      <c r="B618" s="116">
        <v>44844</v>
      </c>
      <c r="C618" s="117">
        <v>68.7</v>
      </c>
      <c r="D618">
        <f t="shared" si="18"/>
        <v>-0.73514784687150625</v>
      </c>
      <c r="E618">
        <v>-1.2221423436376626E-2</v>
      </c>
      <c r="G618">
        <v>615</v>
      </c>
      <c r="H618">
        <f t="shared" ca="1" si="19"/>
        <v>-3.1210185227599541E-2</v>
      </c>
    </row>
    <row r="619" spans="2:8">
      <c r="B619" s="116">
        <v>45530</v>
      </c>
      <c r="C619" s="117">
        <v>259.39</v>
      </c>
      <c r="D619">
        <f t="shared" si="18"/>
        <v>1.1898691430983537</v>
      </c>
      <c r="E619">
        <v>-1.2411955073291419E-2</v>
      </c>
      <c r="G619">
        <v>616</v>
      </c>
      <c r="H619">
        <f t="shared" ca="1" si="19"/>
        <v>-3.159826447677859E-2</v>
      </c>
    </row>
    <row r="620" spans="2:8">
      <c r="B620" s="116">
        <v>45271</v>
      </c>
      <c r="C620" s="117">
        <v>118.45</v>
      </c>
      <c r="D620">
        <f t="shared" si="18"/>
        <v>0.90434083601286175</v>
      </c>
      <c r="E620">
        <v>-1.2505210504376823E-2</v>
      </c>
      <c r="G620">
        <v>617</v>
      </c>
      <c r="H620">
        <f t="shared" ca="1" si="19"/>
        <v>2.9144870479430169E-2</v>
      </c>
    </row>
    <row r="621" spans="2:8">
      <c r="B621" s="116">
        <v>44868</v>
      </c>
      <c r="C621" s="117">
        <v>62.2</v>
      </c>
      <c r="D621">
        <f t="shared" si="18"/>
        <v>-0.52591463414634143</v>
      </c>
      <c r="E621">
        <v>-1.2698412698412653E-2</v>
      </c>
      <c r="G621">
        <v>618</v>
      </c>
      <c r="H621">
        <f t="shared" ca="1" si="19"/>
        <v>-2.2977036055578305E-2</v>
      </c>
    </row>
    <row r="622" spans="2:8">
      <c r="B622" s="116">
        <v>44405</v>
      </c>
      <c r="C622" s="117">
        <v>131.19999999999999</v>
      </c>
      <c r="D622">
        <f t="shared" si="18"/>
        <v>-0.48760007810974426</v>
      </c>
      <c r="E622">
        <v>-1.2791572610985831E-2</v>
      </c>
      <c r="G622">
        <v>619</v>
      </c>
      <c r="H622">
        <f t="shared" ca="1" si="19"/>
        <v>4.6662370730049729E-3</v>
      </c>
    </row>
    <row r="623" spans="2:8">
      <c r="B623" s="116">
        <v>45531</v>
      </c>
      <c r="C623" s="117">
        <v>256.05</v>
      </c>
      <c r="D623">
        <f t="shared" si="18"/>
        <v>2.9914263445050659</v>
      </c>
      <c r="E623">
        <v>-1.2876363776552586E-2</v>
      </c>
      <c r="G623">
        <v>620</v>
      </c>
      <c r="H623">
        <f t="shared" ca="1" si="19"/>
        <v>-8.9759062864294501E-3</v>
      </c>
    </row>
    <row r="624" spans="2:8">
      <c r="B624" s="116">
        <v>44910</v>
      </c>
      <c r="C624" s="117">
        <v>64.150000000000006</v>
      </c>
      <c r="D624">
        <f t="shared" si="18"/>
        <v>-0.73477487906726757</v>
      </c>
      <c r="E624">
        <v>-1.307692307692299E-2</v>
      </c>
      <c r="G624">
        <v>621</v>
      </c>
      <c r="H624">
        <f t="shared" ca="1" si="19"/>
        <v>2.2098131506115042E-2</v>
      </c>
    </row>
    <row r="625" spans="2:8">
      <c r="B625" s="116">
        <v>45601</v>
      </c>
      <c r="C625" s="117">
        <v>241.87</v>
      </c>
      <c r="D625">
        <f t="shared" si="18"/>
        <v>2.8059795436664046</v>
      </c>
      <c r="E625">
        <v>-1.3097763995430096E-2</v>
      </c>
      <c r="G625">
        <v>622</v>
      </c>
      <c r="H625">
        <f t="shared" ca="1" si="19"/>
        <v>-3.7170778397883041E-3</v>
      </c>
    </row>
    <row r="626" spans="2:8">
      <c r="B626" s="116">
        <v>44894</v>
      </c>
      <c r="C626" s="117">
        <v>63.55</v>
      </c>
      <c r="D626">
        <f t="shared" si="18"/>
        <v>-0.38717454194792678</v>
      </c>
      <c r="E626">
        <v>-1.3198757763975286E-2</v>
      </c>
      <c r="G626">
        <v>623</v>
      </c>
      <c r="H626">
        <f t="shared" ca="1" si="19"/>
        <v>-1.4903176374298808E-2</v>
      </c>
    </row>
    <row r="627" spans="2:8">
      <c r="B627" s="116">
        <v>45231</v>
      </c>
      <c r="C627" s="117">
        <v>103.7</v>
      </c>
      <c r="D627">
        <f t="shared" si="18"/>
        <v>0.33547971667739851</v>
      </c>
      <c r="E627">
        <v>-1.3320647002854343E-2</v>
      </c>
      <c r="G627">
        <v>624</v>
      </c>
      <c r="H627">
        <f t="shared" ca="1" si="19"/>
        <v>8.0741861873689265E-3</v>
      </c>
    </row>
    <row r="628" spans="2:8">
      <c r="B628" s="116">
        <v>45126</v>
      </c>
      <c r="C628" s="117">
        <v>77.650000000000006</v>
      </c>
      <c r="D628">
        <f t="shared" si="18"/>
        <v>-0.71299205322491221</v>
      </c>
      <c r="E628">
        <v>-1.3341804320203267E-2</v>
      </c>
      <c r="G628">
        <v>625</v>
      </c>
      <c r="H628">
        <f t="shared" ca="1" si="19"/>
        <v>1.0121544149560758E-2</v>
      </c>
    </row>
    <row r="629" spans="2:8">
      <c r="B629" s="116">
        <v>45582</v>
      </c>
      <c r="C629" s="117">
        <v>270.55</v>
      </c>
      <c r="D629">
        <f t="shared" si="18"/>
        <v>4.6957894736842105</v>
      </c>
      <c r="E629">
        <v>-1.3491340018231499E-2</v>
      </c>
      <c r="G629">
        <v>626</v>
      </c>
      <c r="H629">
        <f t="shared" ca="1" si="19"/>
        <v>4.505307009272836E-2</v>
      </c>
    </row>
    <row r="630" spans="2:8">
      <c r="B630" s="116">
        <v>44959</v>
      </c>
      <c r="C630" s="117">
        <v>47.5</v>
      </c>
      <c r="D630">
        <f t="shared" si="18"/>
        <v>-0.18173987941429798</v>
      </c>
      <c r="E630">
        <v>-1.3499480789200387E-2</v>
      </c>
      <c r="G630">
        <v>627</v>
      </c>
      <c r="H630">
        <f t="shared" ca="1" si="19"/>
        <v>2.1253820389415125E-2</v>
      </c>
    </row>
    <row r="631" spans="2:8">
      <c r="B631" s="116">
        <v>44832</v>
      </c>
      <c r="C631" s="117">
        <v>58.05</v>
      </c>
      <c r="D631">
        <f t="shared" si="18"/>
        <v>7.4005550416281221E-2</v>
      </c>
      <c r="E631">
        <v>-1.3593882752761329E-2</v>
      </c>
      <c r="G631">
        <v>628</v>
      </c>
      <c r="H631">
        <f t="shared" ca="1" si="19"/>
        <v>-2.0742399777366693E-2</v>
      </c>
    </row>
    <row r="632" spans="2:8">
      <c r="B632" s="116">
        <v>44994</v>
      </c>
      <c r="C632" s="117">
        <v>54.05</v>
      </c>
      <c r="D632">
        <f t="shared" si="18"/>
        <v>-0.81477039067854695</v>
      </c>
      <c r="E632">
        <v>-1.3686131386861315E-2</v>
      </c>
      <c r="G632">
        <v>629</v>
      </c>
      <c r="H632">
        <f t="shared" ca="1" si="19"/>
        <v>2.4347234090880542E-2</v>
      </c>
    </row>
    <row r="633" spans="2:8">
      <c r="B633" s="116">
        <v>45637</v>
      </c>
      <c r="C633" s="117">
        <v>291.8</v>
      </c>
      <c r="D633">
        <f t="shared" si="18"/>
        <v>1.6135244066278549</v>
      </c>
      <c r="E633">
        <v>-1.3689369612979587E-2</v>
      </c>
      <c r="G633">
        <v>630</v>
      </c>
      <c r="H633">
        <f t="shared" ca="1" si="19"/>
        <v>-2.9787455265546051E-2</v>
      </c>
    </row>
    <row r="634" spans="2:8">
      <c r="B634" s="116">
        <v>45218</v>
      </c>
      <c r="C634" s="117">
        <v>111.65</v>
      </c>
      <c r="D634">
        <f t="shared" si="18"/>
        <v>-0.57616824203773298</v>
      </c>
      <c r="E634">
        <v>-1.3692579505300327E-2</v>
      </c>
      <c r="G634">
        <v>631</v>
      </c>
      <c r="H634">
        <f t="shared" ca="1" si="19"/>
        <v>-5.1055694726448358E-2</v>
      </c>
    </row>
    <row r="635" spans="2:8">
      <c r="B635" s="116">
        <v>45516</v>
      </c>
      <c r="C635" s="117">
        <v>263.43</v>
      </c>
      <c r="D635">
        <f t="shared" si="18"/>
        <v>0.92847730600292844</v>
      </c>
      <c r="E635">
        <v>-1.3703246096821178E-2</v>
      </c>
      <c r="G635">
        <v>632</v>
      </c>
      <c r="H635">
        <f t="shared" ca="1" si="19"/>
        <v>-2.1209767839669793E-2</v>
      </c>
    </row>
    <row r="636" spans="2:8">
      <c r="B636" s="116">
        <v>44469</v>
      </c>
      <c r="C636" s="117">
        <v>136.6</v>
      </c>
      <c r="D636">
        <f t="shared" si="18"/>
        <v>1.5676691729323307</v>
      </c>
      <c r="E636">
        <v>-1.3718411552346611E-2</v>
      </c>
      <c r="G636">
        <v>633</v>
      </c>
      <c r="H636">
        <f t="shared" ca="1" si="19"/>
        <v>4.1861189593186132E-3</v>
      </c>
    </row>
    <row r="637" spans="2:8">
      <c r="B637" s="116">
        <v>45028</v>
      </c>
      <c r="C637" s="117">
        <v>53.2</v>
      </c>
      <c r="D637">
        <f t="shared" si="18"/>
        <v>-0.54334763948497855</v>
      </c>
      <c r="E637">
        <v>-1.3901760889712697E-2</v>
      </c>
      <c r="G637">
        <v>634</v>
      </c>
      <c r="H637">
        <f t="shared" ca="1" si="19"/>
        <v>-7.2489847017954898E-2</v>
      </c>
    </row>
    <row r="638" spans="2:8">
      <c r="B638" s="116">
        <v>45251</v>
      </c>
      <c r="C638" s="117">
        <v>116.5</v>
      </c>
      <c r="D638">
        <f t="shared" si="18"/>
        <v>-0.17170280838961965</v>
      </c>
      <c r="E638">
        <v>-1.3965298349555698E-2</v>
      </c>
      <c r="G638">
        <v>635</v>
      </c>
      <c r="H638">
        <f t="shared" ca="1" si="19"/>
        <v>-2.2286049192903057E-2</v>
      </c>
    </row>
    <row r="639" spans="2:8">
      <c r="B639" s="116">
        <v>44544</v>
      </c>
      <c r="C639" s="117">
        <v>140.65</v>
      </c>
      <c r="D639">
        <f t="shared" si="18"/>
        <v>0.20471092077087799</v>
      </c>
      <c r="E639">
        <v>-1.4020329477742727E-2</v>
      </c>
      <c r="G639">
        <v>636</v>
      </c>
      <c r="H639">
        <f t="shared" ca="1" si="19"/>
        <v>6.6486311285013047E-2</v>
      </c>
    </row>
    <row r="640" spans="2:8">
      <c r="B640" s="116">
        <v>45272</v>
      </c>
      <c r="C640" s="117">
        <v>116.75</v>
      </c>
      <c r="D640">
        <f t="shared" si="18"/>
        <v>-0.58011149073907575</v>
      </c>
      <c r="E640">
        <v>-1.4352047277332232E-2</v>
      </c>
      <c r="G640">
        <v>637</v>
      </c>
      <c r="H640">
        <f t="shared" ca="1" si="19"/>
        <v>1.6314522726239841E-2</v>
      </c>
    </row>
    <row r="641" spans="2:8">
      <c r="B641" s="116">
        <v>45657</v>
      </c>
      <c r="C641" s="117">
        <v>278.05</v>
      </c>
      <c r="D641">
        <f t="shared" si="18"/>
        <v>1.3180491871613174</v>
      </c>
      <c r="E641">
        <v>-1.4356611130804718E-2</v>
      </c>
      <c r="G641">
        <v>638</v>
      </c>
      <c r="H641">
        <f t="shared" ca="1" si="19"/>
        <v>3.6542744379474291E-3</v>
      </c>
    </row>
    <row r="642" spans="2:8">
      <c r="B642" s="116">
        <v>45268</v>
      </c>
      <c r="C642" s="117">
        <v>119.95</v>
      </c>
      <c r="D642">
        <f t="shared" si="18"/>
        <v>-9.539969834087475E-2</v>
      </c>
      <c r="E642">
        <v>-1.4379622021364009E-2</v>
      </c>
      <c r="G642">
        <v>639</v>
      </c>
      <c r="H642">
        <f t="shared" ca="1" si="19"/>
        <v>-4.5496173225563055E-2</v>
      </c>
    </row>
    <row r="643" spans="2:8">
      <c r="B643" s="116">
        <v>44440</v>
      </c>
      <c r="C643" s="117">
        <v>132.6</v>
      </c>
      <c r="D643">
        <f t="shared" si="18"/>
        <v>0.3468765871000507</v>
      </c>
      <c r="E643">
        <v>-1.4492753623188531E-2</v>
      </c>
      <c r="G643">
        <v>640</v>
      </c>
      <c r="H643">
        <f t="shared" ca="1" si="19"/>
        <v>6.6292614172996464E-2</v>
      </c>
    </row>
    <row r="644" spans="2:8">
      <c r="B644" s="116">
        <v>45194</v>
      </c>
      <c r="C644" s="117">
        <v>98.45</v>
      </c>
      <c r="D644">
        <f t="shared" ref="D644:D707" si="20">IFERROR((C644-C645)/C645,0)</f>
        <v>0.45420974889217131</v>
      </c>
      <c r="E644">
        <v>-1.4514514514514541E-2</v>
      </c>
      <c r="G644">
        <v>641</v>
      </c>
      <c r="H644">
        <f t="shared" ca="1" si="19"/>
        <v>-2.05630547711383E-2</v>
      </c>
    </row>
    <row r="645" spans="2:8">
      <c r="B645" s="116">
        <v>44882</v>
      </c>
      <c r="C645" s="117">
        <v>67.7</v>
      </c>
      <c r="D645">
        <f t="shared" si="20"/>
        <v>-0.5732745036243303</v>
      </c>
      <c r="E645">
        <v>-1.4556040756914119E-2</v>
      </c>
      <c r="G645">
        <v>642</v>
      </c>
      <c r="H645">
        <f t="shared" ref="H645:H708" ca="1" si="21">IFERROR(_xlfn.NORM.INV(RAND(),N$5,N$6),0)</f>
        <v>1.581999473193238E-2</v>
      </c>
    </row>
    <row r="646" spans="2:8">
      <c r="B646" s="116">
        <v>45343</v>
      </c>
      <c r="C646" s="117">
        <v>158.65</v>
      </c>
      <c r="D646">
        <f t="shared" si="20"/>
        <v>1.0082278481012659</v>
      </c>
      <c r="E646">
        <v>-1.4902204284383765E-2</v>
      </c>
      <c r="G646">
        <v>643</v>
      </c>
      <c r="H646">
        <f t="shared" ca="1" si="21"/>
        <v>-3.1990113431132174E-3</v>
      </c>
    </row>
    <row r="647" spans="2:8">
      <c r="B647" s="116">
        <v>44627</v>
      </c>
      <c r="C647" s="117">
        <v>79</v>
      </c>
      <c r="D647">
        <f t="shared" si="20"/>
        <v>-0.56256921373200441</v>
      </c>
      <c r="E647">
        <v>-1.4962593516209511E-2</v>
      </c>
      <c r="G647">
        <v>644</v>
      </c>
      <c r="H647">
        <f t="shared" ca="1" si="21"/>
        <v>3.5898764303157098E-3</v>
      </c>
    </row>
    <row r="648" spans="2:8">
      <c r="B648" s="116">
        <v>45442</v>
      </c>
      <c r="C648" s="117">
        <v>180.6</v>
      </c>
      <c r="D648">
        <f t="shared" si="20"/>
        <v>1.9105560032232072</v>
      </c>
      <c r="E648">
        <v>-1.4998636487592037E-2</v>
      </c>
      <c r="G648">
        <v>645</v>
      </c>
      <c r="H648">
        <f t="shared" ca="1" si="21"/>
        <v>4.6435717912913968E-2</v>
      </c>
    </row>
    <row r="649" spans="2:8">
      <c r="B649" s="116">
        <v>44853</v>
      </c>
      <c r="C649" s="117">
        <v>62.05</v>
      </c>
      <c r="D649">
        <f t="shared" si="20"/>
        <v>-2.2834645669291383E-2</v>
      </c>
      <c r="E649">
        <v>-1.5079365079365125E-2</v>
      </c>
      <c r="G649">
        <v>646</v>
      </c>
      <c r="H649">
        <f t="shared" ca="1" si="21"/>
        <v>-4.4417040207189182E-3</v>
      </c>
    </row>
    <row r="650" spans="2:8">
      <c r="B650" s="116">
        <v>45068</v>
      </c>
      <c r="C650" s="117">
        <v>63.5</v>
      </c>
      <c r="D650">
        <f t="shared" si="20"/>
        <v>0.18470149253731341</v>
      </c>
      <c r="E650">
        <v>-1.5503875968992248E-2</v>
      </c>
      <c r="G650">
        <v>647</v>
      </c>
      <c r="H650">
        <f t="shared" ca="1" si="21"/>
        <v>2.9828879773969577E-5</v>
      </c>
    </row>
    <row r="651" spans="2:8">
      <c r="B651" s="116">
        <v>44984</v>
      </c>
      <c r="C651" s="117">
        <v>53.6</v>
      </c>
      <c r="D651">
        <f t="shared" si="20"/>
        <v>-0.61271676300578037</v>
      </c>
      <c r="E651">
        <v>-1.5610651974288363E-2</v>
      </c>
      <c r="G651">
        <v>648</v>
      </c>
      <c r="H651">
        <f t="shared" ca="1" si="21"/>
        <v>1.4017536974954867E-3</v>
      </c>
    </row>
    <row r="652" spans="2:8">
      <c r="B652" s="116">
        <v>44546</v>
      </c>
      <c r="C652" s="117">
        <v>138.4</v>
      </c>
      <c r="D652">
        <f t="shared" si="20"/>
        <v>-0.43528643708176923</v>
      </c>
      <c r="E652">
        <v>-1.5647226173541882E-2</v>
      </c>
      <c r="G652">
        <v>649</v>
      </c>
      <c r="H652">
        <f t="shared" ca="1" si="21"/>
        <v>1.4839574208627644E-2</v>
      </c>
    </row>
    <row r="653" spans="2:8">
      <c r="B653" s="116">
        <v>45600</v>
      </c>
      <c r="C653" s="117">
        <v>245.08</v>
      </c>
      <c r="D653">
        <f t="shared" si="20"/>
        <v>0.26362464552719789</v>
      </c>
      <c r="E653">
        <v>-1.5703441905297388E-2</v>
      </c>
      <c r="G653">
        <v>650</v>
      </c>
      <c r="H653">
        <f t="shared" ca="1" si="21"/>
        <v>6.8723706556453282E-2</v>
      </c>
    </row>
    <row r="654" spans="2:8">
      <c r="B654" s="116">
        <v>45464</v>
      </c>
      <c r="C654" s="117">
        <v>193.95</v>
      </c>
      <c r="D654">
        <f t="shared" si="20"/>
        <v>1.8543046357615891</v>
      </c>
      <c r="E654">
        <v>-1.5732047703628634E-2</v>
      </c>
      <c r="G654">
        <v>651</v>
      </c>
      <c r="H654">
        <f t="shared" ca="1" si="21"/>
        <v>-3.0945825241447431E-2</v>
      </c>
    </row>
    <row r="655" spans="2:8">
      <c r="B655" s="116">
        <v>45078</v>
      </c>
      <c r="C655" s="117">
        <v>67.95</v>
      </c>
      <c r="D655">
        <f t="shared" si="20"/>
        <v>-0.4349272349272349</v>
      </c>
      <c r="E655">
        <v>-1.5930485155684206E-2</v>
      </c>
      <c r="G655">
        <v>652</v>
      </c>
      <c r="H655">
        <f t="shared" ca="1" si="21"/>
        <v>5.7361211770198999E-3</v>
      </c>
    </row>
    <row r="656" spans="2:8">
      <c r="B656" s="116">
        <v>45245</v>
      </c>
      <c r="C656" s="117">
        <v>120.25</v>
      </c>
      <c r="D656">
        <f t="shared" si="20"/>
        <v>-0.21018062397372742</v>
      </c>
      <c r="E656">
        <v>-1.5957446808510661E-2</v>
      </c>
      <c r="G656">
        <v>653</v>
      </c>
      <c r="H656">
        <f t="shared" ca="1" si="21"/>
        <v>3.8434897914646431E-2</v>
      </c>
    </row>
    <row r="657" spans="2:8">
      <c r="B657" s="116">
        <v>45336</v>
      </c>
      <c r="C657" s="117">
        <v>152.25</v>
      </c>
      <c r="D657">
        <f t="shared" si="20"/>
        <v>0.2551525144270404</v>
      </c>
      <c r="E657">
        <v>-1.6155088852988692E-2</v>
      </c>
      <c r="G657">
        <v>654</v>
      </c>
      <c r="H657">
        <f t="shared" ca="1" si="21"/>
        <v>6.7465750501438451E-2</v>
      </c>
    </row>
    <row r="658" spans="2:8">
      <c r="B658" s="116">
        <v>45237</v>
      </c>
      <c r="C658" s="117">
        <v>121.3</v>
      </c>
      <c r="D658">
        <f t="shared" si="20"/>
        <v>-0.34219088937093278</v>
      </c>
      <c r="E658">
        <v>-1.6220600162206E-2</v>
      </c>
      <c r="G658">
        <v>655</v>
      </c>
      <c r="H658">
        <f t="shared" ca="1" si="21"/>
        <v>7.1497347017452792E-2</v>
      </c>
    </row>
    <row r="659" spans="2:8">
      <c r="B659" s="116">
        <v>45406</v>
      </c>
      <c r="C659" s="117">
        <v>184.4</v>
      </c>
      <c r="D659">
        <f t="shared" si="20"/>
        <v>1.4619492656875834</v>
      </c>
      <c r="E659">
        <v>-1.6271005601493641E-2</v>
      </c>
      <c r="G659">
        <v>656</v>
      </c>
      <c r="H659">
        <f t="shared" ca="1" si="21"/>
        <v>6.281971512730132E-2</v>
      </c>
    </row>
    <row r="660" spans="2:8">
      <c r="B660" s="116">
        <v>45105</v>
      </c>
      <c r="C660" s="117">
        <v>74.900000000000006</v>
      </c>
      <c r="D660">
        <f t="shared" si="20"/>
        <v>-0.72798256764118396</v>
      </c>
      <c r="E660">
        <v>-1.6414970453053183E-2</v>
      </c>
      <c r="G660">
        <v>657</v>
      </c>
      <c r="H660">
        <f t="shared" ca="1" si="21"/>
        <v>5.6876867442819161E-2</v>
      </c>
    </row>
    <row r="661" spans="2:8">
      <c r="B661" s="116">
        <v>45575</v>
      </c>
      <c r="C661" s="117">
        <v>275.35000000000002</v>
      </c>
      <c r="D661">
        <f t="shared" si="20"/>
        <v>4.1323392357875122</v>
      </c>
      <c r="E661">
        <v>-1.6431505626004522E-2</v>
      </c>
      <c r="G661">
        <v>658</v>
      </c>
      <c r="H661">
        <f t="shared" ca="1" si="21"/>
        <v>-3.0625631418012732E-2</v>
      </c>
    </row>
    <row r="662" spans="2:8">
      <c r="B662" s="116">
        <v>44988</v>
      </c>
      <c r="C662" s="117">
        <v>53.65</v>
      </c>
      <c r="D662">
        <f t="shared" si="20"/>
        <v>-0.81620417951353197</v>
      </c>
      <c r="E662">
        <v>-1.649862511457376E-2</v>
      </c>
      <c r="G662">
        <v>659</v>
      </c>
      <c r="H662">
        <f t="shared" ca="1" si="21"/>
        <v>-2.9176402133257633E-3</v>
      </c>
    </row>
    <row r="663" spans="2:8">
      <c r="B663" s="116">
        <v>45644</v>
      </c>
      <c r="C663" s="117">
        <v>291.89999999999998</v>
      </c>
      <c r="D663">
        <f t="shared" si="20"/>
        <v>1.7421324565523719</v>
      </c>
      <c r="E663">
        <v>-1.6509433962264265E-2</v>
      </c>
      <c r="G663">
        <v>660</v>
      </c>
      <c r="H663">
        <f t="shared" ca="1" si="21"/>
        <v>3.3372673750326425E-2</v>
      </c>
    </row>
    <row r="664" spans="2:8">
      <c r="B664" s="116">
        <v>45225</v>
      </c>
      <c r="C664" s="117">
        <v>106.45</v>
      </c>
      <c r="D664">
        <f t="shared" si="20"/>
        <v>-0.51348263254113347</v>
      </c>
      <c r="E664">
        <v>-1.6628175519630459E-2</v>
      </c>
      <c r="G664">
        <v>661</v>
      </c>
      <c r="H664">
        <f t="shared" ca="1" si="21"/>
        <v>4.5689755170712727E-2</v>
      </c>
    </row>
    <row r="665" spans="2:8">
      <c r="B665" s="116">
        <v>45687</v>
      </c>
      <c r="C665" s="117">
        <v>218.8</v>
      </c>
      <c r="D665">
        <f t="shared" si="20"/>
        <v>3.6602768903088396</v>
      </c>
      <c r="E665">
        <v>-1.6629213483146017E-2</v>
      </c>
      <c r="G665">
        <v>662</v>
      </c>
      <c r="H665">
        <f t="shared" ca="1" si="21"/>
        <v>1.5260844587220842E-2</v>
      </c>
    </row>
    <row r="666" spans="2:8">
      <c r="B666" s="116">
        <v>44953</v>
      </c>
      <c r="C666" s="117">
        <v>46.95</v>
      </c>
      <c r="D666">
        <f t="shared" si="20"/>
        <v>-0.82403208275551898</v>
      </c>
      <c r="E666">
        <v>-1.675392670157062E-2</v>
      </c>
      <c r="G666">
        <v>663</v>
      </c>
      <c r="H666">
        <f t="shared" ca="1" si="21"/>
        <v>-4.1023195386924234E-2</v>
      </c>
    </row>
    <row r="667" spans="2:8">
      <c r="B667" s="116">
        <v>45617</v>
      </c>
      <c r="C667" s="117">
        <v>266.81</v>
      </c>
      <c r="D667">
        <f t="shared" si="20"/>
        <v>0.69295685279187824</v>
      </c>
      <c r="E667">
        <v>-1.6767393867924571E-2</v>
      </c>
      <c r="G667">
        <v>664</v>
      </c>
      <c r="H667">
        <f t="shared" ca="1" si="21"/>
        <v>-2.5982657046870753E-2</v>
      </c>
    </row>
    <row r="668" spans="2:8">
      <c r="B668" s="116">
        <v>44516</v>
      </c>
      <c r="C668" s="117">
        <v>157.6</v>
      </c>
      <c r="D668">
        <f t="shared" si="20"/>
        <v>1.8524886877828053</v>
      </c>
      <c r="E668">
        <v>-1.6843418590143586E-2</v>
      </c>
      <c r="G668">
        <v>665</v>
      </c>
      <c r="H668">
        <f t="shared" ca="1" si="21"/>
        <v>4.213265557078727E-2</v>
      </c>
    </row>
    <row r="669" spans="2:8">
      <c r="B669" s="116">
        <v>44932</v>
      </c>
      <c r="C669" s="117">
        <v>55.25</v>
      </c>
      <c r="D669">
        <f t="shared" si="20"/>
        <v>-0.74645495846909271</v>
      </c>
      <c r="E669">
        <v>-1.6903914590747381E-2</v>
      </c>
      <c r="G669">
        <v>666</v>
      </c>
      <c r="H669">
        <f t="shared" ca="1" si="21"/>
        <v>-1.0877108823324964E-2</v>
      </c>
    </row>
    <row r="670" spans="2:8">
      <c r="B670" s="116">
        <v>45496</v>
      </c>
      <c r="C670" s="117">
        <v>217.91</v>
      </c>
      <c r="D670">
        <f t="shared" si="20"/>
        <v>2.4671439936356405</v>
      </c>
      <c r="E670">
        <v>-1.6917802039159074E-2</v>
      </c>
      <c r="G670">
        <v>667</v>
      </c>
      <c r="H670">
        <f t="shared" ca="1" si="21"/>
        <v>4.406969142774779E-2</v>
      </c>
    </row>
    <row r="671" spans="2:8">
      <c r="B671" s="116">
        <v>44824</v>
      </c>
      <c r="C671" s="117">
        <v>62.85</v>
      </c>
      <c r="D671">
        <f t="shared" si="20"/>
        <v>0.10166520595968456</v>
      </c>
      <c r="E671">
        <v>-1.720093823299455E-2</v>
      </c>
      <c r="G671">
        <v>668</v>
      </c>
      <c r="H671">
        <f t="shared" ca="1" si="21"/>
        <v>5.4068720142479904E-2</v>
      </c>
    </row>
    <row r="672" spans="2:8">
      <c r="B672" s="116">
        <v>44704</v>
      </c>
      <c r="C672" s="117">
        <v>57.05</v>
      </c>
      <c r="D672">
        <f t="shared" si="20"/>
        <v>-0.68208414600167178</v>
      </c>
      <c r="E672">
        <v>-1.7226528854435832E-2</v>
      </c>
      <c r="G672">
        <v>669</v>
      </c>
      <c r="H672">
        <f t="shared" ca="1" si="21"/>
        <v>-2.5665278881444785E-2</v>
      </c>
    </row>
    <row r="673" spans="2:8">
      <c r="B673" s="116">
        <v>45378</v>
      </c>
      <c r="C673" s="117">
        <v>179.45</v>
      </c>
      <c r="D673">
        <f t="shared" si="20"/>
        <v>-0.34339553604098066</v>
      </c>
      <c r="E673">
        <v>-1.725082146768897E-2</v>
      </c>
      <c r="G673">
        <v>670</v>
      </c>
      <c r="H673">
        <f t="shared" ca="1" si="21"/>
        <v>4.0883917084065066E-2</v>
      </c>
    </row>
    <row r="674" spans="2:8">
      <c r="B674" s="116">
        <v>45565</v>
      </c>
      <c r="C674" s="117">
        <v>273.3</v>
      </c>
      <c r="D674">
        <f t="shared" si="20"/>
        <v>1.0251945164875882</v>
      </c>
      <c r="E674">
        <v>-1.743663490922152E-2</v>
      </c>
      <c r="G674">
        <v>671</v>
      </c>
      <c r="H674">
        <f t="shared" ca="1" si="21"/>
        <v>-4.855604908749233E-2</v>
      </c>
    </row>
    <row r="675" spans="2:8">
      <c r="B675" s="116">
        <v>44424</v>
      </c>
      <c r="C675" s="117">
        <v>134.94999999999999</v>
      </c>
      <c r="D675">
        <f t="shared" si="20"/>
        <v>-0.16336019838809684</v>
      </c>
      <c r="E675">
        <v>-1.7473607571896657E-2</v>
      </c>
      <c r="G675">
        <v>672</v>
      </c>
      <c r="H675">
        <f t="shared" ca="1" si="21"/>
        <v>-2.0086100925695818E-2</v>
      </c>
    </row>
    <row r="676" spans="2:8">
      <c r="B676" s="116">
        <v>45349</v>
      </c>
      <c r="C676" s="117">
        <v>161.30000000000001</v>
      </c>
      <c r="D676">
        <f t="shared" si="20"/>
        <v>0.2904000000000001</v>
      </c>
      <c r="E676">
        <v>-1.7661388550547975E-2</v>
      </c>
      <c r="G676">
        <v>673</v>
      </c>
      <c r="H676">
        <f t="shared" ca="1" si="21"/>
        <v>-1.5564117778217145E-3</v>
      </c>
    </row>
    <row r="677" spans="2:8">
      <c r="B677" s="116">
        <v>44432</v>
      </c>
      <c r="C677" s="117">
        <v>125</v>
      </c>
      <c r="D677">
        <f t="shared" si="20"/>
        <v>-0.57147754542338014</v>
      </c>
      <c r="E677">
        <v>-1.768172888015717E-2</v>
      </c>
      <c r="G677">
        <v>674</v>
      </c>
      <c r="H677">
        <f t="shared" ca="1" si="21"/>
        <v>4.0111257383425428E-2</v>
      </c>
    </row>
    <row r="678" spans="2:8">
      <c r="B678" s="116">
        <v>45559</v>
      </c>
      <c r="C678" s="117">
        <v>291.7</v>
      </c>
      <c r="D678">
        <f t="shared" si="20"/>
        <v>3.2459970887918486</v>
      </c>
      <c r="E678">
        <v>-1.7845117845117883E-2</v>
      </c>
      <c r="G678">
        <v>675</v>
      </c>
      <c r="H678">
        <f t="shared" ca="1" si="21"/>
        <v>-8.6827889890454188E-3</v>
      </c>
    </row>
    <row r="679" spans="2:8">
      <c r="B679" s="116">
        <v>44881</v>
      </c>
      <c r="C679" s="117">
        <v>68.7</v>
      </c>
      <c r="D679">
        <f t="shared" si="20"/>
        <v>-0.12706480304955528</v>
      </c>
      <c r="E679">
        <v>-1.7869907076483203E-2</v>
      </c>
      <c r="G679">
        <v>676</v>
      </c>
      <c r="H679">
        <f t="shared" ca="1" si="21"/>
        <v>-4.5885247169954672E-2</v>
      </c>
    </row>
    <row r="680" spans="2:8">
      <c r="B680" s="116">
        <v>45125</v>
      </c>
      <c r="C680" s="117">
        <v>78.7</v>
      </c>
      <c r="D680">
        <f t="shared" si="20"/>
        <v>-0.40603773584905656</v>
      </c>
      <c r="E680">
        <v>-1.8091079226450441E-2</v>
      </c>
      <c r="G680">
        <v>677</v>
      </c>
      <c r="H680">
        <f t="shared" ca="1" si="21"/>
        <v>1.7639425004937995E-2</v>
      </c>
    </row>
    <row r="681" spans="2:8">
      <c r="B681" s="116">
        <v>44425</v>
      </c>
      <c r="C681" s="117">
        <v>132.5</v>
      </c>
      <c r="D681">
        <f t="shared" si="20"/>
        <v>0.36457260556127713</v>
      </c>
      <c r="E681">
        <v>-1.8154872174879502E-2</v>
      </c>
      <c r="G681">
        <v>678</v>
      </c>
      <c r="H681">
        <f t="shared" ca="1" si="21"/>
        <v>-1.056421960145368E-2</v>
      </c>
    </row>
    <row r="682" spans="2:8">
      <c r="B682" s="116">
        <v>44595</v>
      </c>
      <c r="C682" s="117">
        <v>97.1</v>
      </c>
      <c r="D682">
        <f t="shared" si="20"/>
        <v>0.24168797953964183</v>
      </c>
      <c r="E682">
        <v>-1.8200202224469275E-2</v>
      </c>
      <c r="G682">
        <v>679</v>
      </c>
      <c r="H682">
        <f t="shared" ca="1" si="21"/>
        <v>1.0903265182253428E-2</v>
      </c>
    </row>
    <row r="683" spans="2:8">
      <c r="B683" s="116">
        <v>44649</v>
      </c>
      <c r="C683" s="117">
        <v>78.2</v>
      </c>
      <c r="D683">
        <f t="shared" si="20"/>
        <v>-0.6434271123067804</v>
      </c>
      <c r="E683">
        <v>-1.8204645323289425E-2</v>
      </c>
      <c r="G683">
        <v>680</v>
      </c>
      <c r="H683">
        <f t="shared" ca="1" si="21"/>
        <v>4.1620316642781617E-2</v>
      </c>
    </row>
    <row r="684" spans="2:8">
      <c r="B684" s="116">
        <v>45498</v>
      </c>
      <c r="C684" s="117">
        <v>219.31</v>
      </c>
      <c r="D684">
        <f t="shared" si="20"/>
        <v>-0.18472118959107806</v>
      </c>
      <c r="E684">
        <v>-1.8703297686697422E-2</v>
      </c>
      <c r="G684">
        <v>681</v>
      </c>
      <c r="H684">
        <f t="shared" ca="1" si="21"/>
        <v>-3.6256705141495191E-3</v>
      </c>
    </row>
    <row r="685" spans="2:8">
      <c r="B685" s="116">
        <v>45568</v>
      </c>
      <c r="C685" s="117">
        <v>269</v>
      </c>
      <c r="D685">
        <f t="shared" si="20"/>
        <v>9.6392908090483009E-2</v>
      </c>
      <c r="E685">
        <v>-1.8785336494619654E-2</v>
      </c>
      <c r="G685">
        <v>682</v>
      </c>
      <c r="H685">
        <f t="shared" ca="1" si="21"/>
        <v>5.9172938579168922E-4</v>
      </c>
    </row>
    <row r="686" spans="2:8">
      <c r="B686" s="116">
        <v>45666</v>
      </c>
      <c r="C686" s="117">
        <v>245.35</v>
      </c>
      <c r="D686">
        <f t="shared" si="20"/>
        <v>-0.10537830446672745</v>
      </c>
      <c r="E686">
        <v>-1.8796240751849696E-2</v>
      </c>
      <c r="G686">
        <v>683</v>
      </c>
      <c r="H686">
        <f t="shared" ca="1" si="21"/>
        <v>-4.5657920385868529E-2</v>
      </c>
    </row>
    <row r="687" spans="2:8">
      <c r="B687" s="116">
        <v>45581</v>
      </c>
      <c r="C687" s="117">
        <v>274.25</v>
      </c>
      <c r="D687">
        <f t="shared" si="20"/>
        <v>1.3581255374032672</v>
      </c>
      <c r="E687">
        <v>-1.8959041316401398E-2</v>
      </c>
      <c r="G687">
        <v>684</v>
      </c>
      <c r="H687">
        <f t="shared" ca="1" si="21"/>
        <v>1.6190559335673318E-3</v>
      </c>
    </row>
    <row r="688" spans="2:8">
      <c r="B688" s="116">
        <v>45261</v>
      </c>
      <c r="C688" s="117">
        <v>116.3</v>
      </c>
      <c r="D688">
        <f t="shared" si="20"/>
        <v>-0.37304582210242587</v>
      </c>
      <c r="E688">
        <v>-1.8979333614508646E-2</v>
      </c>
      <c r="G688">
        <v>685</v>
      </c>
      <c r="H688">
        <f t="shared" ca="1" si="21"/>
        <v>4.4279945796787346E-2</v>
      </c>
    </row>
    <row r="689" spans="2:8">
      <c r="B689" s="116">
        <v>45434</v>
      </c>
      <c r="C689" s="117">
        <v>185.5</v>
      </c>
      <c r="D689">
        <f t="shared" si="20"/>
        <v>-0.23615400452954496</v>
      </c>
      <c r="E689">
        <v>-1.9037546271813827E-2</v>
      </c>
      <c r="G689">
        <v>686</v>
      </c>
      <c r="H689">
        <f t="shared" ca="1" si="21"/>
        <v>-6.8481492967260388E-2</v>
      </c>
    </row>
    <row r="690" spans="2:8">
      <c r="B690" s="116">
        <v>45539</v>
      </c>
      <c r="C690" s="117">
        <v>242.85</v>
      </c>
      <c r="D690">
        <f t="shared" si="20"/>
        <v>0.41191860465116276</v>
      </c>
      <c r="E690">
        <v>-1.9580137262817904E-2</v>
      </c>
      <c r="G690">
        <v>687</v>
      </c>
      <c r="H690">
        <f t="shared" ca="1" si="21"/>
        <v>-1.197222269944862E-4</v>
      </c>
    </row>
    <row r="691" spans="2:8">
      <c r="B691" s="116">
        <v>45447</v>
      </c>
      <c r="C691" s="117">
        <v>172</v>
      </c>
      <c r="D691">
        <f t="shared" si="20"/>
        <v>0.92501398992725248</v>
      </c>
      <c r="E691">
        <v>-1.9663721858079162E-2</v>
      </c>
      <c r="G691">
        <v>688</v>
      </c>
      <c r="H691">
        <f t="shared" ca="1" si="21"/>
        <v>4.6781275949370801E-2</v>
      </c>
    </row>
    <row r="692" spans="2:8">
      <c r="B692" s="116">
        <v>45156</v>
      </c>
      <c r="C692" s="117">
        <v>89.35</v>
      </c>
      <c r="D692">
        <f t="shared" si="20"/>
        <v>-0.5254912373871482</v>
      </c>
      <c r="E692">
        <v>-1.9747668678003413E-2</v>
      </c>
      <c r="G692">
        <v>689</v>
      </c>
      <c r="H692">
        <f t="shared" ca="1" si="21"/>
        <v>1.3291460648430278E-2</v>
      </c>
    </row>
    <row r="693" spans="2:8">
      <c r="B693" s="116">
        <v>45397</v>
      </c>
      <c r="C693" s="117">
        <v>188.3</v>
      </c>
      <c r="D693">
        <f t="shared" si="20"/>
        <v>2.4645814167433304</v>
      </c>
      <c r="E693">
        <v>-1.9781363872982734E-2</v>
      </c>
      <c r="G693">
        <v>690</v>
      </c>
      <c r="H693">
        <f t="shared" ca="1" si="21"/>
        <v>-1.0501994861975811E-2</v>
      </c>
    </row>
    <row r="694" spans="2:8">
      <c r="B694" s="116">
        <v>44748</v>
      </c>
      <c r="C694" s="117">
        <v>54.35</v>
      </c>
      <c r="D694">
        <f t="shared" si="20"/>
        <v>-0.25802047781569964</v>
      </c>
      <c r="E694">
        <v>-1.983769161406675E-2</v>
      </c>
      <c r="G694">
        <v>691</v>
      </c>
      <c r="H694">
        <f t="shared" ca="1" si="21"/>
        <v>2.1750112814907996E-3</v>
      </c>
    </row>
    <row r="695" spans="2:8">
      <c r="B695" s="116">
        <v>45114</v>
      </c>
      <c r="C695" s="117">
        <v>73.25</v>
      </c>
      <c r="D695">
        <f t="shared" si="20"/>
        <v>0.37429643527204509</v>
      </c>
      <c r="E695">
        <v>-2.0066889632107024E-2</v>
      </c>
      <c r="G695">
        <v>692</v>
      </c>
      <c r="H695">
        <f t="shared" ca="1" si="21"/>
        <v>1.3839488242910656E-2</v>
      </c>
    </row>
    <row r="696" spans="2:8">
      <c r="B696" s="116">
        <v>44967</v>
      </c>
      <c r="C696" s="117">
        <v>53.3</v>
      </c>
      <c r="D696">
        <f t="shared" si="20"/>
        <v>-0.80837677512133732</v>
      </c>
      <c r="E696">
        <v>-2.0220588235294143E-2</v>
      </c>
      <c r="G696">
        <v>693</v>
      </c>
      <c r="H696">
        <f t="shared" ca="1" si="21"/>
        <v>-4.075092607724309E-4</v>
      </c>
    </row>
    <row r="697" spans="2:8">
      <c r="B697" s="116">
        <v>45562</v>
      </c>
      <c r="C697" s="117">
        <v>278.14999999999998</v>
      </c>
      <c r="D697">
        <f t="shared" si="20"/>
        <v>1.4625940681717573</v>
      </c>
      <c r="E697">
        <v>-2.0253610426206412E-2</v>
      </c>
      <c r="G697">
        <v>694</v>
      </c>
      <c r="H697">
        <f t="shared" ca="1" si="21"/>
        <v>2.1577824123066594E-2</v>
      </c>
    </row>
    <row r="698" spans="2:8">
      <c r="B698" s="116">
        <v>45253</v>
      </c>
      <c r="C698" s="117">
        <v>112.95</v>
      </c>
      <c r="D698">
        <f t="shared" si="20"/>
        <v>1.3654450261780104</v>
      </c>
      <c r="E698">
        <v>-2.0381613183000819E-2</v>
      </c>
      <c r="G698">
        <v>695</v>
      </c>
      <c r="H698">
        <f t="shared" ca="1" si="21"/>
        <v>-1.3604406931278307E-2</v>
      </c>
    </row>
    <row r="699" spans="2:8">
      <c r="B699" s="116">
        <v>44963</v>
      </c>
      <c r="C699" s="117">
        <v>47.75</v>
      </c>
      <c r="D699">
        <f t="shared" si="20"/>
        <v>-0.72784269022513537</v>
      </c>
      <c r="E699">
        <v>-2.0512820512820513E-2</v>
      </c>
      <c r="G699">
        <v>696</v>
      </c>
      <c r="H699">
        <f t="shared" ca="1" si="21"/>
        <v>4.5416422447710787E-3</v>
      </c>
    </row>
    <row r="700" spans="2:8">
      <c r="B700" s="116">
        <v>45446</v>
      </c>
      <c r="C700" s="117">
        <v>175.45</v>
      </c>
      <c r="D700">
        <f t="shared" si="20"/>
        <v>-0.27425025853154089</v>
      </c>
      <c r="E700">
        <v>-2.0653084007814775E-2</v>
      </c>
      <c r="G700">
        <v>697</v>
      </c>
      <c r="H700">
        <f t="shared" ca="1" si="21"/>
        <v>-3.3661224662134157E-2</v>
      </c>
    </row>
    <row r="701" spans="2:8">
      <c r="B701" s="116">
        <v>45596</v>
      </c>
      <c r="C701" s="117">
        <v>241.75</v>
      </c>
      <c r="D701">
        <f t="shared" si="20"/>
        <v>2.7802971071149334</v>
      </c>
      <c r="E701">
        <v>-2.0660320032408322E-2</v>
      </c>
      <c r="G701">
        <v>698</v>
      </c>
      <c r="H701">
        <f t="shared" ca="1" si="21"/>
        <v>5.2725707174751994E-2</v>
      </c>
    </row>
    <row r="702" spans="2:8">
      <c r="B702" s="116">
        <v>44875</v>
      </c>
      <c r="C702" s="117">
        <v>63.95</v>
      </c>
      <c r="D702">
        <f t="shared" si="20"/>
        <v>-0.6503553854565336</v>
      </c>
      <c r="E702">
        <v>-2.0673813169984599E-2</v>
      </c>
      <c r="G702">
        <v>699</v>
      </c>
      <c r="H702">
        <f t="shared" ca="1" si="21"/>
        <v>-1.2220536737139453E-2</v>
      </c>
    </row>
    <row r="703" spans="2:8">
      <c r="B703" s="116">
        <v>45436</v>
      </c>
      <c r="C703" s="117">
        <v>182.9</v>
      </c>
      <c r="D703">
        <f t="shared" si="20"/>
        <v>0.82900000000000007</v>
      </c>
      <c r="E703">
        <v>-2.0877944325481828E-2</v>
      </c>
      <c r="G703">
        <v>700</v>
      </c>
      <c r="H703">
        <f t="shared" ca="1" si="21"/>
        <v>-2.3946492697606545E-2</v>
      </c>
    </row>
    <row r="704" spans="2:8">
      <c r="B704" s="116">
        <v>45189</v>
      </c>
      <c r="C704" s="117">
        <v>100</v>
      </c>
      <c r="D704">
        <f t="shared" si="20"/>
        <v>0.7256255392579809</v>
      </c>
      <c r="E704">
        <v>-2.1047479197258988E-2</v>
      </c>
      <c r="G704">
        <v>701</v>
      </c>
      <c r="H704">
        <f t="shared" ca="1" si="21"/>
        <v>5.0049844839403668E-2</v>
      </c>
    </row>
    <row r="705" spans="2:8">
      <c r="B705" s="116">
        <v>44803</v>
      </c>
      <c r="C705" s="117">
        <v>57.95</v>
      </c>
      <c r="D705">
        <f t="shared" si="20"/>
        <v>-0.5811348030357788</v>
      </c>
      <c r="E705">
        <v>-2.1114864864864864E-2</v>
      </c>
      <c r="G705">
        <v>702</v>
      </c>
      <c r="H705">
        <f t="shared" ca="1" si="21"/>
        <v>-2.8378531638071788E-2</v>
      </c>
    </row>
    <row r="706" spans="2:8">
      <c r="B706" s="116">
        <v>44565</v>
      </c>
      <c r="C706" s="117">
        <v>138.35</v>
      </c>
      <c r="D706">
        <f t="shared" si="20"/>
        <v>-0.43953818108162851</v>
      </c>
      <c r="E706">
        <v>-2.1223912274495934E-2</v>
      </c>
      <c r="G706">
        <v>703</v>
      </c>
      <c r="H706">
        <f t="shared" ca="1" si="21"/>
        <v>4.0064191346850637E-2</v>
      </c>
    </row>
    <row r="707" spans="2:8">
      <c r="B707" s="116">
        <v>45595</v>
      </c>
      <c r="C707" s="117">
        <v>246.85</v>
      </c>
      <c r="D707">
        <f t="shared" si="20"/>
        <v>-0.13507358093903288</v>
      </c>
      <c r="E707">
        <v>-2.1407333994053541E-2</v>
      </c>
      <c r="G707">
        <v>704</v>
      </c>
      <c r="H707">
        <f t="shared" ca="1" si="21"/>
        <v>5.2500404401333717E-3</v>
      </c>
    </row>
    <row r="708" spans="2:8">
      <c r="B708" s="116">
        <v>45560</v>
      </c>
      <c r="C708" s="117">
        <v>285.39999999999998</v>
      </c>
      <c r="D708">
        <f t="shared" ref="D708:D771" si="22">IFERROR((C708-C709)/C709,0)</f>
        <v>3.5158227848101262</v>
      </c>
      <c r="E708">
        <v>-2.1597531710661678E-2</v>
      </c>
      <c r="G708">
        <v>705</v>
      </c>
      <c r="H708">
        <f t="shared" ca="1" si="21"/>
        <v>-1.347173676374749E-2</v>
      </c>
    </row>
    <row r="709" spans="2:8">
      <c r="B709" s="116">
        <v>44820</v>
      </c>
      <c r="C709" s="117">
        <v>63.2</v>
      </c>
      <c r="D709">
        <f t="shared" si="22"/>
        <v>-0.66988769913815627</v>
      </c>
      <c r="E709">
        <v>-2.1671826625386865E-2</v>
      </c>
      <c r="G709">
        <v>706</v>
      </c>
      <c r="H709">
        <f t="shared" ref="H709:H772" ca="1" si="23">IFERROR(_xlfn.NORM.INV(RAND(),N$5,N$6),0)</f>
        <v>-1.952818458301131E-2</v>
      </c>
    </row>
    <row r="710" spans="2:8">
      <c r="B710" s="116">
        <v>45419</v>
      </c>
      <c r="C710" s="117">
        <v>191.45</v>
      </c>
      <c r="D710">
        <f t="shared" si="22"/>
        <v>1.8362962962962961</v>
      </c>
      <c r="E710">
        <v>-2.1716913643331632E-2</v>
      </c>
      <c r="G710">
        <v>707</v>
      </c>
      <c r="H710">
        <f t="shared" ca="1" si="23"/>
        <v>-5.9240964852528806E-3</v>
      </c>
    </row>
    <row r="711" spans="2:8">
      <c r="B711" s="116">
        <v>44725</v>
      </c>
      <c r="C711" s="117">
        <v>67.5</v>
      </c>
      <c r="D711">
        <f t="shared" si="22"/>
        <v>-0.4998147462022971</v>
      </c>
      <c r="E711">
        <v>-2.1739130434782608E-2</v>
      </c>
      <c r="G711">
        <v>708</v>
      </c>
      <c r="H711">
        <f t="shared" ca="1" si="23"/>
        <v>-1.2077255056615171E-2</v>
      </c>
    </row>
    <row r="712" spans="2:8">
      <c r="B712" s="116">
        <v>44475</v>
      </c>
      <c r="C712" s="117">
        <v>134.94999999999999</v>
      </c>
      <c r="D712">
        <f t="shared" si="22"/>
        <v>-2.9553010712966804E-3</v>
      </c>
      <c r="E712">
        <v>-2.1747009786154407E-2</v>
      </c>
      <c r="G712">
        <v>709</v>
      </c>
      <c r="H712">
        <f t="shared" ca="1" si="23"/>
        <v>2.1508241201377731E-2</v>
      </c>
    </row>
    <row r="713" spans="2:8">
      <c r="B713" s="116">
        <v>44547</v>
      </c>
      <c r="C713" s="117">
        <v>135.35</v>
      </c>
      <c r="D713">
        <f t="shared" si="22"/>
        <v>0.38678278688524592</v>
      </c>
      <c r="E713">
        <v>-2.2037572254335343E-2</v>
      </c>
      <c r="G713">
        <v>710</v>
      </c>
      <c r="H713">
        <f t="shared" ca="1" si="23"/>
        <v>-2.8415502646851835E-3</v>
      </c>
    </row>
    <row r="714" spans="2:8">
      <c r="B714" s="116">
        <v>45169</v>
      </c>
      <c r="C714" s="117">
        <v>97.6</v>
      </c>
      <c r="D714">
        <f t="shared" si="22"/>
        <v>0.92315270935960581</v>
      </c>
      <c r="E714">
        <v>-2.2044088176352734E-2</v>
      </c>
      <c r="G714">
        <v>711</v>
      </c>
      <c r="H714">
        <f t="shared" ca="1" si="23"/>
        <v>-4.553747989200025E-2</v>
      </c>
    </row>
    <row r="715" spans="2:8">
      <c r="B715" s="116">
        <v>44999</v>
      </c>
      <c r="C715" s="117">
        <v>50.75</v>
      </c>
      <c r="D715">
        <f t="shared" si="22"/>
        <v>-0.82009925558312657</v>
      </c>
      <c r="E715">
        <v>-2.2157996146435426E-2</v>
      </c>
      <c r="G715">
        <v>712</v>
      </c>
      <c r="H715">
        <f t="shared" ca="1" si="23"/>
        <v>-1.0941423068832912E-2</v>
      </c>
    </row>
    <row r="716" spans="2:8">
      <c r="B716" s="116">
        <v>45646</v>
      </c>
      <c r="C716" s="117">
        <v>282.10000000000002</v>
      </c>
      <c r="D716">
        <f t="shared" si="22"/>
        <v>8.3643122676581062E-3</v>
      </c>
      <c r="E716">
        <v>-2.2183708838821412E-2</v>
      </c>
      <c r="G716">
        <v>713</v>
      </c>
      <c r="H716">
        <f t="shared" ca="1" si="23"/>
        <v>5.741774469756479E-2</v>
      </c>
    </row>
    <row r="717" spans="2:8">
      <c r="B717" s="116">
        <v>45625</v>
      </c>
      <c r="C717" s="117">
        <v>279.76</v>
      </c>
      <c r="D717">
        <f t="shared" si="22"/>
        <v>3.4091410559495663</v>
      </c>
      <c r="E717">
        <v>-2.2262607905497517E-2</v>
      </c>
      <c r="G717">
        <v>714</v>
      </c>
      <c r="H717">
        <f t="shared" ca="1" si="23"/>
        <v>-2.4268935942610956E-2</v>
      </c>
    </row>
    <row r="718" spans="2:8">
      <c r="B718" s="116">
        <v>45048</v>
      </c>
      <c r="C718" s="117">
        <v>63.45</v>
      </c>
      <c r="D718">
        <f t="shared" si="22"/>
        <v>7.6335877862595422E-2</v>
      </c>
      <c r="E718">
        <v>-2.2342064714946111E-2</v>
      </c>
      <c r="G718">
        <v>715</v>
      </c>
      <c r="H718">
        <f t="shared" ca="1" si="23"/>
        <v>-1.1588217201057944E-2</v>
      </c>
    </row>
    <row r="719" spans="2:8">
      <c r="B719" s="116">
        <v>44929</v>
      </c>
      <c r="C719" s="117">
        <v>58.95</v>
      </c>
      <c r="D719">
        <f t="shared" si="22"/>
        <v>-0.26035131744040152</v>
      </c>
      <c r="E719">
        <v>-2.2388059701492446E-2</v>
      </c>
      <c r="G719">
        <v>716</v>
      </c>
      <c r="H719">
        <f t="shared" ca="1" si="23"/>
        <v>-3.5627888632920927E-2</v>
      </c>
    </row>
    <row r="720" spans="2:8">
      <c r="B720" s="116">
        <v>44614</v>
      </c>
      <c r="C720" s="117">
        <v>79.7</v>
      </c>
      <c r="D720">
        <f t="shared" si="22"/>
        <v>-0.40500186636804769</v>
      </c>
      <c r="E720">
        <v>-2.2685469037400298E-2</v>
      </c>
      <c r="G720">
        <v>717</v>
      </c>
      <c r="H720">
        <f t="shared" ca="1" si="23"/>
        <v>3.9138427402964263E-2</v>
      </c>
    </row>
    <row r="721" spans="2:8">
      <c r="B721" s="116">
        <v>44560</v>
      </c>
      <c r="C721" s="117">
        <v>133.94999999999999</v>
      </c>
      <c r="D721">
        <f t="shared" si="22"/>
        <v>-0.47734987709235638</v>
      </c>
      <c r="E721">
        <v>-2.2975929978118204E-2</v>
      </c>
      <c r="G721">
        <v>718</v>
      </c>
      <c r="H721">
        <f t="shared" ca="1" si="23"/>
        <v>3.8465546637010493E-3</v>
      </c>
    </row>
    <row r="722" spans="2:8">
      <c r="B722" s="116">
        <v>45509</v>
      </c>
      <c r="C722" s="117">
        <v>256.29000000000002</v>
      </c>
      <c r="D722">
        <f t="shared" si="22"/>
        <v>3.6853747714808049</v>
      </c>
      <c r="E722">
        <v>-2.3061675688038252E-2</v>
      </c>
      <c r="G722">
        <v>719</v>
      </c>
      <c r="H722">
        <f t="shared" ca="1" si="23"/>
        <v>-1.3887980527557534E-2</v>
      </c>
    </row>
    <row r="723" spans="2:8">
      <c r="B723" s="116">
        <v>44936</v>
      </c>
      <c r="C723" s="117">
        <v>54.7</v>
      </c>
      <c r="D723">
        <f t="shared" si="22"/>
        <v>-0.67018390111546577</v>
      </c>
      <c r="E723">
        <v>-2.3214285714285663E-2</v>
      </c>
      <c r="G723">
        <v>720</v>
      </c>
      <c r="H723">
        <f t="shared" ca="1" si="23"/>
        <v>-4.5293262198412496E-2</v>
      </c>
    </row>
    <row r="724" spans="2:8">
      <c r="B724" s="116">
        <v>45356</v>
      </c>
      <c r="C724" s="117">
        <v>165.85</v>
      </c>
      <c r="D724">
        <f t="shared" si="22"/>
        <v>-0.41786591786591781</v>
      </c>
      <c r="E724">
        <v>-2.326266195524156E-2</v>
      </c>
      <c r="G724">
        <v>721</v>
      </c>
      <c r="H724">
        <f t="shared" ca="1" si="23"/>
        <v>2.2600703976050504E-2</v>
      </c>
    </row>
    <row r="725" spans="2:8">
      <c r="B725" s="116">
        <v>45638</v>
      </c>
      <c r="C725" s="117">
        <v>284.89999999999998</v>
      </c>
      <c r="D725">
        <f t="shared" si="22"/>
        <v>0.58586139716114649</v>
      </c>
      <c r="E725">
        <v>-2.3646333104866461E-2</v>
      </c>
      <c r="G725">
        <v>722</v>
      </c>
      <c r="H725">
        <f t="shared" ca="1" si="23"/>
        <v>-6.4635381000152942E-3</v>
      </c>
    </row>
    <row r="726" spans="2:8">
      <c r="B726" s="116">
        <v>45455</v>
      </c>
      <c r="C726" s="117">
        <v>179.65</v>
      </c>
      <c r="D726">
        <f t="shared" si="22"/>
        <v>1.9282803585982071</v>
      </c>
      <c r="E726">
        <v>-2.3747418758830584E-2</v>
      </c>
      <c r="G726">
        <v>723</v>
      </c>
      <c r="H726">
        <f t="shared" ca="1" si="23"/>
        <v>-1.4857285504896959E-4</v>
      </c>
    </row>
    <row r="727" spans="2:8">
      <c r="B727" s="116">
        <v>44916</v>
      </c>
      <c r="C727" s="117">
        <v>61.35</v>
      </c>
      <c r="D727">
        <f t="shared" si="22"/>
        <v>-0.7613583320367201</v>
      </c>
      <c r="E727">
        <v>-2.386634844868735E-2</v>
      </c>
      <c r="G727">
        <v>724</v>
      </c>
      <c r="H727">
        <f t="shared" ca="1" si="23"/>
        <v>2.1460102010127134E-2</v>
      </c>
    </row>
    <row r="728" spans="2:8">
      <c r="B728" s="116">
        <v>45517</v>
      </c>
      <c r="C728" s="117">
        <v>257.08</v>
      </c>
      <c r="D728">
        <f t="shared" si="22"/>
        <v>1.4460513796384395</v>
      </c>
      <c r="E728">
        <v>-2.4105075352086027E-2</v>
      </c>
      <c r="G728">
        <v>725</v>
      </c>
      <c r="H728">
        <f t="shared" ca="1" si="23"/>
        <v>1.7041507960021671E-2</v>
      </c>
    </row>
    <row r="729" spans="2:8">
      <c r="B729" s="116">
        <v>45230</v>
      </c>
      <c r="C729" s="117">
        <v>105.1</v>
      </c>
      <c r="D729">
        <f t="shared" si="22"/>
        <v>0.27393939393939387</v>
      </c>
      <c r="E729">
        <v>-2.4141132776230347E-2</v>
      </c>
      <c r="G729">
        <v>726</v>
      </c>
      <c r="H729">
        <f t="shared" ca="1" si="23"/>
        <v>-3.9762578325061013E-2</v>
      </c>
    </row>
    <row r="730" spans="2:8">
      <c r="B730" s="116">
        <v>44658</v>
      </c>
      <c r="C730" s="117">
        <v>82.5</v>
      </c>
      <c r="D730">
        <f t="shared" si="22"/>
        <v>-0.66250767028022084</v>
      </c>
      <c r="E730">
        <v>-2.4246008279124747E-2</v>
      </c>
      <c r="G730">
        <v>727</v>
      </c>
      <c r="H730">
        <f t="shared" ca="1" si="23"/>
        <v>-1.048452347204454E-2</v>
      </c>
    </row>
    <row r="731" spans="2:8">
      <c r="B731" s="116">
        <v>45537</v>
      </c>
      <c r="C731" s="117">
        <v>244.45</v>
      </c>
      <c r="D731">
        <f t="shared" si="22"/>
        <v>2.0480049875311721</v>
      </c>
      <c r="E731">
        <v>-2.4268550672574194E-2</v>
      </c>
      <c r="G731">
        <v>728</v>
      </c>
      <c r="H731">
        <f t="shared" ca="1" si="23"/>
        <v>-3.6172601435009825E-2</v>
      </c>
    </row>
    <row r="732" spans="2:8">
      <c r="B732" s="116">
        <v>44624</v>
      </c>
      <c r="C732" s="117">
        <v>80.2</v>
      </c>
      <c r="D732">
        <f t="shared" si="22"/>
        <v>-0.58250910983862569</v>
      </c>
      <c r="E732">
        <v>-2.4330900243309E-2</v>
      </c>
      <c r="G732">
        <v>729</v>
      </c>
      <c r="H732">
        <f t="shared" ca="1" si="23"/>
        <v>5.7246144087575454E-3</v>
      </c>
    </row>
    <row r="733" spans="2:8">
      <c r="B733" s="116">
        <v>45394</v>
      </c>
      <c r="C733" s="117">
        <v>192.1</v>
      </c>
      <c r="D733">
        <f t="shared" si="22"/>
        <v>2.5873015873015874</v>
      </c>
      <c r="E733">
        <v>-2.4377856780091474E-2</v>
      </c>
      <c r="G733">
        <v>730</v>
      </c>
      <c r="H733">
        <f t="shared" ca="1" si="23"/>
        <v>-2.0179028292998561E-2</v>
      </c>
    </row>
    <row r="734" spans="2:8">
      <c r="B734" s="116">
        <v>45005</v>
      </c>
      <c r="C734" s="117">
        <v>53.55</v>
      </c>
      <c r="D734">
        <f t="shared" si="22"/>
        <v>-0.61818181818181817</v>
      </c>
      <c r="E734">
        <v>-2.4590163934426257E-2</v>
      </c>
      <c r="G734">
        <v>731</v>
      </c>
      <c r="H734">
        <f t="shared" ca="1" si="23"/>
        <v>-8.2761755384671842E-3</v>
      </c>
    </row>
    <row r="735" spans="2:8">
      <c r="B735" s="116">
        <v>45327</v>
      </c>
      <c r="C735" s="117">
        <v>140.25</v>
      </c>
      <c r="D735">
        <f t="shared" si="22"/>
        <v>-0.28897338403041822</v>
      </c>
      <c r="E735">
        <v>-2.4687065368567532E-2</v>
      </c>
      <c r="G735">
        <v>732</v>
      </c>
      <c r="H735">
        <f t="shared" ca="1" si="23"/>
        <v>1.5675826694801064E-2</v>
      </c>
    </row>
    <row r="736" spans="2:8">
      <c r="B736" s="116">
        <v>45469</v>
      </c>
      <c r="C736" s="117">
        <v>197.25</v>
      </c>
      <c r="D736">
        <f t="shared" si="22"/>
        <v>0.46165246387550957</v>
      </c>
      <c r="E736">
        <v>-2.4818312157017897E-2</v>
      </c>
      <c r="G736">
        <v>733</v>
      </c>
      <c r="H736">
        <f t="shared" ca="1" si="23"/>
        <v>8.2071580645653508E-2</v>
      </c>
    </row>
    <row r="737" spans="2:8">
      <c r="B737" s="116">
        <v>44413</v>
      </c>
      <c r="C737" s="117">
        <v>134.94999999999999</v>
      </c>
      <c r="D737">
        <f t="shared" si="22"/>
        <v>-0.50156971375807946</v>
      </c>
      <c r="E737">
        <v>-2.4927745664740007E-2</v>
      </c>
      <c r="G737">
        <v>734</v>
      </c>
      <c r="H737">
        <f t="shared" ca="1" si="23"/>
        <v>6.9115958931381108E-3</v>
      </c>
    </row>
    <row r="738" spans="2:8">
      <c r="B738" s="116">
        <v>45552</v>
      </c>
      <c r="C738" s="117">
        <v>270.75</v>
      </c>
      <c r="D738">
        <f t="shared" si="22"/>
        <v>-8.3135794107687136E-2</v>
      </c>
      <c r="E738">
        <v>-2.5027007562117353E-2</v>
      </c>
      <c r="G738">
        <v>735</v>
      </c>
      <c r="H738">
        <f t="shared" ca="1" si="23"/>
        <v>1.0646390467870135E-2</v>
      </c>
    </row>
    <row r="739" spans="2:8">
      <c r="B739" s="116">
        <v>45635</v>
      </c>
      <c r="C739" s="117">
        <v>295.3</v>
      </c>
      <c r="D739">
        <f t="shared" si="22"/>
        <v>0.18723113416154072</v>
      </c>
      <c r="E739">
        <v>-2.5251691698299977E-2</v>
      </c>
      <c r="G739">
        <v>736</v>
      </c>
      <c r="H739">
        <f t="shared" ca="1" si="23"/>
        <v>1.2154014043927665E-2</v>
      </c>
    </row>
    <row r="740" spans="2:8">
      <c r="B740" s="116">
        <v>45604</v>
      </c>
      <c r="C740" s="117">
        <v>248.73</v>
      </c>
      <c r="D740">
        <f t="shared" si="22"/>
        <v>3.194435075885329</v>
      </c>
      <c r="E740">
        <v>-2.5429041611159036E-2</v>
      </c>
      <c r="G740">
        <v>737</v>
      </c>
      <c r="H740">
        <f t="shared" ca="1" si="23"/>
        <v>-3.3603394067465091E-2</v>
      </c>
    </row>
    <row r="741" spans="2:8">
      <c r="B741" s="116">
        <v>44925</v>
      </c>
      <c r="C741" s="117">
        <v>59.3</v>
      </c>
      <c r="D741">
        <f t="shared" si="22"/>
        <v>-0.39949367088607596</v>
      </c>
      <c r="E741">
        <v>-2.5472473294987745E-2</v>
      </c>
      <c r="G741">
        <v>738</v>
      </c>
      <c r="H741">
        <f t="shared" ca="1" si="23"/>
        <v>5.8209374975734578E-2</v>
      </c>
    </row>
    <row r="742" spans="2:8">
      <c r="B742" s="116">
        <v>45181</v>
      </c>
      <c r="C742" s="117">
        <v>98.75</v>
      </c>
      <c r="D742">
        <f t="shared" si="22"/>
        <v>-0.38873413803775925</v>
      </c>
      <c r="E742">
        <v>-2.5653675382338377E-2</v>
      </c>
      <c r="G742">
        <v>739</v>
      </c>
      <c r="H742">
        <f t="shared" ca="1" si="23"/>
        <v>-1.240936325104129E-2</v>
      </c>
    </row>
    <row r="743" spans="2:8">
      <c r="B743" s="116">
        <v>45357</v>
      </c>
      <c r="C743" s="117">
        <v>161.55000000000001</v>
      </c>
      <c r="D743">
        <f t="shared" si="22"/>
        <v>0.20290394638868203</v>
      </c>
      <c r="E743">
        <v>-2.5927042508290522E-2</v>
      </c>
      <c r="G743">
        <v>740</v>
      </c>
      <c r="H743">
        <f t="shared" ca="1" si="23"/>
        <v>3.1801975345792072E-2</v>
      </c>
    </row>
    <row r="744" spans="2:8">
      <c r="B744" s="116">
        <v>44459</v>
      </c>
      <c r="C744" s="117">
        <v>134.30000000000001</v>
      </c>
      <c r="D744">
        <f t="shared" si="22"/>
        <v>-0.24677509814918674</v>
      </c>
      <c r="E744">
        <v>-2.610587382160982E-2</v>
      </c>
      <c r="G744">
        <v>741</v>
      </c>
      <c r="H744">
        <f t="shared" ca="1" si="23"/>
        <v>-6.9270245272811948E-2</v>
      </c>
    </row>
    <row r="745" spans="2:8">
      <c r="B745" s="116">
        <v>45385</v>
      </c>
      <c r="C745" s="117">
        <v>178.3</v>
      </c>
      <c r="D745">
        <f t="shared" si="22"/>
        <v>1.414353419092756</v>
      </c>
      <c r="E745">
        <v>-2.6215182960130985E-2</v>
      </c>
      <c r="G745">
        <v>742</v>
      </c>
      <c r="H745">
        <f t="shared" ca="1" si="23"/>
        <v>-1.8180880018288294E-2</v>
      </c>
    </row>
    <row r="746" spans="2:8">
      <c r="B746" s="116">
        <v>44679</v>
      </c>
      <c r="C746" s="117">
        <v>73.849999999999994</v>
      </c>
      <c r="D746">
        <f t="shared" si="22"/>
        <v>-0.39392695937628236</v>
      </c>
      <c r="E746">
        <v>-2.6367831245880029E-2</v>
      </c>
      <c r="G746">
        <v>743</v>
      </c>
      <c r="H746">
        <f t="shared" ca="1" si="23"/>
        <v>3.2047881942046733E-2</v>
      </c>
    </row>
    <row r="747" spans="2:8">
      <c r="B747" s="116">
        <v>45239</v>
      </c>
      <c r="C747" s="117">
        <v>121.85</v>
      </c>
      <c r="D747">
        <f t="shared" si="22"/>
        <v>-7.2325846973734301E-2</v>
      </c>
      <c r="E747">
        <v>-2.6368357970435567E-2</v>
      </c>
      <c r="G747">
        <v>744</v>
      </c>
      <c r="H747">
        <f t="shared" ca="1" si="23"/>
        <v>-3.5417608413367205E-2</v>
      </c>
    </row>
    <row r="748" spans="2:8">
      <c r="B748" s="116">
        <v>44414</v>
      </c>
      <c r="C748" s="117">
        <v>131.35</v>
      </c>
      <c r="D748">
        <f t="shared" si="22"/>
        <v>5.0799999999999956E-2</v>
      </c>
      <c r="E748">
        <v>-2.6676546869210779E-2</v>
      </c>
      <c r="G748">
        <v>745</v>
      </c>
      <c r="H748">
        <f t="shared" ca="1" si="23"/>
        <v>3.7825453424300583E-2</v>
      </c>
    </row>
    <row r="749" spans="2:8">
      <c r="B749" s="116">
        <v>45286</v>
      </c>
      <c r="C749" s="117">
        <v>125</v>
      </c>
      <c r="D749">
        <f t="shared" si="22"/>
        <v>0.48986889153754459</v>
      </c>
      <c r="E749">
        <v>-2.7237354085603113E-2</v>
      </c>
      <c r="G749">
        <v>746</v>
      </c>
      <c r="H749">
        <f t="shared" ca="1" si="23"/>
        <v>-4.1011326599901698E-2</v>
      </c>
    </row>
    <row r="750" spans="2:8">
      <c r="B750" s="116">
        <v>44656</v>
      </c>
      <c r="C750" s="117">
        <v>83.9</v>
      </c>
      <c r="D750">
        <f t="shared" si="22"/>
        <v>0.3160784313725491</v>
      </c>
      <c r="E750">
        <v>-2.7246376811594138E-2</v>
      </c>
      <c r="G750">
        <v>747</v>
      </c>
      <c r="H750">
        <f t="shared" ca="1" si="23"/>
        <v>-2.2402539110936429E-2</v>
      </c>
    </row>
    <row r="751" spans="2:8">
      <c r="B751" s="116">
        <v>44846</v>
      </c>
      <c r="C751" s="117">
        <v>63.75</v>
      </c>
      <c r="D751">
        <f t="shared" si="22"/>
        <v>-0.5448054266333453</v>
      </c>
      <c r="E751">
        <v>-2.7459954233409568E-2</v>
      </c>
      <c r="G751">
        <v>748</v>
      </c>
      <c r="H751">
        <f t="shared" ca="1" si="23"/>
        <v>7.4695264265538019E-2</v>
      </c>
    </row>
    <row r="752" spans="2:8">
      <c r="B752" s="116">
        <v>44446</v>
      </c>
      <c r="C752" s="117">
        <v>140.05000000000001</v>
      </c>
      <c r="D752">
        <f t="shared" si="22"/>
        <v>0.75281602002503134</v>
      </c>
      <c r="E752">
        <v>-2.7768136063866709E-2</v>
      </c>
      <c r="G752">
        <v>749</v>
      </c>
      <c r="H752">
        <f t="shared" ca="1" si="23"/>
        <v>3.4242270576109263E-2</v>
      </c>
    </row>
    <row r="753" spans="2:8">
      <c r="B753" s="116">
        <v>44631</v>
      </c>
      <c r="C753" s="117">
        <v>79.900000000000006</v>
      </c>
      <c r="D753">
        <f t="shared" si="22"/>
        <v>0.58689175769612723</v>
      </c>
      <c r="E753">
        <v>-2.7980535279805319E-2</v>
      </c>
      <c r="G753">
        <v>750</v>
      </c>
      <c r="H753">
        <f t="shared" ca="1" si="23"/>
        <v>1.3891708686986151E-2</v>
      </c>
    </row>
    <row r="754" spans="2:8">
      <c r="B754" s="116">
        <v>44971</v>
      </c>
      <c r="C754" s="117">
        <v>50.35</v>
      </c>
      <c r="D754">
        <f t="shared" si="22"/>
        <v>-0.79785611048659066</v>
      </c>
      <c r="E754">
        <v>-2.7992277992277912E-2</v>
      </c>
      <c r="G754">
        <v>751</v>
      </c>
      <c r="H754">
        <f t="shared" ca="1" si="23"/>
        <v>4.0701979226166252E-2</v>
      </c>
    </row>
    <row r="755" spans="2:8">
      <c r="B755" s="116">
        <v>45510</v>
      </c>
      <c r="C755" s="117">
        <v>249.08</v>
      </c>
      <c r="D755">
        <f t="shared" si="22"/>
        <v>3.8084942084942091</v>
      </c>
      <c r="E755">
        <v>-2.8132193998985554E-2</v>
      </c>
      <c r="G755">
        <v>752</v>
      </c>
      <c r="H755">
        <f t="shared" ca="1" si="23"/>
        <v>-1.0648378464465232E-3</v>
      </c>
    </row>
    <row r="756" spans="2:8">
      <c r="B756" s="116">
        <v>44970</v>
      </c>
      <c r="C756" s="117">
        <v>51.8</v>
      </c>
      <c r="D756">
        <f t="shared" si="22"/>
        <v>-0.2780487804878049</v>
      </c>
      <c r="E756">
        <v>-2.8142589118198877E-2</v>
      </c>
      <c r="G756">
        <v>753</v>
      </c>
      <c r="H756">
        <f t="shared" ca="1" si="23"/>
        <v>-4.8259337946580952E-2</v>
      </c>
    </row>
    <row r="757" spans="2:8">
      <c r="B757" s="116">
        <v>44680</v>
      </c>
      <c r="C757" s="117">
        <v>71.75</v>
      </c>
      <c r="D757">
        <f t="shared" si="22"/>
        <v>-0.66720779220779225</v>
      </c>
      <c r="E757">
        <v>-2.8436018957345897E-2</v>
      </c>
      <c r="G757">
        <v>754</v>
      </c>
      <c r="H757">
        <f t="shared" ca="1" si="23"/>
        <v>1.980497645363687E-2</v>
      </c>
    </row>
    <row r="758" spans="2:8">
      <c r="B758" s="116">
        <v>45681</v>
      </c>
      <c r="C758" s="117">
        <v>215.6</v>
      </c>
      <c r="D758">
        <f t="shared" si="22"/>
        <v>-0.2129950720934477</v>
      </c>
      <c r="E758">
        <v>-2.8610047307952219E-2</v>
      </c>
      <c r="G758">
        <v>755</v>
      </c>
      <c r="H758">
        <f t="shared" ca="1" si="23"/>
        <v>-2.9300844333218827E-2</v>
      </c>
    </row>
    <row r="759" spans="2:8">
      <c r="B759" s="116">
        <v>45649</v>
      </c>
      <c r="C759" s="117">
        <v>273.95</v>
      </c>
      <c r="D759">
        <f t="shared" si="22"/>
        <v>1.120356037151703</v>
      </c>
      <c r="E759">
        <v>-2.889046437433546E-2</v>
      </c>
      <c r="G759">
        <v>756</v>
      </c>
      <c r="H759">
        <f t="shared" ca="1" si="23"/>
        <v>5.057258686750233E-2</v>
      </c>
    </row>
    <row r="760" spans="2:8">
      <c r="B760" s="116">
        <v>44580</v>
      </c>
      <c r="C760" s="117">
        <v>129.19999999999999</v>
      </c>
      <c r="D760">
        <f t="shared" si="22"/>
        <v>0.61197754210854627</v>
      </c>
      <c r="E760">
        <v>-2.8936490041338012E-2</v>
      </c>
      <c r="G760">
        <v>757</v>
      </c>
      <c r="H760">
        <f t="shared" ca="1" si="23"/>
        <v>4.2033900196430133E-3</v>
      </c>
    </row>
    <row r="761" spans="2:8">
      <c r="B761" s="116">
        <v>45124</v>
      </c>
      <c r="C761" s="117">
        <v>80.150000000000006</v>
      </c>
      <c r="D761">
        <f t="shared" si="22"/>
        <v>-0.41878172588832485</v>
      </c>
      <c r="E761">
        <v>-2.9073288915808498E-2</v>
      </c>
      <c r="G761">
        <v>758</v>
      </c>
      <c r="H761">
        <f t="shared" ca="1" si="23"/>
        <v>-2.2970237073535141E-2</v>
      </c>
    </row>
    <row r="762" spans="2:8">
      <c r="B762" s="116">
        <v>44456</v>
      </c>
      <c r="C762" s="117">
        <v>137.9</v>
      </c>
      <c r="D762">
        <f t="shared" si="22"/>
        <v>-0.47932792146498021</v>
      </c>
      <c r="E762">
        <v>-2.9215065117916265E-2</v>
      </c>
      <c r="G762">
        <v>759</v>
      </c>
      <c r="H762">
        <f t="shared" ca="1" si="23"/>
        <v>2.9779137029125931E-2</v>
      </c>
    </row>
    <row r="763" spans="2:8">
      <c r="B763" s="116">
        <v>45663</v>
      </c>
      <c r="C763" s="117">
        <v>264.85000000000002</v>
      </c>
      <c r="D763">
        <f t="shared" si="22"/>
        <v>1.0373076923076925</v>
      </c>
      <c r="E763">
        <v>-2.9320139270661533E-2</v>
      </c>
      <c r="G763">
        <v>760</v>
      </c>
      <c r="H763">
        <f t="shared" ca="1" si="23"/>
        <v>-2.0486454396056878E-3</v>
      </c>
    </row>
    <row r="764" spans="2:8">
      <c r="B764" s="116">
        <v>44567</v>
      </c>
      <c r="C764" s="117">
        <v>130</v>
      </c>
      <c r="D764">
        <f t="shared" si="22"/>
        <v>-0.31253305129561076</v>
      </c>
      <c r="E764">
        <v>-2.9488615154908467E-2</v>
      </c>
      <c r="G764">
        <v>761</v>
      </c>
      <c r="H764">
        <f t="shared" ca="1" si="23"/>
        <v>-4.8054083999367142E-2</v>
      </c>
    </row>
    <row r="765" spans="2:8">
      <c r="B765" s="116">
        <v>45433</v>
      </c>
      <c r="C765" s="117">
        <v>189.1</v>
      </c>
      <c r="D765">
        <f t="shared" si="22"/>
        <v>1.3505282784338097</v>
      </c>
      <c r="E765">
        <v>-2.9509879394405955E-2</v>
      </c>
      <c r="G765">
        <v>762</v>
      </c>
      <c r="H765">
        <f t="shared" ca="1" si="23"/>
        <v>-3.0299108804833833E-2</v>
      </c>
    </row>
    <row r="766" spans="2:8">
      <c r="B766" s="116">
        <v>44670</v>
      </c>
      <c r="C766" s="117">
        <v>80.45</v>
      </c>
      <c r="D766">
        <f t="shared" si="22"/>
        <v>0.33085194375516952</v>
      </c>
      <c r="E766">
        <v>-2.9553679131483747E-2</v>
      </c>
      <c r="G766">
        <v>763</v>
      </c>
      <c r="H766">
        <f t="shared" ca="1" si="23"/>
        <v>4.7746896259815728E-2</v>
      </c>
    </row>
    <row r="767" spans="2:8">
      <c r="B767" s="116">
        <v>44707</v>
      </c>
      <c r="C767" s="117">
        <v>60.45</v>
      </c>
      <c r="D767">
        <f t="shared" si="22"/>
        <v>-0.33571428571428569</v>
      </c>
      <c r="E767">
        <v>-2.969502407704646E-2</v>
      </c>
      <c r="G767">
        <v>764</v>
      </c>
      <c r="H767">
        <f t="shared" ca="1" si="23"/>
        <v>-3.1254491456914398E-2</v>
      </c>
    </row>
    <row r="768" spans="2:8">
      <c r="B768" s="116">
        <v>45163</v>
      </c>
      <c r="C768" s="117">
        <v>91</v>
      </c>
      <c r="D768">
        <f t="shared" si="22"/>
        <v>-3.3970276008492596E-2</v>
      </c>
      <c r="E768">
        <v>-2.9850746268656688E-2</v>
      </c>
      <c r="G768">
        <v>765</v>
      </c>
      <c r="H768">
        <f t="shared" ca="1" si="23"/>
        <v>-2.4799642662018079E-2</v>
      </c>
    </row>
    <row r="769" spans="2:8">
      <c r="B769" s="116">
        <v>44596</v>
      </c>
      <c r="C769" s="117">
        <v>94.2</v>
      </c>
      <c r="D769">
        <f t="shared" si="22"/>
        <v>-0.28392246294184725</v>
      </c>
      <c r="E769">
        <v>-2.9866117404737297E-2</v>
      </c>
      <c r="G769">
        <v>766</v>
      </c>
      <c r="H769">
        <f t="shared" ca="1" si="23"/>
        <v>-4.4351835294681528E-2</v>
      </c>
    </row>
    <row r="770" spans="2:8">
      <c r="B770" s="116">
        <v>44498</v>
      </c>
      <c r="C770" s="117">
        <v>131.55000000000001</v>
      </c>
      <c r="D770">
        <f t="shared" si="22"/>
        <v>0.67047619047619067</v>
      </c>
      <c r="E770">
        <v>-2.9867256637168018E-2</v>
      </c>
      <c r="G770">
        <v>767</v>
      </c>
      <c r="H770">
        <f t="shared" ca="1" si="23"/>
        <v>-3.5269779084719885E-2</v>
      </c>
    </row>
    <row r="771" spans="2:8">
      <c r="B771" s="116">
        <v>44676</v>
      </c>
      <c r="C771" s="117">
        <v>78.75</v>
      </c>
      <c r="D771">
        <f t="shared" si="22"/>
        <v>-0.36079545454545459</v>
      </c>
      <c r="E771">
        <v>-3.0172413793103481E-2</v>
      </c>
      <c r="G771">
        <v>768</v>
      </c>
      <c r="H771">
        <f t="shared" ca="1" si="23"/>
        <v>2.4514900866646178E-2</v>
      </c>
    </row>
    <row r="772" spans="2:8">
      <c r="B772" s="116">
        <v>45288</v>
      </c>
      <c r="C772" s="117">
        <v>123.2</v>
      </c>
      <c r="D772">
        <f t="shared" ref="D772:D835" si="24">IFERROR((C772-C773)/C773,0)</f>
        <v>-0.34275806881835152</v>
      </c>
      <c r="E772">
        <v>-3.0303030303030259E-2</v>
      </c>
      <c r="G772">
        <v>769</v>
      </c>
      <c r="H772">
        <f t="shared" ca="1" si="23"/>
        <v>-2.7638692080581843E-2</v>
      </c>
    </row>
    <row r="773" spans="2:8">
      <c r="B773" s="116">
        <v>45405</v>
      </c>
      <c r="C773" s="117">
        <v>187.45</v>
      </c>
      <c r="D773">
        <f t="shared" si="24"/>
        <v>1.8838461538461537</v>
      </c>
      <c r="E773">
        <v>-3.0514610809413013E-2</v>
      </c>
      <c r="G773">
        <v>770</v>
      </c>
      <c r="H773">
        <f t="shared" ref="H773:H836" ca="1" si="25">IFERROR(_xlfn.NORM.INV(RAND(),N$5,N$6),0)</f>
        <v>-6.7199407503328529E-3</v>
      </c>
    </row>
    <row r="774" spans="2:8">
      <c r="B774" s="116">
        <v>44732</v>
      </c>
      <c r="C774" s="117">
        <v>65</v>
      </c>
      <c r="D774">
        <f t="shared" si="24"/>
        <v>-0.49357226334242305</v>
      </c>
      <c r="E774">
        <v>-3.0574198359433216E-2</v>
      </c>
      <c r="G774">
        <v>771</v>
      </c>
      <c r="H774">
        <f t="shared" ca="1" si="25"/>
        <v>3.8835934288096043E-2</v>
      </c>
    </row>
    <row r="775" spans="2:8">
      <c r="B775" s="116">
        <v>44503</v>
      </c>
      <c r="C775" s="117">
        <v>128.35</v>
      </c>
      <c r="D775">
        <f t="shared" si="24"/>
        <v>2.5159744408945618E-2</v>
      </c>
      <c r="E775">
        <v>-3.095507738769343E-2</v>
      </c>
      <c r="G775">
        <v>772</v>
      </c>
      <c r="H775">
        <f t="shared" ca="1" si="25"/>
        <v>2.4613821333502497E-2</v>
      </c>
    </row>
    <row r="776" spans="2:8">
      <c r="B776" s="116">
        <v>44581</v>
      </c>
      <c r="C776" s="117">
        <v>125.2</v>
      </c>
      <c r="D776">
        <f t="shared" si="24"/>
        <v>0.48870392390011902</v>
      </c>
      <c r="E776">
        <v>-3.0959752321981317E-2</v>
      </c>
      <c r="G776">
        <v>773</v>
      </c>
      <c r="H776">
        <f t="shared" ca="1" si="25"/>
        <v>-2.2447049482205297E-2</v>
      </c>
    </row>
    <row r="777" spans="2:8">
      <c r="B777" s="116">
        <v>45138</v>
      </c>
      <c r="C777" s="117">
        <v>84.1</v>
      </c>
      <c r="D777">
        <f t="shared" si="24"/>
        <v>0.3531777956556717</v>
      </c>
      <c r="E777">
        <v>-3.1105990783410174E-2</v>
      </c>
      <c r="G777">
        <v>774</v>
      </c>
      <c r="H777">
        <f t="shared" ca="1" si="25"/>
        <v>-7.0818939995229008E-2</v>
      </c>
    </row>
    <row r="778" spans="2:8">
      <c r="B778" s="116">
        <v>44911</v>
      </c>
      <c r="C778" s="117">
        <v>62.15</v>
      </c>
      <c r="D778">
        <f t="shared" si="24"/>
        <v>-0.11087267525035775</v>
      </c>
      <c r="E778">
        <v>-3.1176929072486467E-2</v>
      </c>
      <c r="G778">
        <v>775</v>
      </c>
      <c r="H778">
        <f t="shared" ca="1" si="25"/>
        <v>1.8715963190446487E-2</v>
      </c>
    </row>
    <row r="779" spans="2:8">
      <c r="B779" s="116">
        <v>44718</v>
      </c>
      <c r="C779" s="117">
        <v>69.900000000000006</v>
      </c>
      <c r="D779">
        <f t="shared" si="24"/>
        <v>5.7553956834533191E-3</v>
      </c>
      <c r="E779">
        <v>-3.1185031185031183E-2</v>
      </c>
      <c r="G779">
        <v>776</v>
      </c>
      <c r="H779">
        <f t="shared" ca="1" si="25"/>
        <v>2.911660139208706E-2</v>
      </c>
    </row>
    <row r="780" spans="2:8">
      <c r="B780" s="116">
        <v>44683</v>
      </c>
      <c r="C780" s="117">
        <v>69.5</v>
      </c>
      <c r="D780">
        <f t="shared" si="24"/>
        <v>0.28942486085343233</v>
      </c>
      <c r="E780">
        <v>-3.1358885017421602E-2</v>
      </c>
      <c r="G780">
        <v>777</v>
      </c>
      <c r="H780">
        <f t="shared" ca="1" si="25"/>
        <v>-4.0454790293766849E-2</v>
      </c>
    </row>
    <row r="781" spans="2:8">
      <c r="B781" s="116">
        <v>44757</v>
      </c>
      <c r="C781" s="117">
        <v>53.9</v>
      </c>
      <c r="D781">
        <f t="shared" si="24"/>
        <v>-0.59761104889884276</v>
      </c>
      <c r="E781">
        <v>-3.1446540880503145E-2</v>
      </c>
      <c r="G781">
        <v>778</v>
      </c>
      <c r="H781">
        <f t="shared" ca="1" si="25"/>
        <v>4.7908522107458988E-2</v>
      </c>
    </row>
    <row r="782" spans="2:8">
      <c r="B782" s="116">
        <v>44566</v>
      </c>
      <c r="C782" s="117">
        <v>133.94999999999999</v>
      </c>
      <c r="D782">
        <f t="shared" si="24"/>
        <v>-0.10550918196994999</v>
      </c>
      <c r="E782">
        <v>-3.1803397181062565E-2</v>
      </c>
      <c r="G782">
        <v>779</v>
      </c>
      <c r="H782">
        <f t="shared" ca="1" si="25"/>
        <v>-7.5655278635215753E-3</v>
      </c>
    </row>
    <row r="783" spans="2:8">
      <c r="B783" s="116">
        <v>44522</v>
      </c>
      <c r="C783" s="117">
        <v>149.75</v>
      </c>
      <c r="D783">
        <f t="shared" si="24"/>
        <v>2.1100726895119419</v>
      </c>
      <c r="E783">
        <v>-3.1997414350355455E-2</v>
      </c>
      <c r="G783">
        <v>780</v>
      </c>
      <c r="H783">
        <f t="shared" ca="1" si="25"/>
        <v>4.5355693726859173E-2</v>
      </c>
    </row>
    <row r="784" spans="2:8">
      <c r="B784" s="116">
        <v>44958</v>
      </c>
      <c r="C784" s="117">
        <v>48.15</v>
      </c>
      <c r="D784">
        <f t="shared" si="24"/>
        <v>-0.68905392315143688</v>
      </c>
      <c r="E784">
        <v>-3.2160804020100534E-2</v>
      </c>
      <c r="G784">
        <v>781</v>
      </c>
      <c r="H784">
        <f t="shared" ca="1" si="25"/>
        <v>-1.5105907483480053E-2</v>
      </c>
    </row>
    <row r="785" spans="2:8">
      <c r="B785" s="116">
        <v>45362</v>
      </c>
      <c r="C785" s="117">
        <v>154.85</v>
      </c>
      <c r="D785">
        <f t="shared" si="24"/>
        <v>0.88153098420413123</v>
      </c>
      <c r="E785">
        <v>-3.2187500000000036E-2</v>
      </c>
      <c r="G785">
        <v>782</v>
      </c>
      <c r="H785">
        <f t="shared" ca="1" si="25"/>
        <v>3.6334045395276043E-2</v>
      </c>
    </row>
    <row r="786" spans="2:8">
      <c r="B786" s="116">
        <v>44651</v>
      </c>
      <c r="C786" s="117">
        <v>82.3</v>
      </c>
      <c r="D786">
        <f t="shared" si="24"/>
        <v>-0.40791366906474824</v>
      </c>
      <c r="E786">
        <v>-3.2333921222810112E-2</v>
      </c>
      <c r="G786">
        <v>783</v>
      </c>
      <c r="H786">
        <f t="shared" ca="1" si="25"/>
        <v>-1.8018910141049008E-2</v>
      </c>
    </row>
    <row r="787" spans="2:8">
      <c r="B787" s="116">
        <v>44467</v>
      </c>
      <c r="C787" s="117">
        <v>139</v>
      </c>
      <c r="D787">
        <f t="shared" si="24"/>
        <v>1.1958925750394946</v>
      </c>
      <c r="E787">
        <v>-3.2707028531663108E-2</v>
      </c>
      <c r="G787">
        <v>784</v>
      </c>
      <c r="H787">
        <f t="shared" ca="1" si="25"/>
        <v>4.8014125452742213E-3</v>
      </c>
    </row>
    <row r="788" spans="2:8">
      <c r="B788" s="116">
        <v>44818</v>
      </c>
      <c r="C788" s="117">
        <v>63.3</v>
      </c>
      <c r="D788">
        <f t="shared" si="24"/>
        <v>0.16574585635359118</v>
      </c>
      <c r="E788">
        <v>-3.284950343773882E-2</v>
      </c>
      <c r="G788">
        <v>785</v>
      </c>
      <c r="H788">
        <f t="shared" ca="1" si="25"/>
        <v>-8.8049243433687627E-2</v>
      </c>
    </row>
    <row r="789" spans="2:8">
      <c r="B789" s="116">
        <v>44746</v>
      </c>
      <c r="C789" s="117">
        <v>54.3</v>
      </c>
      <c r="D789">
        <f t="shared" si="24"/>
        <v>-0.54041472704189597</v>
      </c>
      <c r="E789">
        <v>-3.2947462154942146E-2</v>
      </c>
      <c r="G789">
        <v>786</v>
      </c>
      <c r="H789">
        <f t="shared" ca="1" si="25"/>
        <v>-1.1292049584414529E-2</v>
      </c>
    </row>
    <row r="790" spans="2:8">
      <c r="B790" s="116">
        <v>45250</v>
      </c>
      <c r="C790" s="117">
        <v>118.15</v>
      </c>
      <c r="D790">
        <f t="shared" si="24"/>
        <v>-0.55599398722284854</v>
      </c>
      <c r="E790">
        <v>-3.3142389525368222E-2</v>
      </c>
      <c r="G790">
        <v>787</v>
      </c>
      <c r="H790">
        <f t="shared" ca="1" si="25"/>
        <v>-3.8793993212200582E-2</v>
      </c>
    </row>
    <row r="791" spans="2:8">
      <c r="B791" s="116">
        <v>45572</v>
      </c>
      <c r="C791" s="117">
        <v>266.10000000000002</v>
      </c>
      <c r="D791">
        <f t="shared" si="24"/>
        <v>3.3093117408906885</v>
      </c>
      <c r="E791">
        <v>-3.341808935706498E-2</v>
      </c>
      <c r="G791">
        <v>788</v>
      </c>
      <c r="H791">
        <f t="shared" ca="1" si="25"/>
        <v>4.4697872808402039E-2</v>
      </c>
    </row>
    <row r="792" spans="2:8">
      <c r="B792" s="116">
        <v>44888</v>
      </c>
      <c r="C792" s="117">
        <v>61.75</v>
      </c>
      <c r="D792">
        <f t="shared" si="24"/>
        <v>-0.19333768778576091</v>
      </c>
      <c r="E792">
        <v>-3.4401876465989099E-2</v>
      </c>
      <c r="G792">
        <v>789</v>
      </c>
      <c r="H792">
        <f t="shared" ca="1" si="25"/>
        <v>-2.4954997240495887E-2</v>
      </c>
    </row>
    <row r="793" spans="2:8">
      <c r="B793" s="116">
        <v>44635</v>
      </c>
      <c r="C793" s="117">
        <v>76.55</v>
      </c>
      <c r="D793">
        <f t="shared" si="24"/>
        <v>-0.60602161605764282</v>
      </c>
      <c r="E793">
        <v>-3.467843631778058E-2</v>
      </c>
      <c r="G793">
        <v>790</v>
      </c>
      <c r="H793">
        <f t="shared" ca="1" si="25"/>
        <v>3.4585551998074893E-2</v>
      </c>
    </row>
    <row r="794" spans="2:8">
      <c r="B794" s="116">
        <v>45425</v>
      </c>
      <c r="C794" s="117">
        <v>194.3</v>
      </c>
      <c r="D794">
        <f t="shared" si="24"/>
        <v>2.1237942122186499</v>
      </c>
      <c r="E794">
        <v>-3.4773969200198707E-2</v>
      </c>
      <c r="G794">
        <v>791</v>
      </c>
      <c r="H794">
        <f t="shared" ca="1" si="25"/>
        <v>-3.2513200794320168E-3</v>
      </c>
    </row>
    <row r="795" spans="2:8">
      <c r="B795" s="116">
        <v>44797</v>
      </c>
      <c r="C795" s="117">
        <v>62.2</v>
      </c>
      <c r="D795">
        <f t="shared" si="24"/>
        <v>-0.23680981595092021</v>
      </c>
      <c r="E795">
        <v>-3.4910783553141971E-2</v>
      </c>
      <c r="G795">
        <v>792</v>
      </c>
      <c r="H795">
        <f t="shared" ca="1" si="25"/>
        <v>2.0170463082195007E-2</v>
      </c>
    </row>
    <row r="796" spans="2:8">
      <c r="B796" s="116">
        <v>44663</v>
      </c>
      <c r="C796" s="117">
        <v>81.5</v>
      </c>
      <c r="D796">
        <f t="shared" si="24"/>
        <v>-0.68207528769260783</v>
      </c>
      <c r="E796">
        <v>-3.4931912374185942E-2</v>
      </c>
      <c r="G796">
        <v>793</v>
      </c>
      <c r="H796">
        <f t="shared" ca="1" si="25"/>
        <v>-1.4557251885564323E-2</v>
      </c>
    </row>
    <row r="797" spans="2:8">
      <c r="B797" s="116">
        <v>45587</v>
      </c>
      <c r="C797" s="117">
        <v>256.35000000000002</v>
      </c>
      <c r="D797">
        <f t="shared" si="24"/>
        <v>0.3686599038974907</v>
      </c>
      <c r="E797">
        <v>-3.5190063981934389E-2</v>
      </c>
      <c r="G797">
        <v>794</v>
      </c>
      <c r="H797">
        <f t="shared" ca="1" si="25"/>
        <v>9.6589237109264651E-3</v>
      </c>
    </row>
    <row r="798" spans="2:8">
      <c r="B798" s="116">
        <v>45426</v>
      </c>
      <c r="C798" s="117">
        <v>187.3</v>
      </c>
      <c r="D798">
        <f t="shared" si="24"/>
        <v>2.6088631984585744</v>
      </c>
      <c r="E798">
        <v>-3.6026762738033964E-2</v>
      </c>
      <c r="G798">
        <v>795</v>
      </c>
      <c r="H798">
        <f t="shared" ca="1" si="25"/>
        <v>2.3571712263829772E-2</v>
      </c>
    </row>
    <row r="799" spans="2:8">
      <c r="B799" s="116">
        <v>44998</v>
      </c>
      <c r="C799" s="117">
        <v>51.9</v>
      </c>
      <c r="D799">
        <f t="shared" si="24"/>
        <v>-0.78352450469238788</v>
      </c>
      <c r="E799">
        <v>-3.6211699164345454E-2</v>
      </c>
      <c r="G799">
        <v>796</v>
      </c>
      <c r="H799">
        <f t="shared" ca="1" si="25"/>
        <v>-2.210793239568427E-2</v>
      </c>
    </row>
    <row r="800" spans="2:8">
      <c r="B800" s="116">
        <v>45677</v>
      </c>
      <c r="C800" s="117">
        <v>239.75</v>
      </c>
      <c r="D800">
        <f t="shared" si="24"/>
        <v>1.7910360884749708</v>
      </c>
      <c r="E800">
        <v>-3.6374598070739596E-2</v>
      </c>
      <c r="G800">
        <v>797</v>
      </c>
      <c r="H800">
        <f t="shared" ca="1" si="25"/>
        <v>-1.1449489342287509E-2</v>
      </c>
    </row>
    <row r="801" spans="2:8">
      <c r="B801" s="116">
        <v>44610</v>
      </c>
      <c r="C801" s="117">
        <v>85.9</v>
      </c>
      <c r="D801">
        <f t="shared" si="24"/>
        <v>-0.33973866256725588</v>
      </c>
      <c r="E801">
        <v>-3.6455412226584404E-2</v>
      </c>
      <c r="G801">
        <v>798</v>
      </c>
      <c r="H801">
        <f t="shared" ca="1" si="25"/>
        <v>-2.243772840073726E-2</v>
      </c>
    </row>
    <row r="802" spans="2:8">
      <c r="B802" s="116">
        <v>45314</v>
      </c>
      <c r="C802" s="117">
        <v>130.1</v>
      </c>
      <c r="D802">
        <f t="shared" si="24"/>
        <v>-1.9593067068575692E-2</v>
      </c>
      <c r="E802">
        <v>-3.665309144761212E-2</v>
      </c>
      <c r="G802">
        <v>799</v>
      </c>
      <c r="H802">
        <f t="shared" ca="1" si="25"/>
        <v>-3.5501655314859543E-3</v>
      </c>
    </row>
    <row r="803" spans="2:8">
      <c r="B803" s="116">
        <v>44494</v>
      </c>
      <c r="C803" s="117">
        <v>132.69999999999999</v>
      </c>
      <c r="D803">
        <f t="shared" si="24"/>
        <v>0.84433634468380792</v>
      </c>
      <c r="E803">
        <v>-3.6660617059891189E-2</v>
      </c>
      <c r="G803">
        <v>800</v>
      </c>
      <c r="H803">
        <f t="shared" ca="1" si="25"/>
        <v>-3.8276551526834068E-2</v>
      </c>
    </row>
    <row r="804" spans="2:8">
      <c r="B804" s="116">
        <v>44714</v>
      </c>
      <c r="C804" s="117">
        <v>71.95</v>
      </c>
      <c r="D804">
        <f t="shared" si="24"/>
        <v>-0.71706645694062132</v>
      </c>
      <c r="E804">
        <v>-3.6813922356091031E-2</v>
      </c>
      <c r="G804">
        <v>801</v>
      </c>
      <c r="H804">
        <f t="shared" ca="1" si="25"/>
        <v>-4.1699317348486191E-2</v>
      </c>
    </row>
    <row r="805" spans="2:8">
      <c r="B805" s="116">
        <v>45589</v>
      </c>
      <c r="C805" s="117">
        <v>254.3</v>
      </c>
      <c r="D805">
        <f t="shared" si="24"/>
        <v>4.0207305034550842</v>
      </c>
      <c r="E805">
        <v>-3.6924824843779583E-2</v>
      </c>
      <c r="G805">
        <v>802</v>
      </c>
      <c r="H805">
        <f t="shared" ca="1" si="25"/>
        <v>-5.705330149126446E-2</v>
      </c>
    </row>
    <row r="806" spans="2:8">
      <c r="B806" s="116">
        <v>45009</v>
      </c>
      <c r="C806" s="117">
        <v>50.65</v>
      </c>
      <c r="D806">
        <f t="shared" si="24"/>
        <v>-0.64838597709128776</v>
      </c>
      <c r="E806">
        <v>-3.7986704653371318E-2</v>
      </c>
      <c r="G806">
        <v>803</v>
      </c>
      <c r="H806">
        <f t="shared" ca="1" si="25"/>
        <v>-2.7712418672320934E-2</v>
      </c>
    </row>
    <row r="807" spans="2:8">
      <c r="B807" s="116">
        <v>44445</v>
      </c>
      <c r="C807" s="117">
        <v>144.05000000000001</v>
      </c>
      <c r="D807">
        <f t="shared" si="24"/>
        <v>-5.8661145617666961E-3</v>
      </c>
      <c r="E807">
        <v>-3.8063439065108437E-2</v>
      </c>
      <c r="G807">
        <v>804</v>
      </c>
      <c r="H807">
        <f t="shared" ca="1" si="25"/>
        <v>2.7790187592140064E-2</v>
      </c>
    </row>
    <row r="808" spans="2:8">
      <c r="B808" s="116">
        <v>44533</v>
      </c>
      <c r="C808" s="117">
        <v>144.9</v>
      </c>
      <c r="D808">
        <f t="shared" si="24"/>
        <v>4.5831829664381048E-2</v>
      </c>
      <c r="E808">
        <v>-3.8167938931297711E-2</v>
      </c>
      <c r="G808">
        <v>805</v>
      </c>
      <c r="H808">
        <f t="shared" ca="1" si="25"/>
        <v>-6.2920137232418516E-2</v>
      </c>
    </row>
    <row r="809" spans="2:8">
      <c r="B809" s="116">
        <v>44488</v>
      </c>
      <c r="C809" s="117">
        <v>138.55000000000001</v>
      </c>
      <c r="D809">
        <f t="shared" si="24"/>
        <v>1.2132587859424924</v>
      </c>
      <c r="E809">
        <v>-3.8181187087816724E-2</v>
      </c>
      <c r="G809">
        <v>806</v>
      </c>
      <c r="H809">
        <f t="shared" ca="1" si="25"/>
        <v>-1.5719307252126644E-2</v>
      </c>
    </row>
    <row r="810" spans="2:8">
      <c r="B810" s="116">
        <v>44862</v>
      </c>
      <c r="C810" s="117">
        <v>62.6</v>
      </c>
      <c r="D810">
        <f t="shared" si="24"/>
        <v>-0.77061194576768044</v>
      </c>
      <c r="E810">
        <v>-3.8402457757296359E-2</v>
      </c>
      <c r="G810">
        <v>807</v>
      </c>
      <c r="H810">
        <f t="shared" ca="1" si="25"/>
        <v>4.9926140680350804E-2</v>
      </c>
    </row>
    <row r="811" spans="2:8">
      <c r="B811" s="116">
        <v>45548</v>
      </c>
      <c r="C811" s="117">
        <v>272.89999999999998</v>
      </c>
      <c r="D811">
        <f t="shared" si="24"/>
        <v>0.94165777303450693</v>
      </c>
      <c r="E811">
        <v>-3.8746037337090526E-2</v>
      </c>
      <c r="G811">
        <v>808</v>
      </c>
      <c r="H811">
        <f t="shared" ca="1" si="25"/>
        <v>-2.5775497987161673E-2</v>
      </c>
    </row>
    <row r="812" spans="2:8">
      <c r="B812" s="116">
        <v>44540</v>
      </c>
      <c r="C812" s="117">
        <v>140.55000000000001</v>
      </c>
      <c r="D812">
        <f t="shared" si="24"/>
        <v>1.3842239185750638</v>
      </c>
      <c r="E812">
        <v>-3.89743589743589E-2</v>
      </c>
      <c r="G812">
        <v>809</v>
      </c>
      <c r="H812">
        <f t="shared" ca="1" si="25"/>
        <v>-3.6899021544808806E-2</v>
      </c>
    </row>
    <row r="813" spans="2:8">
      <c r="B813" s="116">
        <v>44917</v>
      </c>
      <c r="C813" s="117">
        <v>58.95</v>
      </c>
      <c r="D813">
        <f t="shared" si="24"/>
        <v>-3.7551020408163216E-2</v>
      </c>
      <c r="E813">
        <v>-3.9119804400977974E-2</v>
      </c>
      <c r="G813">
        <v>810</v>
      </c>
      <c r="H813">
        <f t="shared" ca="1" si="25"/>
        <v>-4.8032412741475621E-3</v>
      </c>
    </row>
    <row r="814" spans="2:8">
      <c r="B814" s="116">
        <v>44847</v>
      </c>
      <c r="C814" s="117">
        <v>61.25</v>
      </c>
      <c r="D814">
        <f t="shared" si="24"/>
        <v>-0.43755739210284667</v>
      </c>
      <c r="E814">
        <v>-3.9215686274509803E-2</v>
      </c>
      <c r="G814">
        <v>811</v>
      </c>
      <c r="H814">
        <f t="shared" ca="1" si="25"/>
        <v>-3.7944970528791547E-2</v>
      </c>
    </row>
    <row r="815" spans="2:8">
      <c r="B815" s="116">
        <v>45222</v>
      </c>
      <c r="C815" s="117">
        <v>108.9</v>
      </c>
      <c r="D815">
        <f t="shared" si="24"/>
        <v>0.79111842105263175</v>
      </c>
      <c r="E815">
        <v>-3.9258932509924911E-2</v>
      </c>
      <c r="G815">
        <v>812</v>
      </c>
      <c r="H815">
        <f t="shared" ca="1" si="25"/>
        <v>6.3717469867923355E-3</v>
      </c>
    </row>
    <row r="816" spans="2:8">
      <c r="B816" s="116">
        <v>44827</v>
      </c>
      <c r="C816" s="117">
        <v>60.8</v>
      </c>
      <c r="D816">
        <f t="shared" si="24"/>
        <v>-0.54285714285714293</v>
      </c>
      <c r="E816">
        <v>-3.9494470774091628E-2</v>
      </c>
      <c r="G816">
        <v>813</v>
      </c>
      <c r="H816">
        <f t="shared" ca="1" si="25"/>
        <v>4.1292351410331897E-3</v>
      </c>
    </row>
    <row r="817" spans="2:8">
      <c r="B817" s="116">
        <v>44553</v>
      </c>
      <c r="C817" s="117">
        <v>133</v>
      </c>
      <c r="D817">
        <f t="shared" si="24"/>
        <v>1.1348314606741574</v>
      </c>
      <c r="E817">
        <v>-4.0750090155066754E-2</v>
      </c>
      <c r="G817">
        <v>814</v>
      </c>
      <c r="H817">
        <f t="shared" ca="1" si="25"/>
        <v>-7.7486994572510709E-2</v>
      </c>
    </row>
    <row r="818" spans="2:8">
      <c r="B818" s="116">
        <v>44706</v>
      </c>
      <c r="C818" s="117">
        <v>62.3</v>
      </c>
      <c r="D818">
        <f t="shared" si="24"/>
        <v>-0.77166941542972323</v>
      </c>
      <c r="E818">
        <v>-4.0800615858352665E-2</v>
      </c>
      <c r="G818">
        <v>815</v>
      </c>
      <c r="H818">
        <f t="shared" ca="1" si="25"/>
        <v>1.5298815237874915E-2</v>
      </c>
    </row>
    <row r="819" spans="2:8">
      <c r="B819" s="116">
        <v>45660</v>
      </c>
      <c r="C819" s="117">
        <v>272.85000000000002</v>
      </c>
      <c r="D819">
        <f t="shared" si="24"/>
        <v>1.1793130990415337</v>
      </c>
      <c r="E819">
        <v>-4.1286015460295145E-2</v>
      </c>
      <c r="G819">
        <v>816</v>
      </c>
      <c r="H819">
        <f t="shared" ca="1" si="25"/>
        <v>-1.5770249234339402E-2</v>
      </c>
    </row>
    <row r="820" spans="2:8">
      <c r="B820" s="116">
        <v>44418</v>
      </c>
      <c r="C820" s="117">
        <v>125.2</v>
      </c>
      <c r="D820">
        <f t="shared" si="24"/>
        <v>1.4100096246390759</v>
      </c>
      <c r="E820">
        <v>-4.1347626339969308E-2</v>
      </c>
      <c r="G820">
        <v>817</v>
      </c>
      <c r="H820">
        <f t="shared" ca="1" si="25"/>
        <v>4.8266029714246483E-2</v>
      </c>
    </row>
    <row r="821" spans="2:8">
      <c r="B821" s="116">
        <v>44693</v>
      </c>
      <c r="C821" s="117">
        <v>51.95</v>
      </c>
      <c r="D821">
        <f t="shared" si="24"/>
        <v>-0.58356713426853701</v>
      </c>
      <c r="E821">
        <v>-4.1512915129151291E-2</v>
      </c>
      <c r="G821">
        <v>818</v>
      </c>
      <c r="H821">
        <f t="shared" ca="1" si="25"/>
        <v>2.8033854765647116E-2</v>
      </c>
    </row>
    <row r="822" spans="2:8">
      <c r="B822" s="116">
        <v>45280</v>
      </c>
      <c r="C822" s="117">
        <v>124.75</v>
      </c>
      <c r="D822">
        <f t="shared" si="24"/>
        <v>0.94012441679626757</v>
      </c>
      <c r="E822">
        <v>-4.2226487523992322E-2</v>
      </c>
      <c r="G822">
        <v>819</v>
      </c>
      <c r="H822">
        <f t="shared" ca="1" si="25"/>
        <v>3.8544113973152543E-2</v>
      </c>
    </row>
    <row r="823" spans="2:8">
      <c r="B823" s="116">
        <v>44886</v>
      </c>
      <c r="C823" s="117">
        <v>64.3</v>
      </c>
      <c r="D823">
        <f t="shared" si="24"/>
        <v>-0.31193151417870524</v>
      </c>
      <c r="E823">
        <v>-4.2442293373045545E-2</v>
      </c>
      <c r="G823">
        <v>820</v>
      </c>
      <c r="H823">
        <f t="shared" ca="1" si="25"/>
        <v>2.8489627086589692E-3</v>
      </c>
    </row>
    <row r="824" spans="2:8">
      <c r="B824" s="116">
        <v>45146</v>
      </c>
      <c r="C824" s="117">
        <v>93.45</v>
      </c>
      <c r="D824">
        <f t="shared" si="24"/>
        <v>0.390625</v>
      </c>
      <c r="E824">
        <v>-4.2520491803278604E-2</v>
      </c>
      <c r="G824">
        <v>821</v>
      </c>
      <c r="H824">
        <f t="shared" ca="1" si="25"/>
        <v>2.7048752705249757E-2</v>
      </c>
    </row>
    <row r="825" spans="2:8">
      <c r="B825" s="116">
        <v>44728</v>
      </c>
      <c r="C825" s="117">
        <v>67.2</v>
      </c>
      <c r="D825">
        <f t="shared" si="24"/>
        <v>0.13513513513513511</v>
      </c>
      <c r="E825">
        <v>-4.2735042735042736E-2</v>
      </c>
      <c r="G825">
        <v>822</v>
      </c>
      <c r="H825">
        <f t="shared" ca="1" si="25"/>
        <v>2.8078719195179958E-2</v>
      </c>
    </row>
    <row r="826" spans="2:8">
      <c r="B826" s="116">
        <v>44802</v>
      </c>
      <c r="C826" s="117">
        <v>59.2</v>
      </c>
      <c r="D826">
        <f t="shared" si="24"/>
        <v>-0.55672032946462002</v>
      </c>
      <c r="E826">
        <v>-4.2845594179466429E-2</v>
      </c>
      <c r="G826">
        <v>823</v>
      </c>
      <c r="H826">
        <f t="shared" ca="1" si="25"/>
        <v>6.5540465275099246E-3</v>
      </c>
    </row>
    <row r="827" spans="2:8">
      <c r="B827" s="116">
        <v>45307</v>
      </c>
      <c r="C827" s="117">
        <v>133.55000000000001</v>
      </c>
      <c r="D827">
        <f t="shared" si="24"/>
        <v>0.32555831265508695</v>
      </c>
      <c r="E827">
        <v>-4.2995342171264779E-2</v>
      </c>
      <c r="G827">
        <v>824</v>
      </c>
      <c r="H827">
        <f t="shared" ca="1" si="25"/>
        <v>-1.4732930404705198E-2</v>
      </c>
    </row>
    <row r="828" spans="2:8">
      <c r="B828" s="116">
        <v>45203</v>
      </c>
      <c r="C828" s="117">
        <v>100.75</v>
      </c>
      <c r="D828">
        <f t="shared" si="24"/>
        <v>0.68619246861924688</v>
      </c>
      <c r="E828">
        <v>-4.3209876543209853E-2</v>
      </c>
      <c r="G828">
        <v>825</v>
      </c>
      <c r="H828">
        <f t="shared" ca="1" si="25"/>
        <v>-5.775702109610855E-2</v>
      </c>
    </row>
    <row r="829" spans="2:8">
      <c r="B829" s="116">
        <v>44806</v>
      </c>
      <c r="C829" s="117">
        <v>59.75</v>
      </c>
      <c r="D829">
        <f t="shared" si="24"/>
        <v>0.12842304060434365</v>
      </c>
      <c r="E829">
        <v>-4.3234587670136153E-2</v>
      </c>
      <c r="G829">
        <v>826</v>
      </c>
      <c r="H829">
        <f t="shared" ca="1" si="25"/>
        <v>3.6422930691908884E-2</v>
      </c>
    </row>
    <row r="830" spans="2:8">
      <c r="B830" s="116">
        <v>44979</v>
      </c>
      <c r="C830" s="117">
        <v>52.95</v>
      </c>
      <c r="D830">
        <f t="shared" si="24"/>
        <v>-0.74321047526673134</v>
      </c>
      <c r="E830">
        <v>-4.3360433604336016E-2</v>
      </c>
      <c r="G830">
        <v>827</v>
      </c>
      <c r="H830">
        <f t="shared" ca="1" si="25"/>
        <v>3.1033365083306192E-2</v>
      </c>
    </row>
    <row r="831" spans="2:8">
      <c r="B831" s="116">
        <v>45684</v>
      </c>
      <c r="C831" s="117">
        <v>206.2</v>
      </c>
      <c r="D831">
        <f t="shared" si="24"/>
        <v>0.48827138217250071</v>
      </c>
      <c r="E831">
        <v>-4.3599257884972195E-2</v>
      </c>
      <c r="G831">
        <v>828</v>
      </c>
      <c r="H831">
        <f t="shared" ca="1" si="25"/>
        <v>2.1117947167754617E-2</v>
      </c>
    </row>
    <row r="832" spans="2:8">
      <c r="B832" s="116">
        <v>44536</v>
      </c>
      <c r="C832" s="117">
        <v>138.55000000000001</v>
      </c>
      <c r="D832">
        <f t="shared" si="24"/>
        <v>0.99066091954023017</v>
      </c>
      <c r="E832">
        <v>-4.3823326432022046E-2</v>
      </c>
      <c r="G832">
        <v>829</v>
      </c>
      <c r="H832">
        <f t="shared" ca="1" si="25"/>
        <v>3.2703512848513069E-3</v>
      </c>
    </row>
    <row r="833" spans="2:8">
      <c r="B833" s="116">
        <v>44879</v>
      </c>
      <c r="C833" s="117">
        <v>69.599999999999994</v>
      </c>
      <c r="D833">
        <f t="shared" si="24"/>
        <v>0.23513753327417911</v>
      </c>
      <c r="E833">
        <v>-4.3956043956043994E-2</v>
      </c>
      <c r="G833">
        <v>830</v>
      </c>
      <c r="H833">
        <f t="shared" ca="1" si="25"/>
        <v>3.8782742502801122E-2</v>
      </c>
    </row>
    <row r="834" spans="2:8">
      <c r="B834" s="116">
        <v>44930</v>
      </c>
      <c r="C834" s="117">
        <v>56.35</v>
      </c>
      <c r="D834">
        <f t="shared" si="24"/>
        <v>-0.13903743315508024</v>
      </c>
      <c r="E834">
        <v>-4.4105173876166262E-2</v>
      </c>
      <c r="G834">
        <v>831</v>
      </c>
      <c r="H834">
        <f t="shared" ca="1" si="25"/>
        <v>3.5825132125071844E-2</v>
      </c>
    </row>
    <row r="835" spans="2:8">
      <c r="B835" s="116">
        <v>44900</v>
      </c>
      <c r="C835" s="117">
        <v>65.45</v>
      </c>
      <c r="D835">
        <f t="shared" si="24"/>
        <v>-1.5255530129671139E-3</v>
      </c>
      <c r="E835">
        <v>-4.5222465353756298E-2</v>
      </c>
      <c r="G835">
        <v>832</v>
      </c>
      <c r="H835">
        <f t="shared" ca="1" si="25"/>
        <v>1.5333012554026115E-2</v>
      </c>
    </row>
    <row r="836" spans="2:8">
      <c r="B836" s="116">
        <v>44845</v>
      </c>
      <c r="C836" s="117">
        <v>65.55</v>
      </c>
      <c r="D836">
        <f t="shared" ref="D836:D877" si="26">IFERROR((C836-C837)/C837,0)</f>
        <v>-0.48547880690737838</v>
      </c>
      <c r="E836">
        <v>-4.5851528384279555E-2</v>
      </c>
      <c r="G836">
        <v>833</v>
      </c>
      <c r="H836">
        <f t="shared" ca="1" si="25"/>
        <v>3.6426396892998029E-2</v>
      </c>
    </row>
    <row r="837" spans="2:8">
      <c r="B837" s="116">
        <v>45308</v>
      </c>
      <c r="C837" s="117">
        <v>127.4</v>
      </c>
      <c r="D837">
        <f t="shared" si="26"/>
        <v>1.2893081761006289</v>
      </c>
      <c r="E837">
        <v>-4.6050168476226172E-2</v>
      </c>
      <c r="G837">
        <v>834</v>
      </c>
      <c r="H837">
        <f t="shared" ref="H837:H877" ca="1" si="27">IFERROR(_xlfn.NORM.INV(RAND(),N$5,N$6),0)</f>
        <v>-3.3220162667991519E-3</v>
      </c>
    </row>
    <row r="838" spans="2:8">
      <c r="B838" s="116">
        <v>44756</v>
      </c>
      <c r="C838" s="117">
        <v>55.65</v>
      </c>
      <c r="D838">
        <f t="shared" si="26"/>
        <v>-0.77956030897207362</v>
      </c>
      <c r="E838">
        <v>-4.6272493573264829E-2</v>
      </c>
      <c r="G838">
        <v>835</v>
      </c>
      <c r="H838">
        <f t="shared" ca="1" si="27"/>
        <v>7.8981395658744968E-3</v>
      </c>
    </row>
    <row r="839" spans="2:8">
      <c r="B839" s="116">
        <v>45664</v>
      </c>
      <c r="C839" s="117">
        <v>252.45</v>
      </c>
      <c r="D839">
        <f t="shared" si="26"/>
        <v>2.3282794990112063</v>
      </c>
      <c r="E839">
        <v>-4.6818954124976525E-2</v>
      </c>
      <c r="G839">
        <v>836</v>
      </c>
      <c r="H839">
        <f t="shared" ca="1" si="27"/>
        <v>-5.8668531786751155E-3</v>
      </c>
    </row>
    <row r="840" spans="2:8">
      <c r="B840" s="116">
        <v>44678</v>
      </c>
      <c r="C840" s="117">
        <v>75.849999999999994</v>
      </c>
      <c r="D840">
        <f t="shared" si="26"/>
        <v>0.51246261216350941</v>
      </c>
      <c r="E840">
        <v>-4.7110552763819098E-2</v>
      </c>
      <c r="G840">
        <v>837</v>
      </c>
      <c r="H840">
        <f t="shared" ca="1" si="27"/>
        <v>2.1331708803934021E-2</v>
      </c>
    </row>
    <row r="841" spans="2:8">
      <c r="B841" s="116">
        <v>44943</v>
      </c>
      <c r="C841" s="117">
        <v>50.15</v>
      </c>
      <c r="D841">
        <f t="shared" si="26"/>
        <v>-0.80520489415420471</v>
      </c>
      <c r="E841">
        <v>-4.8387096774193623E-2</v>
      </c>
      <c r="G841">
        <v>838</v>
      </c>
      <c r="H841">
        <f t="shared" ca="1" si="27"/>
        <v>4.2066052684906416E-2</v>
      </c>
    </row>
    <row r="842" spans="2:8">
      <c r="B842" s="116">
        <v>45583</v>
      </c>
      <c r="C842" s="117">
        <v>257.45</v>
      </c>
      <c r="D842">
        <f t="shared" si="26"/>
        <v>3.4541522491349479</v>
      </c>
      <c r="E842">
        <v>-4.8419885418591838E-2</v>
      </c>
      <c r="G842">
        <v>839</v>
      </c>
      <c r="H842">
        <f t="shared" ca="1" si="27"/>
        <v>4.4847092645497903E-2</v>
      </c>
    </row>
    <row r="843" spans="2:8">
      <c r="B843" s="116">
        <v>44830</v>
      </c>
      <c r="C843" s="117">
        <v>57.8</v>
      </c>
      <c r="D843">
        <f t="shared" si="26"/>
        <v>8.7260034904013961E-3</v>
      </c>
      <c r="E843">
        <v>-4.9342105263157895E-2</v>
      </c>
      <c r="G843">
        <v>840</v>
      </c>
      <c r="H843">
        <f t="shared" ca="1" si="27"/>
        <v>2.8728910349051985E-2</v>
      </c>
    </row>
    <row r="844" spans="2:8">
      <c r="B844" s="116">
        <v>44741</v>
      </c>
      <c r="C844" s="117">
        <v>57.3</v>
      </c>
      <c r="D844">
        <f t="shared" si="26"/>
        <v>-0.29736358062538321</v>
      </c>
      <c r="E844">
        <v>-4.975124378109453E-2</v>
      </c>
      <c r="G844">
        <v>841</v>
      </c>
      <c r="H844">
        <f t="shared" ca="1" si="27"/>
        <v>4.3564414705019615E-2</v>
      </c>
    </row>
    <row r="845" spans="2:8">
      <c r="B845" s="116">
        <v>44613</v>
      </c>
      <c r="C845" s="117">
        <v>81.55</v>
      </c>
      <c r="D845">
        <f t="shared" si="26"/>
        <v>-0.6250402317347924</v>
      </c>
      <c r="E845">
        <v>-5.0640279394645035E-2</v>
      </c>
      <c r="G845">
        <v>842</v>
      </c>
      <c r="H845">
        <f t="shared" ca="1" si="27"/>
        <v>6.3972648399300086E-2</v>
      </c>
    </row>
    <row r="846" spans="2:8">
      <c r="B846" s="116">
        <v>45489</v>
      </c>
      <c r="C846" s="117">
        <v>217.49</v>
      </c>
      <c r="D846">
        <f t="shared" si="26"/>
        <v>2.5566639411283729</v>
      </c>
      <c r="E846">
        <v>-5.0883700632773275E-2</v>
      </c>
      <c r="G846">
        <v>843</v>
      </c>
      <c r="H846">
        <f t="shared" ca="1" si="27"/>
        <v>1.4459073243142863E-2</v>
      </c>
    </row>
    <row r="847" spans="2:8">
      <c r="B847" s="116">
        <v>44686</v>
      </c>
      <c r="C847" s="117">
        <v>61.15</v>
      </c>
      <c r="D847">
        <f t="shared" si="26"/>
        <v>-0.58863101244534133</v>
      </c>
      <c r="E847">
        <v>-5.120248254460829E-2</v>
      </c>
      <c r="G847">
        <v>844</v>
      </c>
      <c r="H847">
        <f t="shared" ca="1" si="27"/>
        <v>-5.423460003483041E-2</v>
      </c>
    </row>
    <row r="848" spans="2:8">
      <c r="B848" s="116">
        <v>45364</v>
      </c>
      <c r="C848" s="117">
        <v>148.65</v>
      </c>
      <c r="D848">
        <f t="shared" si="26"/>
        <v>1.0060728744939273</v>
      </c>
      <c r="E848">
        <v>-5.2581261950286805E-2</v>
      </c>
      <c r="G848">
        <v>845</v>
      </c>
      <c r="H848">
        <f t="shared" ca="1" si="27"/>
        <v>2.3732684085849855E-2</v>
      </c>
    </row>
    <row r="849" spans="2:8">
      <c r="B849" s="116">
        <v>45091</v>
      </c>
      <c r="C849" s="117">
        <v>74.099999999999994</v>
      </c>
      <c r="D849">
        <f t="shared" si="26"/>
        <v>-0.44243792325056441</v>
      </c>
      <c r="E849">
        <v>-5.3639846743295055E-2</v>
      </c>
      <c r="G849">
        <v>846</v>
      </c>
      <c r="H849">
        <f t="shared" ca="1" si="27"/>
        <v>3.2841493245614535E-2</v>
      </c>
    </row>
    <row r="850" spans="2:8">
      <c r="B850" s="116">
        <v>44404</v>
      </c>
      <c r="C850" s="117">
        <v>132.9</v>
      </c>
      <c r="D850">
        <f t="shared" si="26"/>
        <v>1.4340659340659343</v>
      </c>
      <c r="E850">
        <v>-5.5101315321720579E-2</v>
      </c>
      <c r="G850">
        <v>847</v>
      </c>
      <c r="H850">
        <f t="shared" ca="1" si="27"/>
        <v>-6.3746176790513325E-3</v>
      </c>
    </row>
    <row r="851" spans="2:8">
      <c r="B851" s="116">
        <v>44778</v>
      </c>
      <c r="C851" s="117">
        <v>54.6</v>
      </c>
      <c r="D851">
        <f t="shared" si="26"/>
        <v>-0.59101123595505622</v>
      </c>
      <c r="E851">
        <v>-5.6179775280898875E-2</v>
      </c>
      <c r="G851">
        <v>848</v>
      </c>
      <c r="H851">
        <f t="shared" ca="1" si="27"/>
        <v>8.2624714237264085E-2</v>
      </c>
    </row>
    <row r="852" spans="2:8">
      <c r="B852" s="116">
        <v>44407</v>
      </c>
      <c r="C852" s="117">
        <v>133.5</v>
      </c>
      <c r="D852">
        <f t="shared" si="26"/>
        <v>1.4119241192411924</v>
      </c>
      <c r="E852">
        <v>-5.687036382903575E-2</v>
      </c>
      <c r="G852">
        <v>849</v>
      </c>
      <c r="H852">
        <f t="shared" ca="1" si="27"/>
        <v>3.484141115902184E-2</v>
      </c>
    </row>
    <row r="853" spans="2:8">
      <c r="B853" s="116">
        <v>44700</v>
      </c>
      <c r="C853" s="117">
        <v>55.35</v>
      </c>
      <c r="D853">
        <f t="shared" si="26"/>
        <v>2.7855153203342618E-2</v>
      </c>
      <c r="E853">
        <v>-5.7872340425531889E-2</v>
      </c>
      <c r="G853">
        <v>850</v>
      </c>
      <c r="H853">
        <f t="shared" ca="1" si="27"/>
        <v>-2.4832316979358261E-2</v>
      </c>
    </row>
    <row r="854" spans="2:8">
      <c r="B854" s="116">
        <v>44742</v>
      </c>
      <c r="C854" s="117">
        <v>53.85</v>
      </c>
      <c r="D854">
        <f t="shared" si="26"/>
        <v>-0.11648892534864645</v>
      </c>
      <c r="E854">
        <v>-6.0209424083769565E-2</v>
      </c>
      <c r="G854">
        <v>851</v>
      </c>
      <c r="H854">
        <f t="shared" ca="1" si="27"/>
        <v>-2.1256122242902763E-2</v>
      </c>
    </row>
    <row r="855" spans="2:8">
      <c r="B855" s="116">
        <v>45055</v>
      </c>
      <c r="C855" s="117">
        <v>60.95</v>
      </c>
      <c r="D855">
        <f t="shared" si="26"/>
        <v>-0.31285231116121759</v>
      </c>
      <c r="E855">
        <v>-6.0862865947611748E-2</v>
      </c>
      <c r="G855">
        <v>852</v>
      </c>
      <c r="H855">
        <f t="shared" ca="1" si="27"/>
        <v>-1.3505700371956374E-2</v>
      </c>
    </row>
    <row r="856" spans="2:8">
      <c r="B856" s="116">
        <v>44603</v>
      </c>
      <c r="C856" s="117">
        <v>88.7</v>
      </c>
      <c r="D856">
        <f t="shared" si="26"/>
        <v>0.56299559471365646</v>
      </c>
      <c r="E856">
        <v>-6.0878771836950764E-2</v>
      </c>
      <c r="G856">
        <v>853</v>
      </c>
      <c r="H856">
        <f t="shared" ca="1" si="27"/>
        <v>2.1513355814518152E-2</v>
      </c>
    </row>
    <row r="857" spans="2:8">
      <c r="B857" s="116">
        <v>44690</v>
      </c>
      <c r="C857" s="117">
        <v>56.75</v>
      </c>
      <c r="D857">
        <f t="shared" si="26"/>
        <v>-0.13226299694189611</v>
      </c>
      <c r="E857">
        <v>-6.1983471074380167E-2</v>
      </c>
      <c r="G857">
        <v>854</v>
      </c>
      <c r="H857">
        <f t="shared" ca="1" si="27"/>
        <v>-3.1596075793749873E-2</v>
      </c>
    </row>
    <row r="858" spans="2:8">
      <c r="B858" s="116">
        <v>44719</v>
      </c>
      <c r="C858" s="117">
        <v>65.400000000000006</v>
      </c>
      <c r="D858">
        <f t="shared" si="26"/>
        <v>-0.48320821809561432</v>
      </c>
      <c r="E858">
        <v>-6.4377682403433473E-2</v>
      </c>
      <c r="G858">
        <v>855</v>
      </c>
      <c r="H858">
        <f t="shared" ca="1" si="27"/>
        <v>-7.439054079267246E-2</v>
      </c>
    </row>
    <row r="859" spans="2:8">
      <c r="B859" s="116">
        <v>44550</v>
      </c>
      <c r="C859" s="117">
        <v>126.55</v>
      </c>
      <c r="D859">
        <f t="shared" si="26"/>
        <v>-0.44287915474356154</v>
      </c>
      <c r="E859">
        <v>-6.5016623568526027E-2</v>
      </c>
      <c r="G859">
        <v>856</v>
      </c>
      <c r="H859">
        <f ca="1">IFERROR(_xlfn.NORM.INV(RAND(),N$5,N$6),0)</f>
        <v>1.3045801289908433E-2</v>
      </c>
    </row>
    <row r="860" spans="2:8">
      <c r="B860" s="116">
        <v>45670</v>
      </c>
      <c r="C860" s="117">
        <v>227.15</v>
      </c>
      <c r="D860">
        <f t="shared" si="26"/>
        <v>2.4495064540622633</v>
      </c>
      <c r="E860">
        <v>-6.5033957604445289E-2</v>
      </c>
      <c r="G860">
        <v>857</v>
      </c>
      <c r="H860">
        <f t="shared" ca="1" si="27"/>
        <v>1.3877602952672487E-2</v>
      </c>
    </row>
    <row r="861" spans="2:8">
      <c r="B861" s="116">
        <v>44739</v>
      </c>
      <c r="C861" s="117">
        <v>65.849999999999994</v>
      </c>
      <c r="D861">
        <f t="shared" si="26"/>
        <v>-0.1611464968152867</v>
      </c>
      <c r="E861">
        <v>-6.595744680851072E-2</v>
      </c>
      <c r="G861">
        <v>858</v>
      </c>
      <c r="H861">
        <f t="shared" ca="1" si="27"/>
        <v>4.0931765837073399E-4</v>
      </c>
    </row>
    <row r="862" spans="2:8">
      <c r="B862" s="116">
        <v>44616</v>
      </c>
      <c r="C862" s="117">
        <v>78.5</v>
      </c>
      <c r="D862">
        <f t="shared" si="26"/>
        <v>-4.7907822922983657E-2</v>
      </c>
      <c r="E862">
        <v>-6.7142008318478968E-2</v>
      </c>
      <c r="G862">
        <v>859</v>
      </c>
      <c r="H862">
        <f t="shared" ca="1" si="27"/>
        <v>4.5074459820220618E-2</v>
      </c>
    </row>
    <row r="863" spans="2:8">
      <c r="B863" s="116">
        <v>44606</v>
      </c>
      <c r="C863" s="117">
        <v>82.45</v>
      </c>
      <c r="D863">
        <f t="shared" si="26"/>
        <v>-0.4434694566317921</v>
      </c>
      <c r="E863">
        <v>-7.046223224351747E-2</v>
      </c>
      <c r="G863">
        <v>860</v>
      </c>
      <c r="H863">
        <f t="shared" ca="1" si="27"/>
        <v>-3.5080267657754675E-2</v>
      </c>
    </row>
    <row r="864" spans="2:8">
      <c r="B864" s="116">
        <v>44526</v>
      </c>
      <c r="C864" s="117">
        <v>148.15</v>
      </c>
      <c r="D864">
        <f t="shared" si="26"/>
        <v>1.2986811481768812</v>
      </c>
      <c r="E864">
        <v>-7.2613458528951458E-2</v>
      </c>
      <c r="G864">
        <v>861</v>
      </c>
      <c r="H864">
        <f t="shared" ca="1" si="27"/>
        <v>5.4021541756007999E-2</v>
      </c>
    </row>
    <row r="865" spans="2:8">
      <c r="B865" s="116">
        <v>44685</v>
      </c>
      <c r="C865" s="117">
        <v>64.45</v>
      </c>
      <c r="D865">
        <f t="shared" si="26"/>
        <v>0.22878932316491896</v>
      </c>
      <c r="E865">
        <v>-7.2661870503597084E-2</v>
      </c>
      <c r="G865">
        <v>862</v>
      </c>
      <c r="H865">
        <f t="shared" ca="1" si="27"/>
        <v>-4.054001800399195E-2</v>
      </c>
    </row>
    <row r="866" spans="2:8">
      <c r="B866" s="116">
        <v>44691</v>
      </c>
      <c r="C866" s="117">
        <v>52.45</v>
      </c>
      <c r="D866">
        <f t="shared" si="26"/>
        <v>9.8429319371727803E-2</v>
      </c>
      <c r="E866">
        <v>-7.5770925110132115E-2</v>
      </c>
      <c r="G866">
        <v>863</v>
      </c>
      <c r="H866">
        <f t="shared" ca="1" si="27"/>
        <v>2.7461541588788344E-2</v>
      </c>
    </row>
    <row r="867" spans="2:8">
      <c r="B867" s="116">
        <v>44951</v>
      </c>
      <c r="C867" s="117">
        <v>47.75</v>
      </c>
      <c r="D867">
        <f t="shared" si="26"/>
        <v>-0.22294548413344187</v>
      </c>
      <c r="E867">
        <v>-8.349328214971212E-2</v>
      </c>
      <c r="G867">
        <v>864</v>
      </c>
      <c r="H867">
        <f t="shared" ca="1" si="27"/>
        <v>-1.0009189072993098E-2</v>
      </c>
    </row>
    <row r="868" spans="2:8">
      <c r="B868" s="116">
        <v>44792</v>
      </c>
      <c r="C868" s="117">
        <v>61.45</v>
      </c>
      <c r="D868">
        <f t="shared" si="26"/>
        <v>1.9071310116086329E-2</v>
      </c>
      <c r="E868">
        <v>-8.4202682563338183E-2</v>
      </c>
      <c r="G868">
        <v>865</v>
      </c>
      <c r="H868">
        <f t="shared" ca="1" si="27"/>
        <v>4.9267578190711203E-2</v>
      </c>
    </row>
    <row r="869" spans="2:8">
      <c r="B869" s="116">
        <v>44740</v>
      </c>
      <c r="C869" s="117">
        <v>60.3</v>
      </c>
      <c r="D869">
        <f t="shared" si="26"/>
        <v>-0.52612966601178779</v>
      </c>
      <c r="E869">
        <v>-8.4282460136674217E-2</v>
      </c>
      <c r="G869">
        <v>866</v>
      </c>
      <c r="H869">
        <f t="shared" ca="1" si="27"/>
        <v>-1.6026408789161967E-2</v>
      </c>
    </row>
    <row r="870" spans="2:8">
      <c r="B870" s="116">
        <v>44431</v>
      </c>
      <c r="C870" s="117">
        <v>127.25</v>
      </c>
      <c r="D870">
        <f t="shared" si="26"/>
        <v>1.3718546132339235</v>
      </c>
      <c r="E870">
        <v>-8.6503948312993614E-2</v>
      </c>
      <c r="G870">
        <v>867</v>
      </c>
      <c r="H870">
        <f t="shared" ca="1" si="27"/>
        <v>-1.6139164475316621E-3</v>
      </c>
    </row>
    <row r="871" spans="2:8">
      <c r="B871" s="116">
        <v>44918</v>
      </c>
      <c r="C871" s="117">
        <v>53.65</v>
      </c>
      <c r="D871">
        <f t="shared" si="26"/>
        <v>-0.52793664760228776</v>
      </c>
      <c r="E871">
        <v>-8.9906700593723562E-2</v>
      </c>
      <c r="G871">
        <v>868</v>
      </c>
      <c r="H871">
        <f t="shared" ca="1" si="27"/>
        <v>5.6500285926940383E-2</v>
      </c>
    </row>
    <row r="872" spans="2:8">
      <c r="B872" s="116">
        <v>44582</v>
      </c>
      <c r="C872" s="117">
        <v>113.65</v>
      </c>
      <c r="D872">
        <f t="shared" si="26"/>
        <v>0.25580110497237574</v>
      </c>
      <c r="E872">
        <v>-9.2252396166134162E-2</v>
      </c>
      <c r="G872">
        <v>869</v>
      </c>
      <c r="H872">
        <f t="shared" ca="1" si="27"/>
        <v>-5.8563966912022428E-3</v>
      </c>
    </row>
    <row r="873" spans="2:8">
      <c r="B873" s="116">
        <v>44588</v>
      </c>
      <c r="C873" s="117">
        <v>90.5</v>
      </c>
      <c r="D873">
        <f t="shared" si="26"/>
        <v>-0.57818690281985552</v>
      </c>
      <c r="E873">
        <v>-9.9054255848680967E-2</v>
      </c>
      <c r="G873">
        <v>870</v>
      </c>
      <c r="H873">
        <f t="shared" ca="1" si="27"/>
        <v>-3.7399513242424489E-3</v>
      </c>
    </row>
    <row r="874" spans="2:8">
      <c r="B874" s="116">
        <v>45678</v>
      </c>
      <c r="C874" s="117">
        <v>214.55</v>
      </c>
      <c r="D874">
        <f t="shared" si="26"/>
        <v>3.507352941176471</v>
      </c>
      <c r="E874">
        <v>-0.10510948905109484</v>
      </c>
      <c r="G874">
        <v>871</v>
      </c>
      <c r="H874">
        <f t="shared" ca="1" si="27"/>
        <v>3.5028899048547654E-2</v>
      </c>
    </row>
    <row r="875" spans="2:8">
      <c r="B875" s="116">
        <v>44767</v>
      </c>
      <c r="C875" s="117">
        <v>47.6</v>
      </c>
      <c r="D875">
        <f t="shared" si="26"/>
        <v>0.14285714285714293</v>
      </c>
      <c r="E875">
        <v>-0.11276794035414719</v>
      </c>
      <c r="G875">
        <v>872</v>
      </c>
      <c r="H875">
        <f t="shared" ca="1" si="27"/>
        <v>6.9636377558825386E-4</v>
      </c>
    </row>
    <row r="876" spans="2:8">
      <c r="B876" s="116">
        <v>44768</v>
      </c>
      <c r="C876" s="117">
        <v>41.65</v>
      </c>
      <c r="D876">
        <f t="shared" si="26"/>
        <v>-0.54406130268199238</v>
      </c>
      <c r="E876">
        <v>-0.12500000000000006</v>
      </c>
      <c r="G876">
        <v>873</v>
      </c>
      <c r="H876">
        <f t="shared" ca="1" si="27"/>
        <v>-4.0881036135073746E-2</v>
      </c>
    </row>
    <row r="877" spans="2:8">
      <c r="B877" s="116">
        <v>44585</v>
      </c>
      <c r="C877" s="117">
        <v>91.35</v>
      </c>
      <c r="D877">
        <f t="shared" si="26"/>
        <v>0</v>
      </c>
      <c r="E877">
        <v>-0.19621645402551702</v>
      </c>
      <c r="G877">
        <v>874</v>
      </c>
      <c r="H877">
        <f t="shared" ca="1" si="27"/>
        <v>-2.6180526777067017E-2</v>
      </c>
    </row>
  </sheetData>
  <pageMargins left="0.7" right="0.7" top="0.75" bottom="0.75" header="0.3" footer="0.3"/>
  <pageSetup scale="94" fitToHeight="0"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AF231-3E34-4D27-ABBA-9B13FD796872}">
  <dimension ref="A1:F5442"/>
  <sheetViews>
    <sheetView topLeftCell="A4256" workbookViewId="0">
      <selection activeCell="N12" sqref="N12"/>
    </sheetView>
  </sheetViews>
  <sheetFormatPr defaultColWidth="12.6328125" defaultRowHeight="15.75" customHeight="1"/>
  <cols>
    <col min="1" max="1" width="52.26953125" style="136" customWidth="1"/>
    <col min="2" max="2" width="8.7265625" style="136" customWidth="1"/>
    <col min="3" max="3" width="12.7265625" style="136" customWidth="1"/>
    <col min="4" max="4" width="24.6328125" style="136" customWidth="1"/>
    <col min="5" max="6" width="8" style="136" customWidth="1"/>
    <col min="7" max="16384" width="12.6328125" style="136"/>
  </cols>
  <sheetData>
    <row r="1" spans="1:6" ht="14.5">
      <c r="A1" s="135"/>
      <c r="B1" s="135"/>
      <c r="C1" s="135"/>
      <c r="D1" s="135"/>
      <c r="E1" s="135"/>
      <c r="F1" s="135"/>
    </row>
    <row r="2" spans="1:6" ht="14.5">
      <c r="A2" s="135" t="s">
        <v>365</v>
      </c>
      <c r="B2" s="135" t="s">
        <v>366</v>
      </c>
      <c r="C2" s="135" t="s">
        <v>367</v>
      </c>
      <c r="D2" s="135" t="s">
        <v>368</v>
      </c>
      <c r="E2" s="135"/>
      <c r="F2" s="135"/>
    </row>
    <row r="3" spans="1:6" ht="14.5">
      <c r="A3" s="135" t="s">
        <v>369</v>
      </c>
      <c r="B3" s="135">
        <v>533022</v>
      </c>
      <c r="C3" s="135" t="s">
        <v>370</v>
      </c>
      <c r="D3" s="135" t="s">
        <v>371</v>
      </c>
      <c r="E3" s="135"/>
      <c r="F3" s="135"/>
    </row>
    <row r="4" spans="1:6" ht="14.5">
      <c r="A4" s="135" t="s">
        <v>372</v>
      </c>
      <c r="B4" s="135">
        <v>526921</v>
      </c>
      <c r="C4" s="135" t="s">
        <v>373</v>
      </c>
      <c r="D4" s="135" t="s">
        <v>374</v>
      </c>
      <c r="E4" s="135"/>
      <c r="F4" s="135"/>
    </row>
    <row r="5" spans="1:6" ht="14.5">
      <c r="A5" s="135" t="s">
        <v>375</v>
      </c>
      <c r="B5" s="135">
        <v>532628</v>
      </c>
      <c r="C5" s="135" t="s">
        <v>376</v>
      </c>
      <c r="D5" s="135" t="s">
        <v>377</v>
      </c>
      <c r="E5" s="135"/>
      <c r="F5" s="135"/>
    </row>
    <row r="6" spans="1:6" ht="14.5">
      <c r="A6" s="135" t="s">
        <v>378</v>
      </c>
      <c r="B6" s="135">
        <v>523395</v>
      </c>
      <c r="C6" s="135" t="s">
        <v>379</v>
      </c>
      <c r="D6" s="135" t="s">
        <v>380</v>
      </c>
      <c r="E6" s="135"/>
      <c r="F6" s="135"/>
    </row>
    <row r="7" spans="1:6" ht="14.5">
      <c r="A7" s="135" t="s">
        <v>381</v>
      </c>
      <c r="B7" s="135">
        <v>523395</v>
      </c>
      <c r="C7" s="135" t="s">
        <v>382</v>
      </c>
      <c r="D7" s="135" t="s">
        <v>380</v>
      </c>
      <c r="E7" s="135"/>
      <c r="F7" s="135"/>
    </row>
    <row r="8" spans="1:6" ht="14.5">
      <c r="A8" s="135" t="s">
        <v>383</v>
      </c>
      <c r="B8" s="135">
        <v>516092</v>
      </c>
      <c r="C8" s="135" t="s">
        <v>384</v>
      </c>
      <c r="D8" s="135" t="s">
        <v>385</v>
      </c>
      <c r="E8" s="135"/>
      <c r="F8" s="135"/>
    </row>
    <row r="9" spans="1:6" ht="14.5">
      <c r="A9" s="135" t="s">
        <v>386</v>
      </c>
      <c r="B9" s="135">
        <v>540776</v>
      </c>
      <c r="C9" s="135" t="s">
        <v>387</v>
      </c>
      <c r="D9" s="135" t="s">
        <v>374</v>
      </c>
      <c r="E9" s="135"/>
      <c r="F9" s="135"/>
    </row>
    <row r="10" spans="1:6" ht="14.5">
      <c r="A10" s="135" t="s">
        <v>388</v>
      </c>
      <c r="B10" s="135">
        <v>526881</v>
      </c>
      <c r="C10" s="135" t="s">
        <v>389</v>
      </c>
      <c r="D10" s="135" t="s">
        <v>377</v>
      </c>
      <c r="E10" s="135"/>
      <c r="F10" s="135"/>
    </row>
    <row r="11" spans="1:6" ht="14.5">
      <c r="A11" s="135" t="s">
        <v>390</v>
      </c>
      <c r="B11" s="135">
        <v>540615</v>
      </c>
      <c r="C11" s="135" t="s">
        <v>391</v>
      </c>
      <c r="D11" s="135" t="s">
        <v>392</v>
      </c>
      <c r="E11" s="135"/>
      <c r="F11" s="135"/>
    </row>
    <row r="12" spans="1:6" ht="14.5">
      <c r="A12" s="135" t="s">
        <v>393</v>
      </c>
      <c r="B12" s="135">
        <v>540874</v>
      </c>
      <c r="C12" s="135" t="s">
        <v>391</v>
      </c>
      <c r="D12" s="135" t="s">
        <v>394</v>
      </c>
      <c r="E12" s="135"/>
      <c r="F12" s="135"/>
    </row>
    <row r="13" spans="1:6" ht="14.5">
      <c r="A13" s="135" t="s">
        <v>395</v>
      </c>
      <c r="B13" s="135">
        <v>512161</v>
      </c>
      <c r="C13" s="135" t="s">
        <v>396</v>
      </c>
      <c r="D13" s="135" t="s">
        <v>397</v>
      </c>
      <c r="E13" s="135"/>
      <c r="F13" s="135"/>
    </row>
    <row r="14" spans="1:6" ht="14.5">
      <c r="A14" s="135" t="s">
        <v>398</v>
      </c>
      <c r="B14" s="135">
        <v>540697</v>
      </c>
      <c r="C14" s="135" t="s">
        <v>391</v>
      </c>
      <c r="D14" s="135" t="s">
        <v>399</v>
      </c>
      <c r="E14" s="135"/>
      <c r="F14" s="135"/>
    </row>
    <row r="15" spans="1:6" ht="14.5">
      <c r="A15" s="135" t="s">
        <v>400</v>
      </c>
      <c r="B15" s="135" t="s">
        <v>391</v>
      </c>
      <c r="C15" s="135" t="s">
        <v>401</v>
      </c>
      <c r="D15" s="135" t="s">
        <v>402</v>
      </c>
      <c r="E15" s="135"/>
      <c r="F15" s="135"/>
    </row>
    <row r="16" spans="1:6" ht="14.5">
      <c r="A16" s="135" t="s">
        <v>403</v>
      </c>
      <c r="B16" s="135">
        <v>539620</v>
      </c>
      <c r="C16" s="135" t="s">
        <v>391</v>
      </c>
      <c r="D16" s="135" t="s">
        <v>404</v>
      </c>
      <c r="E16" s="135"/>
      <c r="F16" s="135"/>
    </row>
    <row r="17" spans="1:6" ht="14.5">
      <c r="A17" s="135" t="s">
        <v>405</v>
      </c>
      <c r="B17" s="135">
        <v>539300</v>
      </c>
      <c r="C17" s="135" t="s">
        <v>391</v>
      </c>
      <c r="D17" s="135" t="s">
        <v>406</v>
      </c>
      <c r="E17" s="135"/>
      <c r="F17" s="135"/>
    </row>
    <row r="18" spans="1:6" ht="14.5">
      <c r="A18" s="135" t="s">
        <v>407</v>
      </c>
      <c r="B18" s="135">
        <v>530499</v>
      </c>
      <c r="C18" s="135" t="s">
        <v>391</v>
      </c>
      <c r="D18" s="135" t="s">
        <v>408</v>
      </c>
      <c r="E18" s="135"/>
      <c r="F18" s="135"/>
    </row>
    <row r="19" spans="1:6" ht="14.5">
      <c r="A19" s="135" t="s">
        <v>409</v>
      </c>
      <c r="B19" s="135">
        <v>538351</v>
      </c>
      <c r="C19" s="135" t="s">
        <v>410</v>
      </c>
      <c r="D19" s="135" t="s">
        <v>411</v>
      </c>
      <c r="E19" s="135"/>
      <c r="F19" s="135"/>
    </row>
    <row r="20" spans="1:6" ht="14.5">
      <c r="A20" s="135" t="s">
        <v>412</v>
      </c>
      <c r="B20" s="135">
        <v>542012</v>
      </c>
      <c r="C20" s="135" t="s">
        <v>391</v>
      </c>
      <c r="D20" s="135" t="s">
        <v>413</v>
      </c>
      <c r="E20" s="135"/>
      <c r="F20" s="135"/>
    </row>
    <row r="21" spans="1:6" ht="14.5">
      <c r="A21" s="135" t="s">
        <v>414</v>
      </c>
      <c r="B21" s="135">
        <v>533292</v>
      </c>
      <c r="C21" s="135" t="s">
        <v>415</v>
      </c>
      <c r="D21" s="135" t="s">
        <v>416</v>
      </c>
      <c r="E21" s="135"/>
      <c r="F21" s="135"/>
    </row>
    <row r="22" spans="1:6" ht="14.5">
      <c r="A22" s="135" t="s">
        <v>417</v>
      </c>
      <c r="B22" s="135">
        <v>531611</v>
      </c>
      <c r="C22" s="135" t="s">
        <v>391</v>
      </c>
      <c r="D22" s="135" t="s">
        <v>408</v>
      </c>
      <c r="E22" s="135"/>
      <c r="F22" s="135"/>
    </row>
    <row r="23" spans="1:6" ht="14.5">
      <c r="A23" s="135" t="s">
        <v>418</v>
      </c>
      <c r="B23" s="135">
        <v>531611</v>
      </c>
      <c r="C23" s="135" t="s">
        <v>391</v>
      </c>
      <c r="D23" s="135" t="s">
        <v>408</v>
      </c>
      <c r="E23" s="135"/>
      <c r="F23" s="135"/>
    </row>
    <row r="24" spans="1:6" ht="14.5">
      <c r="A24" s="135" t="s">
        <v>419</v>
      </c>
      <c r="B24" s="135" t="s">
        <v>391</v>
      </c>
      <c r="C24" s="135" t="s">
        <v>420</v>
      </c>
      <c r="D24" s="135" t="s">
        <v>402</v>
      </c>
      <c r="E24" s="135"/>
      <c r="F24" s="135"/>
    </row>
    <row r="25" spans="1:6" ht="14.5">
      <c r="A25" s="135" t="s">
        <v>421</v>
      </c>
      <c r="B25" s="135">
        <v>539096</v>
      </c>
      <c r="C25" s="135" t="s">
        <v>391</v>
      </c>
      <c r="D25" s="135" t="s">
        <v>406</v>
      </c>
      <c r="E25" s="135"/>
      <c r="F25" s="135"/>
    </row>
    <row r="26" spans="1:6" ht="14.5">
      <c r="A26" s="135" t="s">
        <v>422</v>
      </c>
      <c r="B26" s="135">
        <v>538812</v>
      </c>
      <c r="C26" s="135" t="s">
        <v>391</v>
      </c>
      <c r="D26" s="135" t="s">
        <v>423</v>
      </c>
      <c r="E26" s="135"/>
      <c r="F26" s="135"/>
    </row>
    <row r="27" spans="1:6" ht="14.5">
      <c r="A27" s="135" t="s">
        <v>424</v>
      </c>
      <c r="B27" s="135">
        <v>539632</v>
      </c>
      <c r="C27" s="135" t="s">
        <v>391</v>
      </c>
      <c r="D27" s="135" t="s">
        <v>425</v>
      </c>
      <c r="E27" s="135"/>
      <c r="F27" s="135"/>
    </row>
    <row r="28" spans="1:6" ht="14.5">
      <c r="A28" s="135" t="s">
        <v>426</v>
      </c>
      <c r="B28" s="135">
        <v>542377</v>
      </c>
      <c r="C28" s="135" t="s">
        <v>427</v>
      </c>
      <c r="D28" s="135" t="s">
        <v>408</v>
      </c>
      <c r="E28" s="135"/>
      <c r="F28" s="135"/>
    </row>
    <row r="29" spans="1:6" ht="14.5">
      <c r="A29" s="135" t="s">
        <v>428</v>
      </c>
      <c r="B29" s="135">
        <v>524412</v>
      </c>
      <c r="C29" s="135" t="s">
        <v>391</v>
      </c>
      <c r="D29" s="135" t="s">
        <v>429</v>
      </c>
      <c r="E29" s="135"/>
      <c r="F29" s="135"/>
    </row>
    <row r="30" spans="1:6" ht="14.5">
      <c r="A30" s="135" t="s">
        <v>430</v>
      </c>
      <c r="B30" s="135" t="s">
        <v>391</v>
      </c>
      <c r="C30" s="135" t="s">
        <v>431</v>
      </c>
      <c r="D30" s="135" t="s">
        <v>402</v>
      </c>
      <c r="E30" s="135"/>
      <c r="F30" s="135"/>
    </row>
    <row r="31" spans="1:6" ht="14.5">
      <c r="A31" s="135" t="s">
        <v>432</v>
      </c>
      <c r="B31" s="135">
        <v>542580</v>
      </c>
      <c r="C31" s="135" t="s">
        <v>433</v>
      </c>
      <c r="D31" s="135" t="s">
        <v>434</v>
      </c>
      <c r="E31" s="135"/>
      <c r="F31" s="135"/>
    </row>
    <row r="32" spans="1:6" ht="14.5">
      <c r="A32" s="135" t="s">
        <v>435</v>
      </c>
      <c r="B32" s="135">
        <v>524348</v>
      </c>
      <c r="C32" s="135" t="s">
        <v>436</v>
      </c>
      <c r="D32" s="135" t="s">
        <v>429</v>
      </c>
      <c r="E32" s="135"/>
      <c r="F32" s="135"/>
    </row>
    <row r="33" spans="1:6" ht="14.5">
      <c r="A33" s="135" t="s">
        <v>437</v>
      </c>
      <c r="B33" s="135">
        <v>524208</v>
      </c>
      <c r="C33" s="135" t="s">
        <v>438</v>
      </c>
      <c r="D33" s="135" t="s">
        <v>439</v>
      </c>
      <c r="E33" s="135"/>
      <c r="F33" s="135"/>
    </row>
    <row r="34" spans="1:6" ht="14.5">
      <c r="A34" s="135" t="s">
        <v>440</v>
      </c>
      <c r="B34" s="135">
        <v>526488</v>
      </c>
      <c r="C34" s="135" t="s">
        <v>391</v>
      </c>
      <c r="D34" s="135" t="s">
        <v>406</v>
      </c>
      <c r="E34" s="135"/>
      <c r="F34" s="135"/>
    </row>
    <row r="35" spans="1:6" ht="14.5">
      <c r="A35" s="135" t="s">
        <v>441</v>
      </c>
      <c r="B35" s="135">
        <v>514274</v>
      </c>
      <c r="C35" s="135" t="s">
        <v>442</v>
      </c>
      <c r="D35" s="135" t="s">
        <v>406</v>
      </c>
      <c r="E35" s="135"/>
      <c r="F35" s="135"/>
    </row>
    <row r="36" spans="1:6" ht="14.5">
      <c r="A36" s="135" t="s">
        <v>443</v>
      </c>
      <c r="B36" s="135" t="s">
        <v>391</v>
      </c>
      <c r="C36" s="135" t="s">
        <v>444</v>
      </c>
      <c r="D36" s="135" t="s">
        <v>402</v>
      </c>
      <c r="E36" s="135"/>
      <c r="F36" s="135"/>
    </row>
    <row r="37" spans="1:6" ht="14.5">
      <c r="A37" s="135" t="s">
        <v>445</v>
      </c>
      <c r="B37" s="135">
        <v>519319</v>
      </c>
      <c r="C37" s="135" t="s">
        <v>391</v>
      </c>
      <c r="D37" s="135" t="s">
        <v>397</v>
      </c>
      <c r="E37" s="135"/>
      <c r="F37" s="135"/>
    </row>
    <row r="38" spans="1:6" ht="14.5">
      <c r="A38" s="135" t="s">
        <v>446</v>
      </c>
      <c r="B38" s="135">
        <v>512038</v>
      </c>
      <c r="C38" s="135" t="s">
        <v>391</v>
      </c>
      <c r="D38" s="135" t="s">
        <v>413</v>
      </c>
      <c r="E38" s="135"/>
      <c r="F38" s="135"/>
    </row>
    <row r="39" spans="1:6" ht="14.5">
      <c r="A39" s="135" t="s">
        <v>447</v>
      </c>
      <c r="B39" s="135">
        <v>541988</v>
      </c>
      <c r="C39" s="135" t="s">
        <v>448</v>
      </c>
      <c r="D39" s="135" t="s">
        <v>449</v>
      </c>
      <c r="E39" s="135"/>
      <c r="F39" s="135"/>
    </row>
    <row r="40" spans="1:6" ht="14.5">
      <c r="A40" s="135" t="s">
        <v>450</v>
      </c>
      <c r="B40" s="135">
        <v>539528</v>
      </c>
      <c r="C40" s="135" t="s">
        <v>391</v>
      </c>
      <c r="D40" s="135" t="s">
        <v>451</v>
      </c>
      <c r="E40" s="135"/>
      <c r="F40" s="135"/>
    </row>
    <row r="41" spans="1:6" ht="14.5">
      <c r="A41" s="135" t="s">
        <v>452</v>
      </c>
      <c r="B41" s="135">
        <v>523204</v>
      </c>
      <c r="C41" s="135" t="s">
        <v>453</v>
      </c>
      <c r="D41" s="135" t="s">
        <v>454</v>
      </c>
      <c r="E41" s="135"/>
      <c r="F41" s="135"/>
    </row>
    <row r="42" spans="1:6" ht="14.5">
      <c r="A42" s="135" t="s">
        <v>455</v>
      </c>
      <c r="B42" s="135">
        <v>512165</v>
      </c>
      <c r="C42" s="135" t="s">
        <v>391</v>
      </c>
      <c r="D42" s="135" t="s">
        <v>413</v>
      </c>
      <c r="E42" s="135"/>
      <c r="F42" s="135"/>
    </row>
    <row r="43" spans="1:6" ht="14.5">
      <c r="A43" s="135" t="s">
        <v>456</v>
      </c>
      <c r="B43" s="135">
        <v>500002</v>
      </c>
      <c r="C43" s="135" t="s">
        <v>457</v>
      </c>
      <c r="D43" s="135" t="s">
        <v>434</v>
      </c>
      <c r="E43" s="135"/>
      <c r="F43" s="135"/>
    </row>
    <row r="44" spans="1:6" ht="14.5">
      <c r="A44" s="135" t="s">
        <v>458</v>
      </c>
      <c r="B44" s="135">
        <v>500488</v>
      </c>
      <c r="C44" s="135" t="s">
        <v>459</v>
      </c>
      <c r="D44" s="135" t="s">
        <v>429</v>
      </c>
      <c r="E44" s="135"/>
      <c r="F44" s="135"/>
    </row>
    <row r="45" spans="1:6" ht="14.5">
      <c r="A45" s="135" t="s">
        <v>460</v>
      </c>
      <c r="B45" s="135">
        <v>500488</v>
      </c>
      <c r="C45" s="135" t="s">
        <v>461</v>
      </c>
      <c r="D45" s="135" t="s">
        <v>429</v>
      </c>
      <c r="E45" s="135"/>
      <c r="F45" s="135"/>
    </row>
    <row r="46" spans="1:6" ht="14.5">
      <c r="A46" s="135" t="s">
        <v>462</v>
      </c>
      <c r="B46" s="135">
        <v>520123</v>
      </c>
      <c r="C46" s="135" t="s">
        <v>391</v>
      </c>
      <c r="D46" s="135" t="s">
        <v>463</v>
      </c>
      <c r="E46" s="135"/>
      <c r="F46" s="135"/>
    </row>
    <row r="47" spans="1:6" ht="14.5">
      <c r="A47" s="135" t="s">
        <v>464</v>
      </c>
      <c r="B47" s="135">
        <v>513119</v>
      </c>
      <c r="C47" s="135" t="s">
        <v>391</v>
      </c>
      <c r="D47" s="135" t="s">
        <v>465</v>
      </c>
      <c r="E47" s="135"/>
      <c r="F47" s="135"/>
    </row>
    <row r="48" spans="1:6" ht="14.5">
      <c r="A48" s="135" t="s">
        <v>466</v>
      </c>
      <c r="B48" s="135">
        <v>520123</v>
      </c>
      <c r="C48" s="135" t="s">
        <v>391</v>
      </c>
      <c r="D48" s="135" t="s">
        <v>463</v>
      </c>
      <c r="E48" s="135"/>
      <c r="F48" s="135"/>
    </row>
    <row r="49" spans="1:6" ht="14.5">
      <c r="A49" s="135" t="s">
        <v>467</v>
      </c>
      <c r="B49" s="135">
        <v>532682</v>
      </c>
      <c r="C49" s="135" t="s">
        <v>468</v>
      </c>
      <c r="D49" s="135" t="s">
        <v>469</v>
      </c>
      <c r="E49" s="135"/>
      <c r="F49" s="135"/>
    </row>
    <row r="50" spans="1:6" ht="14.5">
      <c r="A50" s="135" t="s">
        <v>470</v>
      </c>
      <c r="B50" s="135">
        <v>539560</v>
      </c>
      <c r="C50" s="135" t="s">
        <v>391</v>
      </c>
      <c r="D50" s="135" t="s">
        <v>471</v>
      </c>
      <c r="E50" s="135"/>
      <c r="F50" s="135"/>
    </row>
    <row r="51" spans="1:6" ht="14.5">
      <c r="A51" s="135" t="s">
        <v>472</v>
      </c>
      <c r="B51" s="135">
        <v>532057</v>
      </c>
      <c r="C51" s="135" t="s">
        <v>391</v>
      </c>
      <c r="D51" s="135" t="s">
        <v>408</v>
      </c>
      <c r="E51" s="135"/>
      <c r="F51" s="135"/>
    </row>
    <row r="52" spans="1:6" ht="14.5">
      <c r="A52" s="135" t="s">
        <v>473</v>
      </c>
      <c r="B52" s="135">
        <v>538952</v>
      </c>
      <c r="C52" s="135" t="s">
        <v>391</v>
      </c>
      <c r="D52" s="135" t="s">
        <v>408</v>
      </c>
      <c r="E52" s="135"/>
      <c r="F52" s="135"/>
    </row>
    <row r="53" spans="1:6" ht="14.5">
      <c r="A53" s="135" t="s">
        <v>474</v>
      </c>
      <c r="B53" s="135">
        <v>538935</v>
      </c>
      <c r="C53" s="135" t="s">
        <v>391</v>
      </c>
      <c r="D53" s="135" t="s">
        <v>475</v>
      </c>
      <c r="E53" s="135"/>
      <c r="F53" s="135"/>
    </row>
    <row r="54" spans="1:6" ht="14.5">
      <c r="A54" s="135" t="s">
        <v>476</v>
      </c>
      <c r="B54" s="135">
        <v>539544</v>
      </c>
      <c r="C54" s="135" t="s">
        <v>391</v>
      </c>
      <c r="D54" s="135" t="s">
        <v>477</v>
      </c>
      <c r="E54" s="135"/>
      <c r="F54" s="135"/>
    </row>
    <row r="55" spans="1:6" ht="14.5">
      <c r="A55" s="135" t="s">
        <v>478</v>
      </c>
      <c r="B55" s="135">
        <v>511756</v>
      </c>
      <c r="C55" s="135" t="s">
        <v>391</v>
      </c>
      <c r="D55" s="135" t="s">
        <v>408</v>
      </c>
      <c r="E55" s="135"/>
      <c r="F55" s="135"/>
    </row>
    <row r="56" spans="1:6" ht="14.5">
      <c r="A56" s="135" t="s">
        <v>479</v>
      </c>
      <c r="B56" s="135">
        <v>511756</v>
      </c>
      <c r="C56" s="135" t="s">
        <v>391</v>
      </c>
      <c r="D56" s="135" t="s">
        <v>408</v>
      </c>
      <c r="E56" s="135"/>
      <c r="F56" s="135"/>
    </row>
    <row r="57" spans="1:6" ht="14.5">
      <c r="A57" s="135" t="s">
        <v>480</v>
      </c>
      <c r="B57" s="135" t="s">
        <v>391</v>
      </c>
      <c r="C57" s="135" t="s">
        <v>481</v>
      </c>
      <c r="D57" s="135" t="s">
        <v>482</v>
      </c>
      <c r="E57" s="135"/>
      <c r="F57" s="135"/>
    </row>
    <row r="58" spans="1:6" ht="14.5">
      <c r="A58" s="135" t="s">
        <v>483</v>
      </c>
      <c r="B58" s="135">
        <v>531161</v>
      </c>
      <c r="C58" s="135" t="s">
        <v>391</v>
      </c>
      <c r="D58" s="135" t="s">
        <v>484</v>
      </c>
      <c r="E58" s="135"/>
      <c r="F58" s="135"/>
    </row>
    <row r="59" spans="1:6" ht="14.5">
      <c r="A59" s="135" t="s">
        <v>485</v>
      </c>
      <c r="B59" s="135">
        <v>500410</v>
      </c>
      <c r="C59" s="135" t="s">
        <v>486</v>
      </c>
      <c r="D59" s="135" t="s">
        <v>404</v>
      </c>
      <c r="E59" s="135"/>
      <c r="F59" s="135"/>
    </row>
    <row r="60" spans="1:6" ht="14.5">
      <c r="A60" s="135" t="s">
        <v>487</v>
      </c>
      <c r="B60" s="135">
        <v>517494</v>
      </c>
      <c r="C60" s="135" t="s">
        <v>391</v>
      </c>
      <c r="D60" s="135" t="s">
        <v>488</v>
      </c>
      <c r="E60" s="135"/>
      <c r="F60" s="135"/>
    </row>
    <row r="61" spans="1:6" ht="14.5">
      <c r="A61" s="135" t="s">
        <v>489</v>
      </c>
      <c r="B61" s="135">
        <v>532268</v>
      </c>
      <c r="C61" s="135" t="s">
        <v>490</v>
      </c>
      <c r="D61" s="135" t="s">
        <v>377</v>
      </c>
      <c r="E61" s="135"/>
      <c r="F61" s="135"/>
    </row>
    <row r="62" spans="1:6" ht="14.5">
      <c r="A62" s="135" t="s">
        <v>491</v>
      </c>
      <c r="B62" s="135" t="s">
        <v>391</v>
      </c>
      <c r="C62" s="135" t="s">
        <v>492</v>
      </c>
      <c r="D62" s="135" t="s">
        <v>402</v>
      </c>
      <c r="E62" s="135"/>
      <c r="F62" s="135"/>
    </row>
    <row r="63" spans="1:6" ht="14.5">
      <c r="A63" s="135" t="s">
        <v>493</v>
      </c>
      <c r="B63" s="135" t="s">
        <v>391</v>
      </c>
      <c r="C63" s="135" t="s">
        <v>494</v>
      </c>
      <c r="D63" s="135" t="s">
        <v>402</v>
      </c>
      <c r="E63" s="135"/>
      <c r="F63" s="135"/>
    </row>
    <row r="64" spans="1:6" ht="14.5">
      <c r="A64" s="135" t="s">
        <v>495</v>
      </c>
      <c r="B64" s="135">
        <v>530093</v>
      </c>
      <c r="C64" s="135" t="s">
        <v>391</v>
      </c>
      <c r="D64" s="135" t="s">
        <v>496</v>
      </c>
      <c r="E64" s="135"/>
      <c r="F64" s="135"/>
    </row>
    <row r="65" spans="1:6" ht="14.5">
      <c r="A65" s="135" t="s">
        <v>497</v>
      </c>
      <c r="B65" s="135" t="s">
        <v>391</v>
      </c>
      <c r="C65" s="135" t="s">
        <v>498</v>
      </c>
      <c r="D65" s="135" t="s">
        <v>402</v>
      </c>
      <c r="E65" s="135"/>
      <c r="F65" s="135"/>
    </row>
    <row r="66" spans="1:6" ht="14.5">
      <c r="A66" s="135" t="s">
        <v>499</v>
      </c>
      <c r="B66" s="135">
        <v>539661</v>
      </c>
      <c r="C66" s="135" t="s">
        <v>391</v>
      </c>
      <c r="D66" s="135" t="s">
        <v>425</v>
      </c>
      <c r="E66" s="135"/>
      <c r="F66" s="135"/>
    </row>
    <row r="67" spans="1:6" ht="14.5">
      <c r="A67" s="135" t="s">
        <v>500</v>
      </c>
      <c r="B67" s="135">
        <v>531525</v>
      </c>
      <c r="C67" s="135" t="s">
        <v>391</v>
      </c>
      <c r="D67" s="135" t="s">
        <v>484</v>
      </c>
      <c r="E67" s="135"/>
      <c r="F67" s="135"/>
    </row>
    <row r="68" spans="1:6" ht="14.5">
      <c r="A68" s="135" t="s">
        <v>501</v>
      </c>
      <c r="B68" s="135">
        <v>538570</v>
      </c>
      <c r="C68" s="135" t="s">
        <v>502</v>
      </c>
      <c r="D68" s="135" t="s">
        <v>374</v>
      </c>
      <c r="E68" s="135"/>
      <c r="F68" s="135"/>
    </row>
    <row r="69" spans="1:6" ht="14.5">
      <c r="A69" s="135" t="s">
        <v>503</v>
      </c>
      <c r="B69" s="135">
        <v>517356</v>
      </c>
      <c r="C69" s="135" t="s">
        <v>391</v>
      </c>
      <c r="D69" s="135" t="s">
        <v>488</v>
      </c>
      <c r="E69" s="135"/>
      <c r="F69" s="135"/>
    </row>
    <row r="70" spans="1:6" ht="14.5">
      <c r="A70" s="135" t="s">
        <v>504</v>
      </c>
      <c r="B70" s="135">
        <v>530043</v>
      </c>
      <c r="C70" s="135" t="s">
        <v>391</v>
      </c>
      <c r="D70" s="135" t="s">
        <v>505</v>
      </c>
      <c r="E70" s="135"/>
      <c r="F70" s="135"/>
    </row>
    <row r="71" spans="1:6" ht="14.5">
      <c r="A71" s="135" t="s">
        <v>506</v>
      </c>
      <c r="B71" s="135">
        <v>539391</v>
      </c>
      <c r="C71" s="135" t="s">
        <v>391</v>
      </c>
      <c r="D71" s="135" t="s">
        <v>408</v>
      </c>
      <c r="E71" s="135"/>
      <c r="F71" s="135"/>
    </row>
    <row r="72" spans="1:6" ht="14.5">
      <c r="A72" s="135" t="s">
        <v>507</v>
      </c>
      <c r="B72" s="135">
        <v>513149</v>
      </c>
      <c r="C72" s="135" t="s">
        <v>508</v>
      </c>
      <c r="D72" s="135" t="s">
        <v>509</v>
      </c>
      <c r="E72" s="135"/>
      <c r="F72" s="135"/>
    </row>
    <row r="73" spans="1:6" ht="14.5">
      <c r="A73" s="135" t="s">
        <v>510</v>
      </c>
      <c r="B73" s="135">
        <v>524091</v>
      </c>
      <c r="C73" s="135" t="s">
        <v>391</v>
      </c>
      <c r="D73" s="135" t="s">
        <v>511</v>
      </c>
      <c r="E73" s="135"/>
      <c r="F73" s="135"/>
    </row>
    <row r="74" spans="1:6" ht="14.5">
      <c r="A74" s="135" t="s">
        <v>512</v>
      </c>
      <c r="B74" s="135">
        <v>532762</v>
      </c>
      <c r="C74" s="135" t="s">
        <v>513</v>
      </c>
      <c r="D74" s="135" t="s">
        <v>514</v>
      </c>
      <c r="E74" s="135"/>
      <c r="F74" s="135"/>
    </row>
    <row r="75" spans="1:6" ht="14.5">
      <c r="A75" s="135" t="s">
        <v>515</v>
      </c>
      <c r="B75" s="135">
        <v>511706</v>
      </c>
      <c r="C75" s="135" t="s">
        <v>391</v>
      </c>
      <c r="D75" s="135" t="s">
        <v>374</v>
      </c>
      <c r="E75" s="135"/>
      <c r="F75" s="135"/>
    </row>
    <row r="76" spans="1:6" ht="14.5">
      <c r="A76" s="135" t="s">
        <v>516</v>
      </c>
      <c r="B76" s="135">
        <v>511706</v>
      </c>
      <c r="C76" s="135" t="s">
        <v>391</v>
      </c>
      <c r="D76" s="135" t="s">
        <v>374</v>
      </c>
      <c r="E76" s="135"/>
      <c r="F76" s="135"/>
    </row>
    <row r="77" spans="1:6" ht="14.5">
      <c r="A77" s="135" t="s">
        <v>517</v>
      </c>
      <c r="B77" s="135">
        <v>541144</v>
      </c>
      <c r="C77" s="135" t="s">
        <v>391</v>
      </c>
      <c r="D77" s="135" t="s">
        <v>505</v>
      </c>
      <c r="E77" s="135"/>
      <c r="F77" s="135"/>
    </row>
    <row r="78" spans="1:6" ht="14.5">
      <c r="A78" s="135" t="s">
        <v>518</v>
      </c>
      <c r="B78" s="135">
        <v>512599</v>
      </c>
      <c r="C78" s="135" t="s">
        <v>519</v>
      </c>
      <c r="D78" s="135" t="s">
        <v>413</v>
      </c>
      <c r="E78" s="135"/>
      <c r="F78" s="135"/>
    </row>
    <row r="79" spans="1:6" ht="14.5">
      <c r="A79" s="135" t="s">
        <v>520</v>
      </c>
      <c r="B79" s="135">
        <v>542066</v>
      </c>
      <c r="C79" s="135" t="s">
        <v>521</v>
      </c>
      <c r="D79" s="135" t="s">
        <v>522</v>
      </c>
      <c r="E79" s="135"/>
      <c r="F79" s="135"/>
    </row>
    <row r="80" spans="1:6" ht="14.5">
      <c r="A80" s="135" t="s">
        <v>523</v>
      </c>
      <c r="B80" s="135">
        <v>541450</v>
      </c>
      <c r="C80" s="135" t="s">
        <v>524</v>
      </c>
      <c r="D80" s="135" t="s">
        <v>434</v>
      </c>
      <c r="E80" s="135"/>
      <c r="F80" s="135"/>
    </row>
    <row r="81" spans="1:6" ht="14.5">
      <c r="A81" s="135" t="s">
        <v>525</v>
      </c>
      <c r="B81" s="135">
        <v>532921</v>
      </c>
      <c r="C81" s="135" t="s">
        <v>526</v>
      </c>
      <c r="D81" s="135" t="s">
        <v>527</v>
      </c>
      <c r="E81" s="135"/>
      <c r="F81" s="135"/>
    </row>
    <row r="82" spans="1:6" ht="14.5">
      <c r="A82" s="135" t="s">
        <v>528</v>
      </c>
      <c r="B82" s="135">
        <v>533096</v>
      </c>
      <c r="C82" s="135" t="s">
        <v>529</v>
      </c>
      <c r="D82" s="135" t="s">
        <v>530</v>
      </c>
      <c r="E82" s="135"/>
      <c r="F82" s="135"/>
    </row>
    <row r="83" spans="1:6" ht="14.5">
      <c r="A83" s="135" t="s">
        <v>531</v>
      </c>
      <c r="B83" s="135">
        <v>539254</v>
      </c>
      <c r="C83" s="135" t="s">
        <v>532</v>
      </c>
      <c r="D83" s="135" t="s">
        <v>530</v>
      </c>
      <c r="E83" s="135"/>
      <c r="F83" s="135"/>
    </row>
    <row r="84" spans="1:6" ht="14.5">
      <c r="A84" s="135" t="s">
        <v>533</v>
      </c>
      <c r="B84" s="135">
        <v>538563</v>
      </c>
      <c r="C84" s="135" t="s">
        <v>391</v>
      </c>
      <c r="D84" s="135" t="s">
        <v>413</v>
      </c>
      <c r="E84" s="135"/>
      <c r="F84" s="135"/>
    </row>
    <row r="85" spans="1:6" ht="14.5">
      <c r="A85" s="135" t="s">
        <v>534</v>
      </c>
      <c r="B85" s="135">
        <v>526711</v>
      </c>
      <c r="C85" s="135" t="s">
        <v>391</v>
      </c>
      <c r="D85" s="135" t="s">
        <v>535</v>
      </c>
      <c r="E85" s="135"/>
      <c r="F85" s="135"/>
    </row>
    <row r="86" spans="1:6" ht="14.5">
      <c r="A86" s="135" t="s">
        <v>536</v>
      </c>
      <c r="B86" s="135">
        <v>523411</v>
      </c>
      <c r="C86" s="135" t="s">
        <v>391</v>
      </c>
      <c r="D86" s="135" t="s">
        <v>537</v>
      </c>
      <c r="E86" s="135"/>
      <c r="F86" s="135"/>
    </row>
    <row r="87" spans="1:6" ht="14.5">
      <c r="A87" s="135" t="s">
        <v>538</v>
      </c>
      <c r="B87" s="135">
        <v>539506</v>
      </c>
      <c r="C87" s="135" t="s">
        <v>391</v>
      </c>
      <c r="D87" s="135" t="s">
        <v>408</v>
      </c>
      <c r="E87" s="135"/>
      <c r="F87" s="135"/>
    </row>
    <row r="88" spans="1:6" ht="14.5">
      <c r="A88" s="135" t="s">
        <v>539</v>
      </c>
      <c r="B88" s="135">
        <v>507852</v>
      </c>
      <c r="C88" s="135" t="s">
        <v>391</v>
      </c>
      <c r="D88" s="135" t="s">
        <v>505</v>
      </c>
      <c r="E88" s="135"/>
      <c r="F88" s="135"/>
    </row>
    <row r="89" spans="1:6" ht="14.5">
      <c r="A89" s="135" t="s">
        <v>540</v>
      </c>
      <c r="B89" s="135">
        <v>541865</v>
      </c>
      <c r="C89" s="135" t="s">
        <v>391</v>
      </c>
      <c r="D89" s="135" t="s">
        <v>425</v>
      </c>
      <c r="E89" s="135"/>
      <c r="F89" s="135"/>
    </row>
    <row r="90" spans="1:6" ht="14.5">
      <c r="A90" s="135" t="s">
        <v>541</v>
      </c>
      <c r="B90" s="135">
        <v>519183</v>
      </c>
      <c r="C90" s="135" t="s">
        <v>542</v>
      </c>
      <c r="D90" s="135" t="s">
        <v>451</v>
      </c>
      <c r="E90" s="135"/>
      <c r="F90" s="135"/>
    </row>
    <row r="91" spans="1:6" ht="14.5">
      <c r="A91" s="135" t="s">
        <v>543</v>
      </c>
      <c r="B91" s="135">
        <v>539493</v>
      </c>
      <c r="C91" s="135" t="s">
        <v>391</v>
      </c>
      <c r="D91" s="135" t="s">
        <v>408</v>
      </c>
      <c r="E91" s="135"/>
      <c r="F91" s="135"/>
    </row>
    <row r="92" spans="1:6" ht="14.5">
      <c r="A92" s="135" t="s">
        <v>544</v>
      </c>
      <c r="B92" s="135">
        <v>539189</v>
      </c>
      <c r="C92" s="135" t="s">
        <v>391</v>
      </c>
      <c r="D92" s="135" t="s">
        <v>477</v>
      </c>
      <c r="E92" s="135"/>
      <c r="F92" s="135"/>
    </row>
    <row r="93" spans="1:6" ht="14.5">
      <c r="A93" s="135" t="s">
        <v>545</v>
      </c>
      <c r="B93" s="135">
        <v>780018</v>
      </c>
      <c r="C93" s="135" t="s">
        <v>391</v>
      </c>
      <c r="D93" s="135" t="s">
        <v>482</v>
      </c>
      <c r="E93" s="135"/>
      <c r="F93" s="135"/>
    </row>
    <row r="94" spans="1:6" ht="14.5">
      <c r="A94" s="135" t="s">
        <v>546</v>
      </c>
      <c r="B94" s="135">
        <v>538365</v>
      </c>
      <c r="C94" s="135" t="s">
        <v>547</v>
      </c>
      <c r="D94" s="135" t="s">
        <v>423</v>
      </c>
      <c r="E94" s="135"/>
      <c r="F94" s="135"/>
    </row>
    <row r="95" spans="1:6" ht="14.5">
      <c r="A95" s="135" t="s">
        <v>548</v>
      </c>
      <c r="B95" s="135">
        <v>532727</v>
      </c>
      <c r="C95" s="135" t="s">
        <v>549</v>
      </c>
      <c r="D95" s="135" t="s">
        <v>423</v>
      </c>
      <c r="E95" s="135"/>
      <c r="F95" s="135"/>
    </row>
    <row r="96" spans="1:6" ht="14.5">
      <c r="A96" s="135" t="s">
        <v>550</v>
      </c>
      <c r="B96" s="135">
        <v>531592</v>
      </c>
      <c r="C96" s="135" t="s">
        <v>391</v>
      </c>
      <c r="D96" s="135" t="s">
        <v>551</v>
      </c>
      <c r="E96" s="135"/>
      <c r="F96" s="135"/>
    </row>
    <row r="97" spans="1:6" ht="14.5">
      <c r="A97" s="135" t="s">
        <v>552</v>
      </c>
      <c r="B97" s="135">
        <v>532056</v>
      </c>
      <c r="C97" s="135" t="s">
        <v>391</v>
      </c>
      <c r="D97" s="135" t="s">
        <v>411</v>
      </c>
      <c r="E97" s="135"/>
      <c r="F97" s="135"/>
    </row>
    <row r="98" spans="1:6" ht="14.5">
      <c r="A98" s="135" t="s">
        <v>553</v>
      </c>
      <c r="B98" s="135">
        <v>514113</v>
      </c>
      <c r="C98" s="135" t="s">
        <v>391</v>
      </c>
      <c r="D98" s="135" t="s">
        <v>406</v>
      </c>
      <c r="E98" s="135"/>
      <c r="F98" s="135"/>
    </row>
    <row r="99" spans="1:6" ht="14.5">
      <c r="A99" s="135" t="s">
        <v>554</v>
      </c>
      <c r="B99" s="135">
        <v>534707</v>
      </c>
      <c r="C99" s="135" t="s">
        <v>391</v>
      </c>
      <c r="D99" s="135" t="s">
        <v>505</v>
      </c>
      <c r="E99" s="135"/>
      <c r="F99" s="135"/>
    </row>
    <row r="100" spans="1:6" ht="14.5">
      <c r="A100" s="135" t="s">
        <v>555</v>
      </c>
      <c r="B100" s="135">
        <v>540691</v>
      </c>
      <c r="C100" s="135" t="s">
        <v>556</v>
      </c>
      <c r="D100" s="135" t="s">
        <v>557</v>
      </c>
      <c r="E100" s="135"/>
      <c r="F100" s="135"/>
    </row>
    <row r="101" spans="1:6" ht="14.5">
      <c r="A101" s="135" t="s">
        <v>558</v>
      </c>
      <c r="B101" s="135">
        <v>535755</v>
      </c>
      <c r="C101" s="135" t="s">
        <v>559</v>
      </c>
      <c r="D101" s="135" t="s">
        <v>560</v>
      </c>
      <c r="E101" s="135"/>
      <c r="F101" s="135"/>
    </row>
    <row r="102" spans="1:6" ht="14.5">
      <c r="A102" s="135" t="s">
        <v>561</v>
      </c>
      <c r="B102" s="135">
        <v>532974</v>
      </c>
      <c r="C102" s="135" t="s">
        <v>562</v>
      </c>
      <c r="D102" s="135" t="s">
        <v>374</v>
      </c>
      <c r="E102" s="135"/>
      <c r="F102" s="135"/>
    </row>
    <row r="103" spans="1:6" ht="14.5">
      <c r="A103" s="135" t="s">
        <v>563</v>
      </c>
      <c r="B103" s="135">
        <v>540146</v>
      </c>
      <c r="C103" s="135" t="s">
        <v>391</v>
      </c>
      <c r="D103" s="135" t="s">
        <v>425</v>
      </c>
      <c r="E103" s="135"/>
      <c r="F103" s="135"/>
    </row>
    <row r="104" spans="1:6" ht="14.5">
      <c r="A104" s="135" t="s">
        <v>564</v>
      </c>
      <c r="B104" s="135">
        <v>513513</v>
      </c>
      <c r="C104" s="135" t="s">
        <v>391</v>
      </c>
      <c r="D104" s="135" t="s">
        <v>423</v>
      </c>
      <c r="E104" s="135"/>
      <c r="F104" s="135"/>
    </row>
    <row r="105" spans="1:6" ht="14.5">
      <c r="A105" s="135" t="s">
        <v>565</v>
      </c>
      <c r="B105" s="135">
        <v>521141</v>
      </c>
      <c r="C105" s="135" t="s">
        <v>391</v>
      </c>
      <c r="D105" s="135" t="s">
        <v>406</v>
      </c>
      <c r="E105" s="135"/>
      <c r="F105" s="135"/>
    </row>
    <row r="106" spans="1:6" ht="14.5">
      <c r="A106" s="135" t="s">
        <v>566</v>
      </c>
      <c r="B106" s="135">
        <v>540205</v>
      </c>
      <c r="C106" s="135" t="s">
        <v>391</v>
      </c>
      <c r="D106" s="135" t="s">
        <v>413</v>
      </c>
      <c r="E106" s="135"/>
      <c r="F106" s="135"/>
    </row>
    <row r="107" spans="1:6" ht="14.5">
      <c r="A107" s="135" t="s">
        <v>567</v>
      </c>
      <c r="B107" s="135">
        <v>539056</v>
      </c>
      <c r="C107" s="135" t="s">
        <v>568</v>
      </c>
      <c r="D107" s="135" t="s">
        <v>569</v>
      </c>
      <c r="E107" s="135"/>
      <c r="F107" s="135"/>
    </row>
    <row r="108" spans="1:6" ht="14.5">
      <c r="A108" s="135" t="s">
        <v>570</v>
      </c>
      <c r="B108" s="135">
        <v>511359</v>
      </c>
      <c r="C108" s="135" t="s">
        <v>391</v>
      </c>
      <c r="D108" s="135" t="s">
        <v>408</v>
      </c>
      <c r="E108" s="135"/>
      <c r="F108" s="135"/>
    </row>
    <row r="109" spans="1:6" ht="14.5">
      <c r="A109" s="135" t="s">
        <v>571</v>
      </c>
      <c r="B109" s="135">
        <v>530431</v>
      </c>
      <c r="C109" s="135" t="s">
        <v>391</v>
      </c>
      <c r="D109" s="135" t="s">
        <v>413</v>
      </c>
      <c r="E109" s="135"/>
      <c r="F109" s="135"/>
    </row>
    <row r="110" spans="1:6" ht="14.5">
      <c r="A110" s="135" t="s">
        <v>572</v>
      </c>
      <c r="B110" s="135">
        <v>523120</v>
      </c>
      <c r="C110" s="135" t="s">
        <v>391</v>
      </c>
      <c r="D110" s="135" t="s">
        <v>573</v>
      </c>
      <c r="E110" s="135"/>
      <c r="F110" s="135"/>
    </row>
    <row r="111" spans="1:6" ht="14.5">
      <c r="A111" s="135" t="s">
        <v>574</v>
      </c>
      <c r="B111" s="135">
        <v>517041</v>
      </c>
      <c r="C111" s="135" t="s">
        <v>575</v>
      </c>
      <c r="D111" s="135" t="s">
        <v>576</v>
      </c>
      <c r="E111" s="135"/>
      <c r="F111" s="135"/>
    </row>
    <row r="112" spans="1:6" ht="14.5">
      <c r="A112" s="135" t="s">
        <v>577</v>
      </c>
      <c r="B112" s="135">
        <v>532172</v>
      </c>
      <c r="C112" s="135" t="s">
        <v>578</v>
      </c>
      <c r="D112" s="135" t="s">
        <v>377</v>
      </c>
      <c r="E112" s="135"/>
      <c r="F112" s="135"/>
    </row>
    <row r="113" spans="1:6" ht="14.5">
      <c r="A113" s="135" t="s">
        <v>579</v>
      </c>
      <c r="B113" s="135">
        <v>523031</v>
      </c>
      <c r="C113" s="135" t="s">
        <v>391</v>
      </c>
      <c r="D113" s="135" t="s">
        <v>580</v>
      </c>
      <c r="E113" s="135"/>
      <c r="F113" s="135"/>
    </row>
    <row r="114" spans="1:6" ht="14.5">
      <c r="A114" s="135" t="s">
        <v>581</v>
      </c>
      <c r="B114" s="135">
        <v>521048</v>
      </c>
      <c r="C114" s="135" t="s">
        <v>391</v>
      </c>
      <c r="D114" s="135" t="s">
        <v>406</v>
      </c>
      <c r="E114" s="135"/>
      <c r="F114" s="135"/>
    </row>
    <row r="115" spans="1:6" ht="14.5">
      <c r="A115" s="135" t="s">
        <v>582</v>
      </c>
      <c r="B115" s="135">
        <v>534612</v>
      </c>
      <c r="C115" s="135" t="s">
        <v>391</v>
      </c>
      <c r="D115" s="135" t="s">
        <v>530</v>
      </c>
      <c r="E115" s="135"/>
      <c r="F115" s="135"/>
    </row>
    <row r="116" spans="1:6" ht="14.5">
      <c r="A116" s="135" t="s">
        <v>583</v>
      </c>
      <c r="B116" s="135">
        <v>506947</v>
      </c>
      <c r="C116" s="135" t="s">
        <v>391</v>
      </c>
      <c r="D116" s="135" t="s">
        <v>439</v>
      </c>
      <c r="E116" s="135"/>
      <c r="F116" s="135"/>
    </row>
    <row r="117" spans="1:6" ht="14.5">
      <c r="A117" s="135" t="s">
        <v>584</v>
      </c>
      <c r="B117" s="135">
        <v>531047</v>
      </c>
      <c r="C117" s="135" t="s">
        <v>391</v>
      </c>
      <c r="D117" s="135" t="s">
        <v>408</v>
      </c>
      <c r="E117" s="135"/>
      <c r="F117" s="135"/>
    </row>
    <row r="118" spans="1:6" ht="14.5">
      <c r="A118" s="135" t="s">
        <v>585</v>
      </c>
      <c r="B118" s="135">
        <v>539982</v>
      </c>
      <c r="C118" s="135" t="s">
        <v>391</v>
      </c>
      <c r="D118" s="135" t="s">
        <v>586</v>
      </c>
      <c r="E118" s="135"/>
      <c r="F118" s="135"/>
    </row>
    <row r="119" spans="1:6" ht="14.5">
      <c r="A119" s="135" t="s">
        <v>587</v>
      </c>
      <c r="B119" s="135">
        <v>540025</v>
      </c>
      <c r="C119" s="135" t="s">
        <v>588</v>
      </c>
      <c r="D119" s="135" t="s">
        <v>589</v>
      </c>
      <c r="E119" s="135"/>
      <c r="F119" s="135"/>
    </row>
    <row r="120" spans="1:6" ht="14.5">
      <c r="A120" s="135" t="s">
        <v>590</v>
      </c>
      <c r="B120" s="135">
        <v>523269</v>
      </c>
      <c r="C120" s="135" t="s">
        <v>591</v>
      </c>
      <c r="D120" s="135" t="s">
        <v>592</v>
      </c>
      <c r="E120" s="135"/>
      <c r="F120" s="135"/>
    </row>
    <row r="121" spans="1:6" ht="14.5">
      <c r="A121" s="135" t="s">
        <v>593</v>
      </c>
      <c r="B121" s="135">
        <v>523269</v>
      </c>
      <c r="C121" s="135" t="s">
        <v>591</v>
      </c>
      <c r="D121" s="135" t="s">
        <v>592</v>
      </c>
      <c r="E121" s="135"/>
      <c r="F121" s="135"/>
    </row>
    <row r="122" spans="1:6" ht="14.5">
      <c r="A122" s="135" t="s">
        <v>594</v>
      </c>
      <c r="B122" s="135">
        <v>531429</v>
      </c>
      <c r="C122" s="135" t="s">
        <v>391</v>
      </c>
      <c r="D122" s="135" t="s">
        <v>484</v>
      </c>
      <c r="E122" s="135"/>
      <c r="F122" s="135"/>
    </row>
    <row r="123" spans="1:6" ht="14.5">
      <c r="A123" s="135" t="s">
        <v>595</v>
      </c>
      <c r="B123" s="135">
        <v>539773</v>
      </c>
      <c r="C123" s="135" t="s">
        <v>391</v>
      </c>
      <c r="D123" s="135" t="s">
        <v>408</v>
      </c>
      <c r="E123" s="135"/>
      <c r="F123" s="135"/>
    </row>
    <row r="124" spans="1:6" ht="14.5">
      <c r="A124" s="135" t="s">
        <v>596</v>
      </c>
      <c r="B124" s="135">
        <v>531686</v>
      </c>
      <c r="C124" s="135" t="s">
        <v>391</v>
      </c>
      <c r="D124" s="135" t="s">
        <v>429</v>
      </c>
      <c r="E124" s="135"/>
      <c r="F124" s="135"/>
    </row>
    <row r="125" spans="1:6" ht="14.5">
      <c r="A125" s="135" t="s">
        <v>597</v>
      </c>
      <c r="B125" s="135">
        <v>541152</v>
      </c>
      <c r="C125" s="135" t="s">
        <v>391</v>
      </c>
      <c r="D125" s="135" t="s">
        <v>413</v>
      </c>
      <c r="E125" s="135"/>
      <c r="F125" s="135"/>
    </row>
    <row r="126" spans="1:6" ht="14.5">
      <c r="A126" s="135" t="s">
        <v>598</v>
      </c>
      <c r="B126" s="135">
        <v>541152</v>
      </c>
      <c r="C126" s="135" t="s">
        <v>391</v>
      </c>
      <c r="D126" s="135" t="s">
        <v>413</v>
      </c>
      <c r="E126" s="135"/>
      <c r="F126" s="135"/>
    </row>
    <row r="127" spans="1:6" ht="14.5">
      <c r="A127" s="135" t="s">
        <v>599</v>
      </c>
      <c r="B127" s="135">
        <v>500003</v>
      </c>
      <c r="C127" s="135" t="s">
        <v>600</v>
      </c>
      <c r="D127" s="135" t="s">
        <v>601</v>
      </c>
      <c r="E127" s="135"/>
      <c r="F127" s="135"/>
    </row>
    <row r="128" spans="1:6" ht="14.5">
      <c r="A128" s="135" t="s">
        <v>602</v>
      </c>
      <c r="B128" s="135">
        <v>541402</v>
      </c>
      <c r="C128" s="135" t="s">
        <v>391</v>
      </c>
      <c r="D128" s="135" t="s">
        <v>399</v>
      </c>
      <c r="E128" s="135"/>
      <c r="F128" s="135"/>
    </row>
    <row r="129" spans="1:6" ht="14.5">
      <c r="A129" s="135" t="s">
        <v>603</v>
      </c>
      <c r="B129" s="135">
        <v>531921</v>
      </c>
      <c r="C129" s="135" t="s">
        <v>604</v>
      </c>
      <c r="D129" s="135" t="s">
        <v>605</v>
      </c>
      <c r="E129" s="135"/>
      <c r="F129" s="135"/>
    </row>
    <row r="130" spans="1:6" ht="14.5">
      <c r="A130" s="135" t="s">
        <v>606</v>
      </c>
      <c r="B130" s="135">
        <v>500463</v>
      </c>
      <c r="C130" s="135" t="s">
        <v>607</v>
      </c>
      <c r="D130" s="135" t="s">
        <v>377</v>
      </c>
      <c r="E130" s="135"/>
      <c r="F130" s="135"/>
    </row>
    <row r="131" spans="1:6" ht="14.5">
      <c r="A131" s="135" t="s">
        <v>608</v>
      </c>
      <c r="B131" s="135">
        <v>539042</v>
      </c>
      <c r="C131" s="135" t="s">
        <v>391</v>
      </c>
      <c r="D131" s="135" t="s">
        <v>477</v>
      </c>
      <c r="E131" s="135"/>
      <c r="F131" s="135"/>
    </row>
    <row r="132" spans="1:6" ht="14.5">
      <c r="A132" s="135" t="s">
        <v>609</v>
      </c>
      <c r="B132" s="135">
        <v>516020</v>
      </c>
      <c r="C132" s="135" t="s">
        <v>391</v>
      </c>
      <c r="D132" s="135" t="s">
        <v>385</v>
      </c>
      <c r="E132" s="135"/>
      <c r="F132" s="135"/>
    </row>
    <row r="133" spans="1:6" ht="14.5">
      <c r="A133" s="135" t="s">
        <v>610</v>
      </c>
      <c r="B133" s="135">
        <v>537492</v>
      </c>
      <c r="C133" s="135" t="s">
        <v>391</v>
      </c>
      <c r="D133" s="135" t="s">
        <v>413</v>
      </c>
      <c r="E133" s="135"/>
      <c r="F133" s="135"/>
    </row>
    <row r="134" spans="1:6" ht="14.5">
      <c r="A134" s="135" t="s">
        <v>611</v>
      </c>
      <c r="B134" s="135">
        <v>537292</v>
      </c>
      <c r="C134" s="135" t="s">
        <v>612</v>
      </c>
      <c r="D134" s="135" t="s">
        <v>589</v>
      </c>
      <c r="E134" s="135"/>
      <c r="F134" s="135"/>
    </row>
    <row r="135" spans="1:6" ht="14.5">
      <c r="A135" s="135" t="s">
        <v>613</v>
      </c>
      <c r="B135" s="135">
        <v>537292</v>
      </c>
      <c r="C135" s="135" t="s">
        <v>612</v>
      </c>
      <c r="D135" s="135" t="s">
        <v>589</v>
      </c>
      <c r="E135" s="135"/>
      <c r="F135" s="135"/>
    </row>
    <row r="136" spans="1:6" ht="14.5">
      <c r="A136" s="135" t="s">
        <v>614</v>
      </c>
      <c r="B136" s="135" t="s">
        <v>391</v>
      </c>
      <c r="C136" s="135" t="s">
        <v>615</v>
      </c>
      <c r="D136" s="135" t="s">
        <v>402</v>
      </c>
      <c r="E136" s="135"/>
      <c r="F136" s="135"/>
    </row>
    <row r="137" spans="1:6" ht="14.5">
      <c r="A137" s="135" t="s">
        <v>616</v>
      </c>
      <c r="B137" s="135" t="s">
        <v>391</v>
      </c>
      <c r="C137" s="135" t="s">
        <v>615</v>
      </c>
      <c r="D137" s="135" t="s">
        <v>402</v>
      </c>
      <c r="E137" s="135"/>
      <c r="F137" s="135"/>
    </row>
    <row r="138" spans="1:6" ht="14.5">
      <c r="A138" s="135" t="s">
        <v>617</v>
      </c>
      <c r="B138" s="135">
        <v>500215</v>
      </c>
      <c r="C138" s="135" t="s">
        <v>618</v>
      </c>
      <c r="D138" s="135" t="s">
        <v>589</v>
      </c>
      <c r="E138" s="135"/>
      <c r="F138" s="135"/>
    </row>
    <row r="139" spans="1:6" ht="14.5">
      <c r="A139" s="135" t="s">
        <v>619</v>
      </c>
      <c r="B139" s="135" t="s">
        <v>391</v>
      </c>
      <c r="C139" s="135" t="s">
        <v>620</v>
      </c>
      <c r="D139" s="135" t="s">
        <v>402</v>
      </c>
      <c r="E139" s="135"/>
      <c r="F139" s="135"/>
    </row>
    <row r="140" spans="1:6" ht="14.5">
      <c r="A140" s="135" t="s">
        <v>621</v>
      </c>
      <c r="B140" s="135" t="s">
        <v>391</v>
      </c>
      <c r="C140" s="135" t="s">
        <v>622</v>
      </c>
      <c r="D140" s="135" t="s">
        <v>402</v>
      </c>
      <c r="E140" s="135"/>
      <c r="F140" s="135"/>
    </row>
    <row r="141" spans="1:6" ht="14.5">
      <c r="A141" s="135" t="s">
        <v>623</v>
      </c>
      <c r="B141" s="135">
        <v>532811</v>
      </c>
      <c r="C141" s="135" t="s">
        <v>624</v>
      </c>
      <c r="D141" s="135" t="s">
        <v>477</v>
      </c>
      <c r="E141" s="135"/>
      <c r="F141" s="135"/>
    </row>
    <row r="142" spans="1:6" ht="14.5">
      <c r="A142" s="135" t="s">
        <v>625</v>
      </c>
      <c r="B142" s="135">
        <v>532811</v>
      </c>
      <c r="C142" s="135" t="s">
        <v>624</v>
      </c>
      <c r="D142" s="135" t="s">
        <v>477</v>
      </c>
      <c r="E142" s="135"/>
      <c r="F142" s="135"/>
    </row>
    <row r="143" spans="1:6" ht="14.5">
      <c r="A143" s="135" t="s">
        <v>626</v>
      </c>
      <c r="B143" s="135">
        <v>522273</v>
      </c>
      <c r="C143" s="135" t="s">
        <v>391</v>
      </c>
      <c r="D143" s="135" t="s">
        <v>423</v>
      </c>
      <c r="E143" s="135"/>
      <c r="F143" s="135"/>
    </row>
    <row r="144" spans="1:6" ht="14.5">
      <c r="A144" s="135" t="s">
        <v>627</v>
      </c>
      <c r="B144" s="135">
        <v>532806</v>
      </c>
      <c r="C144" s="135" t="s">
        <v>391</v>
      </c>
      <c r="D144" s="135" t="s">
        <v>628</v>
      </c>
      <c r="E144" s="135"/>
      <c r="F144" s="135"/>
    </row>
    <row r="145" spans="1:6" ht="14.5">
      <c r="A145" s="135" t="s">
        <v>629</v>
      </c>
      <c r="B145" s="135">
        <v>532683</v>
      </c>
      <c r="C145" s="135" t="s">
        <v>630</v>
      </c>
      <c r="D145" s="135" t="s">
        <v>576</v>
      </c>
      <c r="E145" s="135"/>
      <c r="F145" s="135"/>
    </row>
    <row r="146" spans="1:6" ht="14.5">
      <c r="A146" s="135" t="s">
        <v>631</v>
      </c>
      <c r="B146" s="135">
        <v>524288</v>
      </c>
      <c r="C146" s="135" t="s">
        <v>391</v>
      </c>
      <c r="D146" s="135" t="s">
        <v>535</v>
      </c>
      <c r="E146" s="135"/>
      <c r="F146" s="135"/>
    </row>
    <row r="147" spans="1:6" ht="14.5">
      <c r="A147" s="135" t="s">
        <v>632</v>
      </c>
      <c r="B147" s="135" t="s">
        <v>391</v>
      </c>
      <c r="C147" s="135" t="s">
        <v>633</v>
      </c>
      <c r="D147" s="135" t="s">
        <v>402</v>
      </c>
      <c r="E147" s="135"/>
      <c r="F147" s="135"/>
    </row>
    <row r="148" spans="1:6" ht="14.5">
      <c r="A148" s="135" t="s">
        <v>634</v>
      </c>
      <c r="B148" s="135" t="s">
        <v>391</v>
      </c>
      <c r="C148" s="135" t="s">
        <v>635</v>
      </c>
      <c r="D148" s="135" t="s">
        <v>402</v>
      </c>
      <c r="E148" s="135"/>
      <c r="F148" s="135"/>
    </row>
    <row r="149" spans="1:6" ht="14.5">
      <c r="A149" s="135" t="s">
        <v>636</v>
      </c>
      <c r="B149" s="135">
        <v>532975</v>
      </c>
      <c r="C149" s="135" t="s">
        <v>391</v>
      </c>
      <c r="D149" s="135" t="s">
        <v>537</v>
      </c>
      <c r="E149" s="135"/>
      <c r="F149" s="135"/>
    </row>
    <row r="150" spans="1:6" ht="14.5">
      <c r="A150" s="135" t="s">
        <v>637</v>
      </c>
      <c r="B150" s="135">
        <v>532331</v>
      </c>
      <c r="C150" s="135" t="s">
        <v>638</v>
      </c>
      <c r="D150" s="135" t="s">
        <v>429</v>
      </c>
      <c r="E150" s="135"/>
      <c r="F150" s="135"/>
    </row>
    <row r="151" spans="1:6" ht="14.5">
      <c r="A151" s="135" t="s">
        <v>639</v>
      </c>
      <c r="B151" s="135">
        <v>519216</v>
      </c>
      <c r="C151" s="135" t="s">
        <v>391</v>
      </c>
      <c r="D151" s="135" t="s">
        <v>640</v>
      </c>
      <c r="E151" s="135"/>
      <c r="F151" s="135"/>
    </row>
    <row r="152" spans="1:6" ht="14.5">
      <c r="A152" s="135" t="s">
        <v>641</v>
      </c>
      <c r="B152" s="135">
        <v>511692</v>
      </c>
      <c r="C152" s="135" t="s">
        <v>391</v>
      </c>
      <c r="D152" s="135" t="s">
        <v>374</v>
      </c>
      <c r="E152" s="135"/>
      <c r="F152" s="135"/>
    </row>
    <row r="153" spans="1:6" ht="14.5">
      <c r="A153" s="135" t="s">
        <v>642</v>
      </c>
      <c r="B153" s="135">
        <v>530713</v>
      </c>
      <c r="C153" s="135" t="s">
        <v>391</v>
      </c>
      <c r="D153" s="135" t="s">
        <v>377</v>
      </c>
      <c r="E153" s="135"/>
      <c r="F153" s="135"/>
    </row>
    <row r="154" spans="1:6" ht="14.5">
      <c r="A154" s="135" t="s">
        <v>643</v>
      </c>
      <c r="B154" s="135">
        <v>513349</v>
      </c>
      <c r="C154" s="135" t="s">
        <v>644</v>
      </c>
      <c r="D154" s="135" t="s">
        <v>477</v>
      </c>
      <c r="E154" s="135"/>
      <c r="F154" s="135"/>
    </row>
    <row r="155" spans="1:6" ht="14.5">
      <c r="A155" s="135" t="s">
        <v>645</v>
      </c>
      <c r="B155" s="135">
        <v>513349</v>
      </c>
      <c r="C155" s="135" t="s">
        <v>644</v>
      </c>
      <c r="D155" s="135" t="s">
        <v>477</v>
      </c>
      <c r="E155" s="135"/>
      <c r="F155" s="135"/>
    </row>
    <row r="156" spans="1:6" ht="14.5">
      <c r="A156" s="135" t="s">
        <v>646</v>
      </c>
      <c r="B156" s="135" t="s">
        <v>391</v>
      </c>
      <c r="C156" s="135" t="s">
        <v>647</v>
      </c>
      <c r="D156" s="135" t="s">
        <v>402</v>
      </c>
      <c r="E156" s="135"/>
      <c r="F156" s="135"/>
    </row>
    <row r="157" spans="1:6" ht="14.5">
      <c r="A157" s="135" t="s">
        <v>648</v>
      </c>
      <c r="B157" s="135">
        <v>526628</v>
      </c>
      <c r="C157" s="135" t="s">
        <v>391</v>
      </c>
      <c r="D157" s="135" t="s">
        <v>569</v>
      </c>
      <c r="E157" s="135"/>
      <c r="F157" s="135"/>
    </row>
    <row r="158" spans="1:6" ht="14.5">
      <c r="A158" s="135" t="s">
        <v>649</v>
      </c>
      <c r="B158" s="135">
        <v>530621</v>
      </c>
      <c r="C158" s="135" t="s">
        <v>391</v>
      </c>
      <c r="D158" s="135" t="s">
        <v>399</v>
      </c>
      <c r="E158" s="135"/>
      <c r="F158" s="135"/>
    </row>
    <row r="159" spans="1:6" ht="14.5">
      <c r="A159" s="135" t="s">
        <v>650</v>
      </c>
      <c r="B159" s="135" t="s">
        <v>391</v>
      </c>
      <c r="C159" s="135" t="s">
        <v>651</v>
      </c>
      <c r="D159" s="135" t="s">
        <v>402</v>
      </c>
      <c r="E159" s="135"/>
      <c r="F159" s="135"/>
    </row>
    <row r="160" spans="1:6" ht="14.5">
      <c r="A160" s="135" t="s">
        <v>652</v>
      </c>
      <c r="B160" s="135">
        <v>538778</v>
      </c>
      <c r="C160" s="135" t="s">
        <v>391</v>
      </c>
      <c r="D160" s="135" t="s">
        <v>408</v>
      </c>
      <c r="E160" s="135"/>
      <c r="F160" s="135"/>
    </row>
    <row r="161" spans="1:6" ht="14.5">
      <c r="A161" s="135" t="s">
        <v>653</v>
      </c>
      <c r="B161" s="135" t="s">
        <v>391</v>
      </c>
      <c r="C161" s="135" t="s">
        <v>654</v>
      </c>
      <c r="D161" s="135" t="s">
        <v>402</v>
      </c>
      <c r="E161" s="135"/>
      <c r="F161" s="135"/>
    </row>
    <row r="162" spans="1:6" ht="14.5">
      <c r="A162" s="135" t="s">
        <v>655</v>
      </c>
      <c r="B162" s="135">
        <v>542020</v>
      </c>
      <c r="C162" s="135" t="s">
        <v>391</v>
      </c>
      <c r="D162" s="135" t="s">
        <v>505</v>
      </c>
      <c r="E162" s="135"/>
      <c r="F162" s="135"/>
    </row>
    <row r="163" spans="1:6" ht="14.5">
      <c r="A163" s="135" t="s">
        <v>656</v>
      </c>
      <c r="B163" s="135">
        <v>542020</v>
      </c>
      <c r="C163" s="135" t="s">
        <v>391</v>
      </c>
      <c r="D163" s="135" t="s">
        <v>505</v>
      </c>
      <c r="E163" s="135"/>
      <c r="F163" s="135"/>
    </row>
    <row r="164" spans="1:6" ht="14.5">
      <c r="A164" s="135" t="s">
        <v>657</v>
      </c>
      <c r="B164" s="135">
        <v>540718</v>
      </c>
      <c r="C164" s="135" t="s">
        <v>391</v>
      </c>
      <c r="D164" s="135" t="s">
        <v>406</v>
      </c>
      <c r="E164" s="135"/>
      <c r="F164" s="135"/>
    </row>
    <row r="165" spans="1:6" ht="14.5">
      <c r="A165" s="135" t="s">
        <v>658</v>
      </c>
      <c r="B165" s="135">
        <v>539017</v>
      </c>
      <c r="C165" s="135" t="s">
        <v>391</v>
      </c>
      <c r="D165" s="135" t="s">
        <v>449</v>
      </c>
      <c r="E165" s="135"/>
      <c r="F165" s="135"/>
    </row>
    <row r="166" spans="1:6" ht="14.5">
      <c r="A166" s="135" t="s">
        <v>659</v>
      </c>
      <c r="B166" s="135">
        <v>532351</v>
      </c>
      <c r="C166" s="135" t="s">
        <v>660</v>
      </c>
      <c r="D166" s="135" t="s">
        <v>661</v>
      </c>
      <c r="E166" s="135"/>
      <c r="F166" s="135"/>
    </row>
    <row r="167" spans="1:6" ht="14.5">
      <c r="A167" s="135" t="s">
        <v>662</v>
      </c>
      <c r="B167" s="135">
        <v>541303</v>
      </c>
      <c r="C167" s="135" t="s">
        <v>391</v>
      </c>
      <c r="D167" s="135" t="s">
        <v>406</v>
      </c>
      <c r="E167" s="135"/>
      <c r="F167" s="135"/>
    </row>
    <row r="168" spans="1:6" ht="14.5">
      <c r="A168" s="135" t="s">
        <v>663</v>
      </c>
      <c r="B168" s="135">
        <v>524598</v>
      </c>
      <c r="C168" s="135" t="s">
        <v>664</v>
      </c>
      <c r="D168" s="135" t="s">
        <v>551</v>
      </c>
      <c r="E168" s="135"/>
      <c r="F168" s="135"/>
    </row>
    <row r="169" spans="1:6" ht="14.5">
      <c r="A169" s="135" t="s">
        <v>665</v>
      </c>
      <c r="B169" s="135">
        <v>524598</v>
      </c>
      <c r="C169" s="135" t="s">
        <v>664</v>
      </c>
      <c r="D169" s="135" t="s">
        <v>551</v>
      </c>
      <c r="E169" s="135"/>
      <c r="F169" s="135"/>
    </row>
    <row r="170" spans="1:6" ht="14.5">
      <c r="A170" s="135" t="s">
        <v>666</v>
      </c>
      <c r="B170" s="135">
        <v>500710</v>
      </c>
      <c r="C170" s="135" t="s">
        <v>667</v>
      </c>
      <c r="D170" s="135" t="s">
        <v>668</v>
      </c>
      <c r="E170" s="135"/>
      <c r="F170" s="135"/>
    </row>
    <row r="171" spans="1:6" ht="14.5">
      <c r="A171" s="135" t="s">
        <v>669</v>
      </c>
      <c r="B171" s="135">
        <v>500710</v>
      </c>
      <c r="C171" s="135" t="s">
        <v>670</v>
      </c>
      <c r="D171" s="135" t="s">
        <v>668</v>
      </c>
      <c r="E171" s="135"/>
      <c r="F171" s="135"/>
    </row>
    <row r="172" spans="1:6" ht="14.5">
      <c r="A172" s="135" t="s">
        <v>671</v>
      </c>
      <c r="B172" s="135">
        <v>535916</v>
      </c>
      <c r="C172" s="135" t="s">
        <v>391</v>
      </c>
      <c r="D172" s="135" t="s">
        <v>374</v>
      </c>
      <c r="E172" s="135"/>
      <c r="F172" s="135"/>
    </row>
    <row r="173" spans="1:6" ht="14.5">
      <c r="A173" s="135" t="s">
        <v>672</v>
      </c>
      <c r="B173" s="135">
        <v>539115</v>
      </c>
      <c r="C173" s="135" t="s">
        <v>391</v>
      </c>
      <c r="D173" s="135" t="s">
        <v>394</v>
      </c>
      <c r="E173" s="135"/>
      <c r="F173" s="135"/>
    </row>
    <row r="174" spans="1:6" ht="14.5">
      <c r="A174" s="135" t="s">
        <v>673</v>
      </c>
      <c r="B174" s="135">
        <v>531082</v>
      </c>
      <c r="C174" s="135" t="s">
        <v>674</v>
      </c>
      <c r="D174" s="135" t="s">
        <v>374</v>
      </c>
      <c r="E174" s="135"/>
      <c r="F174" s="135"/>
    </row>
    <row r="175" spans="1:6" ht="14.5">
      <c r="A175" s="135" t="s">
        <v>675</v>
      </c>
      <c r="B175" s="135">
        <v>524075</v>
      </c>
      <c r="C175" s="135" t="s">
        <v>676</v>
      </c>
      <c r="D175" s="135" t="s">
        <v>429</v>
      </c>
      <c r="E175" s="135"/>
      <c r="F175" s="135"/>
    </row>
    <row r="176" spans="1:6" ht="14.5">
      <c r="A176" s="135" t="s">
        <v>677</v>
      </c>
      <c r="B176" s="135">
        <v>531409</v>
      </c>
      <c r="C176" s="135" t="s">
        <v>391</v>
      </c>
      <c r="D176" s="135" t="s">
        <v>439</v>
      </c>
      <c r="E176" s="135"/>
      <c r="F176" s="135"/>
    </row>
    <row r="177" spans="1:6" ht="14.5">
      <c r="A177" s="135" t="s">
        <v>678</v>
      </c>
      <c r="B177" s="135">
        <v>526707</v>
      </c>
      <c r="C177" s="135" t="s">
        <v>679</v>
      </c>
      <c r="D177" s="135" t="s">
        <v>413</v>
      </c>
      <c r="E177" s="135"/>
      <c r="F177" s="135"/>
    </row>
    <row r="178" spans="1:6" ht="14.5">
      <c r="A178" s="135" t="s">
        <v>680</v>
      </c>
      <c r="B178" s="135">
        <v>532114</v>
      </c>
      <c r="C178" s="135" t="s">
        <v>391</v>
      </c>
      <c r="D178" s="135" t="s">
        <v>477</v>
      </c>
      <c r="E178" s="135"/>
      <c r="F178" s="135"/>
    </row>
    <row r="179" spans="1:6" ht="14.5">
      <c r="A179" s="135" t="s">
        <v>681</v>
      </c>
      <c r="B179" s="135">
        <v>506235</v>
      </c>
      <c r="C179" s="135" t="s">
        <v>682</v>
      </c>
      <c r="D179" s="135" t="s">
        <v>429</v>
      </c>
      <c r="E179" s="135"/>
      <c r="F179" s="135"/>
    </row>
    <row r="180" spans="1:6" ht="14.5">
      <c r="A180" s="135" t="s">
        <v>683</v>
      </c>
      <c r="B180" s="135">
        <v>533573</v>
      </c>
      <c r="C180" s="135" t="s">
        <v>684</v>
      </c>
      <c r="D180" s="135" t="s">
        <v>429</v>
      </c>
      <c r="E180" s="135"/>
      <c r="F180" s="135"/>
    </row>
    <row r="181" spans="1:6" ht="14.5">
      <c r="A181" s="135" t="s">
        <v>685</v>
      </c>
      <c r="B181" s="135">
        <v>511463</v>
      </c>
      <c r="C181" s="135" t="s">
        <v>391</v>
      </c>
      <c r="D181" s="135" t="s">
        <v>380</v>
      </c>
      <c r="E181" s="135"/>
      <c r="F181" s="135"/>
    </row>
    <row r="182" spans="1:6" ht="14.5">
      <c r="A182" s="135" t="s">
        <v>686</v>
      </c>
      <c r="B182" s="135">
        <v>530973</v>
      </c>
      <c r="C182" s="135" t="s">
        <v>391</v>
      </c>
      <c r="D182" s="135" t="s">
        <v>511</v>
      </c>
      <c r="E182" s="135"/>
      <c r="F182" s="135"/>
    </row>
    <row r="183" spans="1:6" ht="14.5">
      <c r="A183" s="135" t="s">
        <v>687</v>
      </c>
      <c r="B183" s="135">
        <v>530973</v>
      </c>
      <c r="C183" s="135" t="s">
        <v>391</v>
      </c>
      <c r="D183" s="135" t="s">
        <v>511</v>
      </c>
      <c r="E183" s="135"/>
      <c r="F183" s="135"/>
    </row>
    <row r="184" spans="1:6" ht="14.5">
      <c r="A184" s="135" t="s">
        <v>688</v>
      </c>
      <c r="B184" s="135">
        <v>517546</v>
      </c>
      <c r="C184" s="135" t="s">
        <v>391</v>
      </c>
      <c r="D184" s="135" t="s">
        <v>689</v>
      </c>
      <c r="E184" s="135"/>
      <c r="F184" s="135"/>
    </row>
    <row r="185" spans="1:6" ht="14.5">
      <c r="A185" s="135" t="s">
        <v>690</v>
      </c>
      <c r="B185" s="135">
        <v>531156</v>
      </c>
      <c r="C185" s="135" t="s">
        <v>391</v>
      </c>
      <c r="D185" s="135" t="s">
        <v>408</v>
      </c>
      <c r="E185" s="135"/>
      <c r="F185" s="135"/>
    </row>
    <row r="186" spans="1:6" ht="14.5">
      <c r="A186" s="135" t="s">
        <v>691</v>
      </c>
      <c r="B186" s="135">
        <v>531156</v>
      </c>
      <c r="C186" s="135" t="s">
        <v>391</v>
      </c>
      <c r="D186" s="135" t="s">
        <v>408</v>
      </c>
      <c r="E186" s="135"/>
      <c r="F186" s="135"/>
    </row>
    <row r="187" spans="1:6" ht="14.5">
      <c r="A187" s="135" t="s">
        <v>692</v>
      </c>
      <c r="B187" s="135">
        <v>505216</v>
      </c>
      <c r="C187" s="135" t="s">
        <v>391</v>
      </c>
      <c r="D187" s="135" t="s">
        <v>408</v>
      </c>
      <c r="E187" s="135"/>
      <c r="F187" s="135"/>
    </row>
    <row r="188" spans="1:6" ht="14.5">
      <c r="A188" s="135" t="s">
        <v>693</v>
      </c>
      <c r="B188" s="135">
        <v>505216</v>
      </c>
      <c r="C188" s="135" t="s">
        <v>391</v>
      </c>
      <c r="D188" s="135" t="s">
        <v>408</v>
      </c>
      <c r="E188" s="135"/>
      <c r="F188" s="135"/>
    </row>
    <row r="189" spans="1:6" ht="14.5">
      <c r="A189" s="135" t="s">
        <v>694</v>
      </c>
      <c r="B189" s="135">
        <v>531147</v>
      </c>
      <c r="C189" s="135" t="s">
        <v>695</v>
      </c>
      <c r="D189" s="135" t="s">
        <v>696</v>
      </c>
      <c r="E189" s="135"/>
      <c r="F189" s="135"/>
    </row>
    <row r="190" spans="1:6" ht="14.5">
      <c r="A190" s="135" t="s">
        <v>697</v>
      </c>
      <c r="B190" s="135">
        <v>530889</v>
      </c>
      <c r="C190" s="135" t="s">
        <v>391</v>
      </c>
      <c r="D190" s="135" t="s">
        <v>406</v>
      </c>
      <c r="E190" s="135"/>
      <c r="F190" s="135"/>
    </row>
    <row r="191" spans="1:6" ht="14.5">
      <c r="A191" s="135" t="s">
        <v>698</v>
      </c>
      <c r="B191" s="135">
        <v>531581</v>
      </c>
      <c r="C191" s="135" t="s">
        <v>391</v>
      </c>
      <c r="D191" s="135" t="s">
        <v>505</v>
      </c>
      <c r="E191" s="135"/>
      <c r="F191" s="135"/>
    </row>
    <row r="192" spans="1:6" ht="14.5">
      <c r="A192" s="135" t="s">
        <v>699</v>
      </c>
      <c r="B192" s="135">
        <v>530889</v>
      </c>
      <c r="C192" s="135" t="s">
        <v>391</v>
      </c>
      <c r="D192" s="135" t="s">
        <v>406</v>
      </c>
      <c r="E192" s="135"/>
      <c r="F192" s="135"/>
    </row>
    <row r="193" spans="1:6" ht="14.5">
      <c r="A193" s="135" t="s">
        <v>700</v>
      </c>
      <c r="B193" s="135">
        <v>532166</v>
      </c>
      <c r="C193" s="135" t="s">
        <v>391</v>
      </c>
      <c r="D193" s="135" t="s">
        <v>408</v>
      </c>
      <c r="E193" s="135"/>
      <c r="F193" s="135"/>
    </row>
    <row r="194" spans="1:6" ht="14.5">
      <c r="A194" s="135" t="s">
        <v>701</v>
      </c>
      <c r="B194" s="135">
        <v>533029</v>
      </c>
      <c r="C194" s="135" t="s">
        <v>702</v>
      </c>
      <c r="D194" s="135" t="s">
        <v>551</v>
      </c>
      <c r="E194" s="135"/>
      <c r="F194" s="135"/>
    </row>
    <row r="195" spans="1:6" ht="14.5">
      <c r="A195" s="135" t="s">
        <v>703</v>
      </c>
      <c r="B195" s="135">
        <v>539523</v>
      </c>
      <c r="C195" s="135" t="s">
        <v>704</v>
      </c>
      <c r="D195" s="135" t="s">
        <v>429</v>
      </c>
      <c r="E195" s="135"/>
      <c r="F195" s="135"/>
    </row>
    <row r="196" spans="1:6" ht="14.5">
      <c r="A196" s="135" t="s">
        <v>705</v>
      </c>
      <c r="B196" s="135">
        <v>506767</v>
      </c>
      <c r="C196" s="135" t="s">
        <v>706</v>
      </c>
      <c r="D196" s="135" t="s">
        <v>551</v>
      </c>
      <c r="E196" s="135"/>
      <c r="F196" s="135"/>
    </row>
    <row r="197" spans="1:6" ht="14.5">
      <c r="A197" s="135" t="s">
        <v>707</v>
      </c>
      <c r="B197" s="135">
        <v>532480</v>
      </c>
      <c r="C197" s="135" t="s">
        <v>708</v>
      </c>
      <c r="D197" s="135" t="s">
        <v>709</v>
      </c>
      <c r="E197" s="135"/>
      <c r="F197" s="135"/>
    </row>
    <row r="198" spans="1:6" ht="14.5">
      <c r="A198" s="135" t="s">
        <v>710</v>
      </c>
      <c r="B198" s="135">
        <v>532749</v>
      </c>
      <c r="C198" s="135" t="s">
        <v>711</v>
      </c>
      <c r="D198" s="135" t="s">
        <v>712</v>
      </c>
      <c r="E198" s="135"/>
      <c r="F198" s="135"/>
    </row>
    <row r="199" spans="1:6" ht="14.5">
      <c r="A199" s="135" t="s">
        <v>713</v>
      </c>
      <c r="B199" s="135">
        <v>534064</v>
      </c>
      <c r="C199" s="135" t="s">
        <v>391</v>
      </c>
      <c r="D199" s="135" t="s">
        <v>714</v>
      </c>
      <c r="E199" s="135"/>
      <c r="F199" s="135"/>
    </row>
    <row r="200" spans="1:6" ht="14.5">
      <c r="A200" s="135" t="s">
        <v>715</v>
      </c>
      <c r="B200" s="135">
        <v>532919</v>
      </c>
      <c r="C200" s="135" t="s">
        <v>391</v>
      </c>
      <c r="D200" s="135" t="s">
        <v>716</v>
      </c>
      <c r="E200" s="135"/>
      <c r="F200" s="135"/>
    </row>
    <row r="201" spans="1:6" ht="14.5">
      <c r="A201" s="135" t="s">
        <v>717</v>
      </c>
      <c r="B201" s="135">
        <v>532875</v>
      </c>
      <c r="C201" s="135" t="s">
        <v>718</v>
      </c>
      <c r="D201" s="135" t="s">
        <v>377</v>
      </c>
      <c r="E201" s="135"/>
      <c r="F201" s="135"/>
    </row>
    <row r="202" spans="1:6" ht="14.5">
      <c r="A202" s="135" t="s">
        <v>719</v>
      </c>
      <c r="B202" s="135">
        <v>532633</v>
      </c>
      <c r="C202" s="135" t="s">
        <v>720</v>
      </c>
      <c r="D202" s="135" t="s">
        <v>721</v>
      </c>
      <c r="E202" s="135"/>
      <c r="F202" s="135"/>
    </row>
    <row r="203" spans="1:6" ht="14.5">
      <c r="A203" s="135" t="s">
        <v>722</v>
      </c>
      <c r="B203" s="135">
        <v>531400</v>
      </c>
      <c r="C203" s="135" t="s">
        <v>723</v>
      </c>
      <c r="D203" s="135" t="s">
        <v>374</v>
      </c>
      <c r="E203" s="135"/>
      <c r="F203" s="135"/>
    </row>
    <row r="204" spans="1:6" ht="14.5">
      <c r="A204" s="135" t="s">
        <v>724</v>
      </c>
      <c r="B204" s="135">
        <v>506120</v>
      </c>
      <c r="C204" s="135" t="s">
        <v>391</v>
      </c>
      <c r="D204" s="135" t="s">
        <v>413</v>
      </c>
      <c r="E204" s="135"/>
      <c r="F204" s="135"/>
    </row>
    <row r="205" spans="1:6" ht="14.5">
      <c r="A205" s="135" t="s">
        <v>725</v>
      </c>
      <c r="B205" s="135">
        <v>521070</v>
      </c>
      <c r="C205" s="135" t="s">
        <v>726</v>
      </c>
      <c r="D205" s="135" t="s">
        <v>406</v>
      </c>
      <c r="E205" s="135"/>
      <c r="F205" s="135"/>
    </row>
    <row r="206" spans="1:6" ht="14.5">
      <c r="A206" s="135" t="s">
        <v>727</v>
      </c>
      <c r="B206" s="135">
        <v>532878</v>
      </c>
      <c r="C206" s="135" t="s">
        <v>728</v>
      </c>
      <c r="D206" s="135" t="s">
        <v>729</v>
      </c>
      <c r="E206" s="135"/>
      <c r="F206" s="135"/>
    </row>
    <row r="207" spans="1:6" ht="14.5">
      <c r="A207" s="135" t="s">
        <v>730</v>
      </c>
      <c r="B207" s="135">
        <v>526397</v>
      </c>
      <c r="C207" s="135" t="s">
        <v>731</v>
      </c>
      <c r="D207" s="135" t="s">
        <v>732</v>
      </c>
      <c r="E207" s="135"/>
      <c r="F207" s="135"/>
    </row>
    <row r="208" spans="1:6" ht="14.5">
      <c r="A208" s="135" t="s">
        <v>733</v>
      </c>
      <c r="B208" s="135">
        <v>526397</v>
      </c>
      <c r="C208" s="135" t="s">
        <v>731</v>
      </c>
      <c r="D208" s="135" t="s">
        <v>732</v>
      </c>
      <c r="E208" s="135"/>
      <c r="F208" s="135"/>
    </row>
    <row r="209" spans="1:6" ht="14.5">
      <c r="A209" s="135" t="s">
        <v>734</v>
      </c>
      <c r="B209" s="135">
        <v>526519</v>
      </c>
      <c r="C209" s="135" t="s">
        <v>391</v>
      </c>
      <c r="D209" s="135" t="s">
        <v>477</v>
      </c>
      <c r="E209" s="135"/>
      <c r="F209" s="135"/>
    </row>
    <row r="210" spans="1:6" ht="14.5">
      <c r="A210" s="135" t="s">
        <v>735</v>
      </c>
      <c r="B210" s="135">
        <v>530715</v>
      </c>
      <c r="C210" s="135" t="s">
        <v>736</v>
      </c>
      <c r="D210" s="135" t="s">
        <v>406</v>
      </c>
      <c r="E210" s="135"/>
      <c r="F210" s="135"/>
    </row>
    <row r="211" spans="1:6" ht="14.5">
      <c r="A211" s="135" t="s">
        <v>737</v>
      </c>
      <c r="B211" s="135">
        <v>538423</v>
      </c>
      <c r="C211" s="135" t="s">
        <v>738</v>
      </c>
      <c r="D211" s="135" t="s">
        <v>374</v>
      </c>
      <c r="E211" s="135"/>
      <c r="F211" s="135"/>
    </row>
    <row r="212" spans="1:6" ht="14.5">
      <c r="A212" s="135" t="s">
        <v>739</v>
      </c>
      <c r="B212" s="135">
        <v>539277</v>
      </c>
      <c r="C212" s="135" t="s">
        <v>391</v>
      </c>
      <c r="D212" s="135" t="s">
        <v>425</v>
      </c>
      <c r="E212" s="135"/>
      <c r="F212" s="135"/>
    </row>
    <row r="213" spans="1:6" ht="14.5">
      <c r="A213" s="135" t="s">
        <v>740</v>
      </c>
      <c r="B213" s="135">
        <v>539277</v>
      </c>
      <c r="C213" s="135" t="s">
        <v>391</v>
      </c>
      <c r="D213" s="135" t="s">
        <v>425</v>
      </c>
      <c r="E213" s="135"/>
      <c r="F213" s="135"/>
    </row>
    <row r="214" spans="1:6" ht="14.5">
      <c r="A214" s="135" t="s">
        <v>741</v>
      </c>
      <c r="B214" s="135">
        <v>524634</v>
      </c>
      <c r="C214" s="135" t="s">
        <v>391</v>
      </c>
      <c r="D214" s="135" t="s">
        <v>439</v>
      </c>
      <c r="E214" s="135"/>
      <c r="F214" s="135"/>
    </row>
    <row r="215" spans="1:6" ht="14.5">
      <c r="A215" s="135" t="s">
        <v>742</v>
      </c>
      <c r="B215" s="135">
        <v>506597</v>
      </c>
      <c r="C215" s="135" t="s">
        <v>391</v>
      </c>
      <c r="D215" s="135" t="s">
        <v>551</v>
      </c>
      <c r="E215" s="135"/>
      <c r="F215" s="135"/>
    </row>
    <row r="216" spans="1:6" ht="14.5">
      <c r="A216" s="135" t="s">
        <v>743</v>
      </c>
      <c r="B216" s="135">
        <v>512008</v>
      </c>
      <c r="C216" s="135" t="s">
        <v>391</v>
      </c>
      <c r="D216" s="135" t="s">
        <v>413</v>
      </c>
      <c r="E216" s="135"/>
      <c r="F216" s="135"/>
    </row>
    <row r="217" spans="1:6" ht="14.5">
      <c r="A217" s="135" t="s">
        <v>744</v>
      </c>
      <c r="B217" s="135">
        <v>500008</v>
      </c>
      <c r="C217" s="135" t="s">
        <v>745</v>
      </c>
      <c r="D217" s="135" t="s">
        <v>746</v>
      </c>
      <c r="E217" s="135"/>
      <c r="F217" s="135"/>
    </row>
    <row r="218" spans="1:6" ht="14.5">
      <c r="A218" s="135" t="s">
        <v>747</v>
      </c>
      <c r="B218" s="135">
        <v>521097</v>
      </c>
      <c r="C218" s="135" t="s">
        <v>391</v>
      </c>
      <c r="D218" s="135" t="s">
        <v>406</v>
      </c>
      <c r="E218" s="135"/>
      <c r="F218" s="135"/>
    </row>
    <row r="219" spans="1:6" ht="14.5">
      <c r="A219" s="135" t="s">
        <v>748</v>
      </c>
      <c r="B219" s="135">
        <v>538465</v>
      </c>
      <c r="C219" s="135" t="s">
        <v>391</v>
      </c>
      <c r="D219" s="135" t="s">
        <v>408</v>
      </c>
      <c r="E219" s="135"/>
      <c r="F219" s="135"/>
    </row>
    <row r="220" spans="1:6" ht="14.5">
      <c r="A220" s="135" t="s">
        <v>749</v>
      </c>
      <c r="B220" s="135">
        <v>531112</v>
      </c>
      <c r="C220" s="135" t="s">
        <v>391</v>
      </c>
      <c r="D220" s="135" t="s">
        <v>399</v>
      </c>
      <c r="E220" s="135"/>
      <c r="F220" s="135"/>
    </row>
    <row r="221" spans="1:6" ht="14.5">
      <c r="A221" s="135" t="s">
        <v>750</v>
      </c>
      <c r="B221" s="135">
        <v>539196</v>
      </c>
      <c r="C221" s="135" t="s">
        <v>391</v>
      </c>
      <c r="D221" s="135" t="s">
        <v>689</v>
      </c>
      <c r="E221" s="135"/>
      <c r="F221" s="135"/>
    </row>
    <row r="222" spans="1:6" ht="14.5">
      <c r="A222" s="135" t="s">
        <v>751</v>
      </c>
      <c r="B222" s="135">
        <v>500009</v>
      </c>
      <c r="C222" s="135" t="s">
        <v>391</v>
      </c>
      <c r="D222" s="135" t="s">
        <v>429</v>
      </c>
      <c r="E222" s="135"/>
      <c r="F222" s="135"/>
    </row>
    <row r="223" spans="1:6" ht="14.5">
      <c r="A223" s="135" t="s">
        <v>752</v>
      </c>
      <c r="B223" s="135" t="s">
        <v>391</v>
      </c>
      <c r="C223" s="135" t="s">
        <v>753</v>
      </c>
      <c r="D223" s="135" t="s">
        <v>402</v>
      </c>
      <c r="E223" s="135"/>
      <c r="F223" s="135"/>
    </row>
    <row r="224" spans="1:6" ht="14.5">
      <c r="A224" s="135" t="s">
        <v>754</v>
      </c>
      <c r="B224" s="135">
        <v>519471</v>
      </c>
      <c r="C224" s="135" t="s">
        <v>391</v>
      </c>
      <c r="D224" s="135" t="s">
        <v>640</v>
      </c>
      <c r="E224" s="135"/>
      <c r="F224" s="135"/>
    </row>
    <row r="225" spans="1:6" ht="14.5">
      <c r="A225" s="135" t="s">
        <v>755</v>
      </c>
      <c r="B225" s="135">
        <v>542524</v>
      </c>
      <c r="C225" s="135" t="s">
        <v>756</v>
      </c>
      <c r="D225" s="135" t="s">
        <v>757</v>
      </c>
      <c r="E225" s="135"/>
      <c r="F225" s="135"/>
    </row>
    <row r="226" spans="1:6" ht="14.5">
      <c r="A226" s="135" t="s">
        <v>758</v>
      </c>
      <c r="B226" s="135">
        <v>540902</v>
      </c>
      <c r="C226" s="135" t="s">
        <v>759</v>
      </c>
      <c r="D226" s="135" t="s">
        <v>760</v>
      </c>
      <c r="E226" s="135"/>
      <c r="F226" s="135"/>
    </row>
    <row r="227" spans="1:6" ht="14.5">
      <c r="A227" s="135" t="s">
        <v>761</v>
      </c>
      <c r="B227" s="135">
        <v>540902</v>
      </c>
      <c r="C227" s="135" t="s">
        <v>759</v>
      </c>
      <c r="D227" s="135" t="s">
        <v>760</v>
      </c>
      <c r="E227" s="135"/>
      <c r="F227" s="135"/>
    </row>
    <row r="228" spans="1:6" ht="14.5">
      <c r="A228" s="135" t="s">
        <v>762</v>
      </c>
      <c r="B228" s="135">
        <v>531978</v>
      </c>
      <c r="C228" s="135" t="s">
        <v>763</v>
      </c>
      <c r="D228" s="135" t="s">
        <v>406</v>
      </c>
      <c r="E228" s="135"/>
      <c r="F228" s="135"/>
    </row>
    <row r="229" spans="1:6" ht="14.5">
      <c r="A229" s="135" t="s">
        <v>764</v>
      </c>
      <c r="B229" s="135">
        <v>539223</v>
      </c>
      <c r="C229" s="135" t="s">
        <v>391</v>
      </c>
      <c r="D229" s="135" t="s">
        <v>385</v>
      </c>
      <c r="E229" s="135"/>
      <c r="F229" s="135"/>
    </row>
    <row r="230" spans="1:6" ht="14.5">
      <c r="A230" s="135" t="s">
        <v>765</v>
      </c>
      <c r="B230" s="135">
        <v>500425</v>
      </c>
      <c r="C230" s="135" t="s">
        <v>766</v>
      </c>
      <c r="D230" s="135" t="s">
        <v>404</v>
      </c>
      <c r="E230" s="135"/>
      <c r="F230" s="135"/>
    </row>
    <row r="231" spans="1:6" ht="14.5">
      <c r="A231" s="135" t="s">
        <v>767</v>
      </c>
      <c r="B231" s="135">
        <v>530133</v>
      </c>
      <c r="C231" s="135" t="s">
        <v>391</v>
      </c>
      <c r="D231" s="135" t="s">
        <v>768</v>
      </c>
      <c r="E231" s="135"/>
      <c r="F231" s="135"/>
    </row>
    <row r="232" spans="1:6" ht="14.5">
      <c r="A232" s="135" t="s">
        <v>769</v>
      </c>
      <c r="B232" s="135">
        <v>530133</v>
      </c>
      <c r="C232" s="135" t="s">
        <v>391</v>
      </c>
      <c r="D232" s="135" t="s">
        <v>768</v>
      </c>
      <c r="E232" s="135"/>
      <c r="F232" s="135"/>
    </row>
    <row r="233" spans="1:6" ht="14.5">
      <c r="A233" s="135" t="s">
        <v>770</v>
      </c>
      <c r="B233" s="135">
        <v>532828</v>
      </c>
      <c r="C233" s="135" t="s">
        <v>771</v>
      </c>
      <c r="D233" s="135" t="s">
        <v>576</v>
      </c>
      <c r="E233" s="135"/>
      <c r="F233" s="135"/>
    </row>
    <row r="234" spans="1:6" ht="14.5">
      <c r="A234" s="135" t="s">
        <v>772</v>
      </c>
      <c r="B234" s="135">
        <v>513117</v>
      </c>
      <c r="C234" s="135" t="s">
        <v>391</v>
      </c>
      <c r="D234" s="135" t="s">
        <v>746</v>
      </c>
      <c r="E234" s="135"/>
      <c r="F234" s="135"/>
    </row>
    <row r="235" spans="1:6" ht="14.5">
      <c r="A235" s="135" t="s">
        <v>773</v>
      </c>
      <c r="B235" s="135">
        <v>541771</v>
      </c>
      <c r="C235" s="135" t="s">
        <v>391</v>
      </c>
      <c r="D235" s="135" t="s">
        <v>505</v>
      </c>
      <c r="E235" s="135"/>
      <c r="F235" s="135"/>
    </row>
    <row r="236" spans="1:6" ht="14.5">
      <c r="A236" s="135" t="s">
        <v>774</v>
      </c>
      <c r="B236" s="135">
        <v>506248</v>
      </c>
      <c r="C236" s="135" t="s">
        <v>391</v>
      </c>
      <c r="D236" s="135" t="s">
        <v>439</v>
      </c>
      <c r="E236" s="135"/>
      <c r="F236" s="135"/>
    </row>
    <row r="237" spans="1:6" ht="14.5">
      <c r="A237" s="135" t="s">
        <v>775</v>
      </c>
      <c r="B237" s="135">
        <v>531300</v>
      </c>
      <c r="C237" s="135" t="s">
        <v>391</v>
      </c>
      <c r="D237" s="135" t="s">
        <v>406</v>
      </c>
      <c r="E237" s="135"/>
      <c r="F237" s="135"/>
    </row>
    <row r="238" spans="1:6" ht="14.5">
      <c r="A238" s="135" t="s">
        <v>776</v>
      </c>
      <c r="B238" s="135">
        <v>531557</v>
      </c>
      <c r="C238" s="135" t="s">
        <v>391</v>
      </c>
      <c r="D238" s="135" t="s">
        <v>408</v>
      </c>
      <c r="E238" s="135"/>
      <c r="F238" s="135"/>
    </row>
    <row r="239" spans="1:6" ht="14.5">
      <c r="A239" s="135" t="s">
        <v>777</v>
      </c>
      <c r="B239" s="135">
        <v>500343</v>
      </c>
      <c r="C239" s="135" t="s">
        <v>778</v>
      </c>
      <c r="D239" s="135" t="s">
        <v>477</v>
      </c>
      <c r="E239" s="135"/>
      <c r="F239" s="135"/>
    </row>
    <row r="240" spans="1:6" ht="14.5">
      <c r="A240" s="135" t="s">
        <v>779</v>
      </c>
      <c r="B240" s="135">
        <v>531681</v>
      </c>
      <c r="C240" s="135" t="s">
        <v>391</v>
      </c>
      <c r="D240" s="135" t="s">
        <v>511</v>
      </c>
      <c r="E240" s="135"/>
      <c r="F240" s="135"/>
    </row>
    <row r="241" spans="1:6" ht="14.5">
      <c r="A241" s="135" t="s">
        <v>780</v>
      </c>
      <c r="B241" s="135">
        <v>536737</v>
      </c>
      <c r="C241" s="135" t="s">
        <v>391</v>
      </c>
      <c r="D241" s="135" t="s">
        <v>408</v>
      </c>
      <c r="E241" s="135"/>
      <c r="F241" s="135"/>
    </row>
    <row r="242" spans="1:6" ht="14.5">
      <c r="A242" s="135" t="s">
        <v>781</v>
      </c>
      <c r="B242" s="135">
        <v>539265</v>
      </c>
      <c r="C242" s="135" t="s">
        <v>391</v>
      </c>
      <c r="D242" s="135" t="s">
        <v>408</v>
      </c>
      <c r="E242" s="135"/>
      <c r="F242" s="135"/>
    </row>
    <row r="243" spans="1:6" ht="14.5">
      <c r="A243" s="135" t="s">
        <v>782</v>
      </c>
      <c r="B243" s="135">
        <v>526241</v>
      </c>
      <c r="C243" s="135" t="s">
        <v>391</v>
      </c>
      <c r="D243" s="135" t="s">
        <v>413</v>
      </c>
      <c r="E243" s="135"/>
      <c r="F243" s="135"/>
    </row>
    <row r="244" spans="1:6" ht="14.5">
      <c r="A244" s="135" t="s">
        <v>783</v>
      </c>
      <c r="B244" s="135">
        <v>531991</v>
      </c>
      <c r="C244" s="135" t="s">
        <v>391</v>
      </c>
      <c r="D244" s="135" t="s">
        <v>406</v>
      </c>
      <c r="E244" s="135"/>
      <c r="F244" s="135"/>
    </row>
    <row r="245" spans="1:6" ht="14.5">
      <c r="A245" s="135" t="s">
        <v>784</v>
      </c>
      <c r="B245" s="135">
        <v>507525</v>
      </c>
      <c r="C245" s="135" t="s">
        <v>391</v>
      </c>
      <c r="D245" s="135" t="s">
        <v>451</v>
      </c>
      <c r="E245" s="135"/>
      <c r="F245" s="135"/>
    </row>
    <row r="246" spans="1:6" ht="14.5">
      <c r="A246" s="135" t="s">
        <v>785</v>
      </c>
      <c r="B246" s="135">
        <v>590006</v>
      </c>
      <c r="C246" s="135" t="s">
        <v>786</v>
      </c>
      <c r="D246" s="135" t="s">
        <v>429</v>
      </c>
      <c r="E246" s="135"/>
      <c r="F246" s="135"/>
    </row>
    <row r="247" spans="1:6" ht="14.5">
      <c r="A247" s="135" t="s">
        <v>787</v>
      </c>
      <c r="B247" s="135">
        <v>538861</v>
      </c>
      <c r="C247" s="135" t="s">
        <v>391</v>
      </c>
      <c r="D247" s="135" t="s">
        <v>413</v>
      </c>
      <c r="E247" s="135"/>
      <c r="F247" s="135"/>
    </row>
    <row r="248" spans="1:6" ht="14.5">
      <c r="A248" s="135" t="s">
        <v>788</v>
      </c>
      <c r="B248" s="135">
        <v>501630</v>
      </c>
      <c r="C248" s="135" t="s">
        <v>391</v>
      </c>
      <c r="D248" s="135" t="s">
        <v>789</v>
      </c>
      <c r="E248" s="135"/>
      <c r="F248" s="135"/>
    </row>
    <row r="249" spans="1:6" ht="14.5">
      <c r="A249" s="135" t="s">
        <v>790</v>
      </c>
      <c r="B249" s="135">
        <v>515055</v>
      </c>
      <c r="C249" s="135" t="s">
        <v>791</v>
      </c>
      <c r="D249" s="135" t="s">
        <v>477</v>
      </c>
      <c r="E249" s="135"/>
      <c r="F249" s="135"/>
    </row>
    <row r="250" spans="1:6" ht="14.5">
      <c r="A250" s="135" t="s">
        <v>792</v>
      </c>
      <c r="B250" s="135">
        <v>532418</v>
      </c>
      <c r="C250" s="135" t="s">
        <v>793</v>
      </c>
      <c r="D250" s="135" t="s">
        <v>709</v>
      </c>
      <c r="E250" s="135"/>
      <c r="F250" s="135"/>
    </row>
    <row r="251" spans="1:6" ht="14.5">
      <c r="A251" s="135" t="s">
        <v>794</v>
      </c>
      <c r="B251" s="135">
        <v>532141</v>
      </c>
      <c r="C251" s="135" t="s">
        <v>795</v>
      </c>
      <c r="D251" s="135" t="s">
        <v>404</v>
      </c>
      <c r="E251" s="135"/>
      <c r="F251" s="135"/>
    </row>
    <row r="252" spans="1:6" ht="14.5">
      <c r="A252" s="135" t="s">
        <v>796</v>
      </c>
      <c r="B252" s="135">
        <v>500012</v>
      </c>
      <c r="C252" s="135" t="s">
        <v>391</v>
      </c>
      <c r="D252" s="135" t="s">
        <v>439</v>
      </c>
      <c r="E252" s="135"/>
      <c r="F252" s="135"/>
    </row>
    <row r="253" spans="1:6" ht="14.5">
      <c r="A253" s="135" t="s">
        <v>797</v>
      </c>
      <c r="B253" s="135">
        <v>526173</v>
      </c>
      <c r="C253" s="135" t="s">
        <v>391</v>
      </c>
      <c r="D253" s="135" t="s">
        <v>798</v>
      </c>
      <c r="E253" s="135"/>
      <c r="F253" s="135"/>
    </row>
    <row r="254" spans="1:6" ht="14.5">
      <c r="A254" s="135" t="s">
        <v>799</v>
      </c>
      <c r="B254" s="135">
        <v>531252</v>
      </c>
      <c r="C254" s="135" t="s">
        <v>391</v>
      </c>
      <c r="D254" s="135" t="s">
        <v>408</v>
      </c>
      <c r="E254" s="135"/>
      <c r="F254" s="135"/>
    </row>
    <row r="255" spans="1:6" ht="14.5">
      <c r="A255" s="135" t="s">
        <v>800</v>
      </c>
      <c r="B255" s="135">
        <v>530721</v>
      </c>
      <c r="C255" s="135" t="s">
        <v>801</v>
      </c>
      <c r="D255" s="135" t="s">
        <v>746</v>
      </c>
      <c r="E255" s="135"/>
      <c r="F255" s="135"/>
    </row>
    <row r="256" spans="1:6" ht="14.5">
      <c r="A256" s="135" t="s">
        <v>802</v>
      </c>
      <c r="B256" s="135">
        <v>540694</v>
      </c>
      <c r="C256" s="135" t="s">
        <v>391</v>
      </c>
      <c r="D256" s="135" t="s">
        <v>580</v>
      </c>
      <c r="E256" s="135"/>
      <c r="F256" s="135"/>
    </row>
    <row r="257" spans="1:6" ht="14.5">
      <c r="A257" s="135" t="s">
        <v>803</v>
      </c>
      <c r="B257" s="135">
        <v>540694</v>
      </c>
      <c r="C257" s="135" t="s">
        <v>391</v>
      </c>
      <c r="D257" s="135" t="s">
        <v>580</v>
      </c>
      <c r="E257" s="135"/>
      <c r="F257" s="135"/>
    </row>
    <row r="258" spans="1:6" ht="14.5">
      <c r="A258" s="135" t="s">
        <v>804</v>
      </c>
      <c r="B258" s="135">
        <v>541006</v>
      </c>
      <c r="C258" s="135" t="s">
        <v>391</v>
      </c>
      <c r="D258" s="135" t="s">
        <v>406</v>
      </c>
      <c r="E258" s="135"/>
      <c r="F258" s="135"/>
    </row>
    <row r="259" spans="1:6" ht="14.5">
      <c r="A259" s="135" t="s">
        <v>805</v>
      </c>
      <c r="B259" s="135" t="s">
        <v>391</v>
      </c>
      <c r="C259" s="135" t="s">
        <v>806</v>
      </c>
      <c r="D259" s="135" t="s">
        <v>402</v>
      </c>
      <c r="E259" s="135"/>
      <c r="F259" s="135"/>
    </row>
    <row r="260" spans="1:6" ht="14.5">
      <c r="A260" s="135" t="s">
        <v>807</v>
      </c>
      <c r="B260" s="135">
        <v>519383</v>
      </c>
      <c r="C260" s="135" t="s">
        <v>808</v>
      </c>
      <c r="D260" s="135" t="s">
        <v>589</v>
      </c>
      <c r="E260" s="135"/>
      <c r="F260" s="135"/>
    </row>
    <row r="261" spans="1:6" ht="14.5">
      <c r="A261" s="135" t="s">
        <v>809</v>
      </c>
      <c r="B261" s="135">
        <v>537785</v>
      </c>
      <c r="C261" s="135" t="s">
        <v>391</v>
      </c>
      <c r="D261" s="135" t="s">
        <v>425</v>
      </c>
      <c r="E261" s="135"/>
      <c r="F261" s="135"/>
    </row>
    <row r="262" spans="1:6" ht="14.5">
      <c r="A262" s="135" t="s">
        <v>810</v>
      </c>
      <c r="B262" s="135">
        <v>531878</v>
      </c>
      <c r="C262" s="135" t="s">
        <v>391</v>
      </c>
      <c r="D262" s="135" t="s">
        <v>408</v>
      </c>
      <c r="E262" s="135"/>
      <c r="F262" s="135"/>
    </row>
    <row r="263" spans="1:6" ht="14.5">
      <c r="A263" s="135" t="s">
        <v>811</v>
      </c>
      <c r="B263" s="135">
        <v>511153</v>
      </c>
      <c r="C263" s="135" t="s">
        <v>391</v>
      </c>
      <c r="D263" s="135" t="s">
        <v>812</v>
      </c>
      <c r="E263" s="135"/>
      <c r="F263" s="135"/>
    </row>
    <row r="264" spans="1:6" ht="14.5">
      <c r="A264" s="135" t="s">
        <v>813</v>
      </c>
      <c r="B264" s="135">
        <v>518091</v>
      </c>
      <c r="C264" s="135" t="s">
        <v>814</v>
      </c>
      <c r="D264" s="135" t="s">
        <v>404</v>
      </c>
      <c r="E264" s="135"/>
      <c r="F264" s="135"/>
    </row>
    <row r="265" spans="1:6" ht="14.5">
      <c r="A265" s="135" t="s">
        <v>815</v>
      </c>
      <c r="B265" s="135">
        <v>531223</v>
      </c>
      <c r="C265" s="135" t="s">
        <v>391</v>
      </c>
      <c r="D265" s="135" t="s">
        <v>406</v>
      </c>
      <c r="E265" s="135"/>
      <c r="F265" s="135"/>
    </row>
    <row r="266" spans="1:6" ht="14.5">
      <c r="A266" s="135" t="s">
        <v>816</v>
      </c>
      <c r="B266" s="135">
        <v>531673</v>
      </c>
      <c r="C266" s="135" t="s">
        <v>391</v>
      </c>
      <c r="D266" s="135" t="s">
        <v>817</v>
      </c>
      <c r="E266" s="135"/>
      <c r="F266" s="135"/>
    </row>
    <row r="267" spans="1:6" ht="14.5">
      <c r="A267" s="135" t="s">
        <v>818</v>
      </c>
      <c r="B267" s="135">
        <v>531673</v>
      </c>
      <c r="C267" s="135" t="s">
        <v>391</v>
      </c>
      <c r="D267" s="135" t="s">
        <v>817</v>
      </c>
      <c r="E267" s="135"/>
      <c r="F267" s="135"/>
    </row>
    <row r="268" spans="1:6" ht="14.5">
      <c r="A268" s="135" t="s">
        <v>819</v>
      </c>
      <c r="B268" s="135">
        <v>532870</v>
      </c>
      <c r="C268" s="135" t="s">
        <v>820</v>
      </c>
      <c r="D268" s="135" t="s">
        <v>423</v>
      </c>
      <c r="E268" s="135"/>
      <c r="F268" s="135"/>
    </row>
    <row r="269" spans="1:6" ht="14.5">
      <c r="A269" s="135" t="s">
        <v>821</v>
      </c>
      <c r="B269" s="135">
        <v>531519</v>
      </c>
      <c r="C269" s="135" t="s">
        <v>391</v>
      </c>
      <c r="D269" s="135" t="s">
        <v>374</v>
      </c>
      <c r="E269" s="135"/>
      <c r="F269" s="135"/>
    </row>
    <row r="270" spans="1:6" ht="14.5">
      <c r="A270" s="135" t="s">
        <v>822</v>
      </c>
      <c r="B270" s="135">
        <v>542437</v>
      </c>
      <c r="C270" s="135" t="s">
        <v>823</v>
      </c>
      <c r="D270" s="135" t="s">
        <v>425</v>
      </c>
      <c r="E270" s="135"/>
      <c r="F270" s="135"/>
    </row>
    <row r="271" spans="1:6" ht="14.5">
      <c r="A271" s="135" t="s">
        <v>824</v>
      </c>
      <c r="B271" s="135">
        <v>530799</v>
      </c>
      <c r="C271" s="135" t="s">
        <v>391</v>
      </c>
      <c r="D271" s="135" t="s">
        <v>408</v>
      </c>
      <c r="E271" s="135"/>
      <c r="F271" s="135"/>
    </row>
    <row r="272" spans="1:6" ht="14.5">
      <c r="A272" s="135" t="s">
        <v>825</v>
      </c>
      <c r="B272" s="135">
        <v>531406</v>
      </c>
      <c r="C272" s="135" t="s">
        <v>391</v>
      </c>
      <c r="D272" s="135" t="s">
        <v>826</v>
      </c>
      <c r="E272" s="135"/>
      <c r="F272" s="135"/>
    </row>
    <row r="273" spans="1:6" ht="14.5">
      <c r="A273" s="135" t="s">
        <v>827</v>
      </c>
      <c r="B273" s="135">
        <v>523007</v>
      </c>
      <c r="C273" s="135" t="s">
        <v>391</v>
      </c>
      <c r="D273" s="135" t="s">
        <v>477</v>
      </c>
      <c r="E273" s="135"/>
      <c r="F273" s="135"/>
    </row>
    <row r="274" spans="1:6" ht="14.5">
      <c r="A274" s="135" t="s">
        <v>828</v>
      </c>
      <c r="B274" s="135">
        <v>507828</v>
      </c>
      <c r="C274" s="135" t="s">
        <v>829</v>
      </c>
      <c r="D274" s="135" t="s">
        <v>477</v>
      </c>
      <c r="E274" s="135"/>
      <c r="F274" s="135"/>
    </row>
    <row r="275" spans="1:6" ht="14.5">
      <c r="A275" s="135" t="s">
        <v>830</v>
      </c>
      <c r="B275" s="135">
        <v>500013</v>
      </c>
      <c r="C275" s="135" t="s">
        <v>831</v>
      </c>
      <c r="D275" s="135" t="s">
        <v>477</v>
      </c>
      <c r="E275" s="135"/>
      <c r="F275" s="135"/>
    </row>
    <row r="276" spans="1:6" ht="14.5">
      <c r="A276" s="135" t="s">
        <v>832</v>
      </c>
      <c r="B276" s="135">
        <v>512091</v>
      </c>
      <c r="C276" s="135" t="s">
        <v>391</v>
      </c>
      <c r="D276" s="135" t="s">
        <v>505</v>
      </c>
      <c r="E276" s="135"/>
      <c r="F276" s="135"/>
    </row>
    <row r="277" spans="1:6" ht="14.5">
      <c r="A277" s="135" t="s">
        <v>833</v>
      </c>
      <c r="B277" s="135" t="s">
        <v>391</v>
      </c>
      <c r="C277" s="135" t="s">
        <v>834</v>
      </c>
      <c r="D277" s="135" t="s">
        <v>482</v>
      </c>
      <c r="E277" s="135"/>
      <c r="F277" s="135"/>
    </row>
    <row r="278" spans="1:6" ht="14.5">
      <c r="A278" s="135" t="s">
        <v>835</v>
      </c>
      <c r="B278" s="135">
        <v>501270</v>
      </c>
      <c r="C278" s="135" t="s">
        <v>391</v>
      </c>
      <c r="D278" s="135" t="s">
        <v>477</v>
      </c>
      <c r="E278" s="135"/>
      <c r="F278" s="135"/>
    </row>
    <row r="279" spans="1:6" ht="14.5">
      <c r="A279" s="135" t="s">
        <v>836</v>
      </c>
      <c r="B279" s="135">
        <v>539697</v>
      </c>
      <c r="C279" s="135" t="s">
        <v>391</v>
      </c>
      <c r="D279" s="135" t="s">
        <v>837</v>
      </c>
      <c r="E279" s="135"/>
      <c r="F279" s="135"/>
    </row>
    <row r="280" spans="1:6" ht="14.5">
      <c r="A280" s="135" t="s">
        <v>838</v>
      </c>
      <c r="B280" s="135">
        <v>538833</v>
      </c>
      <c r="C280" s="135" t="s">
        <v>391</v>
      </c>
      <c r="D280" s="135" t="s">
        <v>789</v>
      </c>
      <c r="E280" s="135"/>
      <c r="F280" s="135"/>
    </row>
    <row r="281" spans="1:6" ht="14.5">
      <c r="A281" s="135" t="s">
        <v>839</v>
      </c>
      <c r="B281" s="135">
        <v>506260</v>
      </c>
      <c r="C281" s="135" t="s">
        <v>391</v>
      </c>
      <c r="D281" s="135" t="s">
        <v>429</v>
      </c>
      <c r="E281" s="135"/>
      <c r="F281" s="135"/>
    </row>
    <row r="282" spans="1:6" ht="14.5">
      <c r="A282" s="135" t="s">
        <v>840</v>
      </c>
      <c r="B282" s="135">
        <v>506087</v>
      </c>
      <c r="C282" s="135" t="s">
        <v>391</v>
      </c>
      <c r="D282" s="135" t="s">
        <v>714</v>
      </c>
      <c r="E282" s="135"/>
      <c r="F282" s="135"/>
    </row>
    <row r="283" spans="1:6" ht="14.5">
      <c r="A283" s="135" t="s">
        <v>841</v>
      </c>
      <c r="B283" s="135">
        <v>530109</v>
      </c>
      <c r="C283" s="135" t="s">
        <v>391</v>
      </c>
      <c r="D283" s="135" t="s">
        <v>408</v>
      </c>
      <c r="E283" s="135"/>
      <c r="F283" s="135"/>
    </row>
    <row r="284" spans="1:6" ht="14.5">
      <c r="A284" s="135" t="s">
        <v>842</v>
      </c>
      <c r="B284" s="135">
        <v>532259</v>
      </c>
      <c r="C284" s="135" t="s">
        <v>843</v>
      </c>
      <c r="D284" s="135" t="s">
        <v>689</v>
      </c>
      <c r="E284" s="135"/>
      <c r="F284" s="135"/>
    </row>
    <row r="285" spans="1:6" ht="14.5">
      <c r="A285" s="135" t="s">
        <v>844</v>
      </c>
      <c r="B285" s="135">
        <v>523694</v>
      </c>
      <c r="C285" s="135" t="s">
        <v>845</v>
      </c>
      <c r="D285" s="135" t="s">
        <v>576</v>
      </c>
      <c r="E285" s="135"/>
      <c r="F285" s="135"/>
    </row>
    <row r="286" spans="1:6" ht="14.5">
      <c r="A286" s="135" t="s">
        <v>846</v>
      </c>
      <c r="B286" s="135">
        <v>540692</v>
      </c>
      <c r="C286" s="135" t="s">
        <v>847</v>
      </c>
      <c r="D286" s="135" t="s">
        <v>451</v>
      </c>
      <c r="E286" s="135"/>
      <c r="F286" s="135"/>
    </row>
    <row r="287" spans="1:6" ht="14.5">
      <c r="A287" s="135" t="s">
        <v>848</v>
      </c>
      <c r="B287" s="135">
        <v>541133</v>
      </c>
      <c r="C287" s="135" t="s">
        <v>391</v>
      </c>
      <c r="D287" s="135" t="s">
        <v>408</v>
      </c>
      <c r="E287" s="135"/>
      <c r="F287" s="135"/>
    </row>
    <row r="288" spans="1:6" ht="14.5">
      <c r="A288" s="135" t="s">
        <v>849</v>
      </c>
      <c r="B288" s="135">
        <v>506166</v>
      </c>
      <c r="C288" s="135" t="s">
        <v>391</v>
      </c>
      <c r="D288" s="135" t="s">
        <v>471</v>
      </c>
      <c r="E288" s="135"/>
      <c r="F288" s="135"/>
    </row>
    <row r="289" spans="1:6" ht="14.5">
      <c r="A289" s="135" t="s">
        <v>850</v>
      </c>
      <c r="B289" s="135">
        <v>506166</v>
      </c>
      <c r="C289" s="135" t="s">
        <v>391</v>
      </c>
      <c r="D289" s="135" t="s">
        <v>471</v>
      </c>
      <c r="E289" s="135"/>
      <c r="F289" s="135"/>
    </row>
    <row r="290" spans="1:6" ht="14.5">
      <c r="A290" s="135" t="s">
        <v>851</v>
      </c>
      <c r="B290" s="135">
        <v>533758</v>
      </c>
      <c r="C290" s="135" t="s">
        <v>852</v>
      </c>
      <c r="D290" s="135" t="s">
        <v>714</v>
      </c>
      <c r="E290" s="135"/>
      <c r="F290" s="135"/>
    </row>
    <row r="291" spans="1:6" ht="14.5">
      <c r="A291" s="135" t="s">
        <v>853</v>
      </c>
      <c r="B291" s="135">
        <v>517096</v>
      </c>
      <c r="C291" s="135" t="s">
        <v>391</v>
      </c>
      <c r="D291" s="135" t="s">
        <v>689</v>
      </c>
      <c r="E291" s="135"/>
      <c r="F291" s="135"/>
    </row>
    <row r="292" spans="1:6" ht="14.5">
      <c r="A292" s="135" t="s">
        <v>854</v>
      </c>
      <c r="B292" s="135">
        <v>511064</v>
      </c>
      <c r="C292" s="135" t="s">
        <v>855</v>
      </c>
      <c r="D292" s="135" t="s">
        <v>757</v>
      </c>
      <c r="E292" s="135"/>
      <c r="F292" s="135"/>
    </row>
    <row r="293" spans="1:6" ht="14.5">
      <c r="A293" s="135" t="s">
        <v>856</v>
      </c>
      <c r="B293" s="135">
        <v>523537</v>
      </c>
      <c r="C293" s="135" t="s">
        <v>391</v>
      </c>
      <c r="D293" s="135" t="s">
        <v>406</v>
      </c>
      <c r="E293" s="135"/>
      <c r="F293" s="135"/>
    </row>
    <row r="294" spans="1:6" ht="14.5">
      <c r="A294" s="135" t="s">
        <v>857</v>
      </c>
      <c r="B294" s="135">
        <v>512437</v>
      </c>
      <c r="C294" s="135" t="s">
        <v>391</v>
      </c>
      <c r="D294" s="135" t="s">
        <v>374</v>
      </c>
      <c r="E294" s="135"/>
      <c r="F294" s="135"/>
    </row>
    <row r="295" spans="1:6" ht="14.5">
      <c r="A295" s="135" t="s">
        <v>858</v>
      </c>
      <c r="B295" s="135">
        <v>512437</v>
      </c>
      <c r="C295" s="135" t="s">
        <v>391</v>
      </c>
      <c r="D295" s="135" t="s">
        <v>374</v>
      </c>
      <c r="E295" s="135"/>
      <c r="F295" s="135"/>
    </row>
    <row r="296" spans="1:6" ht="14.5">
      <c r="A296" s="135" t="s">
        <v>859</v>
      </c>
      <c r="B296" s="135">
        <v>508869</v>
      </c>
      <c r="C296" s="135" t="s">
        <v>860</v>
      </c>
      <c r="D296" s="135" t="s">
        <v>861</v>
      </c>
      <c r="E296" s="135"/>
      <c r="F296" s="135"/>
    </row>
    <row r="297" spans="1:6" ht="14.5">
      <c r="A297" s="135" t="s">
        <v>862</v>
      </c>
      <c r="B297" s="135">
        <v>540879</v>
      </c>
      <c r="C297" s="135" t="s">
        <v>863</v>
      </c>
      <c r="D297" s="135" t="s">
        <v>864</v>
      </c>
      <c r="E297" s="135"/>
      <c r="F297" s="135"/>
    </row>
    <row r="298" spans="1:6" ht="14.5">
      <c r="A298" s="135" t="s">
        <v>865</v>
      </c>
      <c r="B298" s="135">
        <v>531761</v>
      </c>
      <c r="C298" s="135" t="s">
        <v>391</v>
      </c>
      <c r="D298" s="135" t="s">
        <v>511</v>
      </c>
      <c r="E298" s="135"/>
      <c r="F298" s="135"/>
    </row>
    <row r="299" spans="1:6" ht="14.5">
      <c r="A299" s="135" t="s">
        <v>866</v>
      </c>
      <c r="B299" s="135" t="s">
        <v>391</v>
      </c>
      <c r="C299" s="135" t="s">
        <v>867</v>
      </c>
      <c r="D299" s="135" t="s">
        <v>482</v>
      </c>
      <c r="E299" s="135"/>
      <c r="F299" s="135"/>
    </row>
    <row r="300" spans="1:6" ht="14.5">
      <c r="A300" s="135" t="s">
        <v>868</v>
      </c>
      <c r="B300" s="135">
        <v>538566</v>
      </c>
      <c r="C300" s="135" t="s">
        <v>391</v>
      </c>
      <c r="D300" s="135" t="s">
        <v>413</v>
      </c>
      <c r="E300" s="135"/>
      <c r="F300" s="135"/>
    </row>
    <row r="301" spans="1:6" ht="14.5">
      <c r="A301" s="135" t="s">
        <v>869</v>
      </c>
      <c r="B301" s="135">
        <v>500877</v>
      </c>
      <c r="C301" s="135" t="s">
        <v>870</v>
      </c>
      <c r="D301" s="135" t="s">
        <v>871</v>
      </c>
      <c r="E301" s="135"/>
      <c r="F301" s="135"/>
    </row>
    <row r="302" spans="1:6" ht="14.5">
      <c r="A302" s="135" t="s">
        <v>872</v>
      </c>
      <c r="B302" s="135">
        <v>539545</v>
      </c>
      <c r="C302" s="135" t="s">
        <v>391</v>
      </c>
      <c r="D302" s="135" t="s">
        <v>411</v>
      </c>
      <c r="E302" s="135"/>
      <c r="F302" s="135"/>
    </row>
    <row r="303" spans="1:6" ht="14.5">
      <c r="A303" s="135" t="s">
        <v>873</v>
      </c>
      <c r="B303" s="135">
        <v>500014</v>
      </c>
      <c r="C303" s="135" t="s">
        <v>391</v>
      </c>
      <c r="D303" s="135" t="s">
        <v>408</v>
      </c>
      <c r="E303" s="135"/>
      <c r="F303" s="135"/>
    </row>
    <row r="304" spans="1:6" ht="14.5">
      <c r="A304" s="135" t="s">
        <v>874</v>
      </c>
      <c r="B304" s="135">
        <v>532475</v>
      </c>
      <c r="C304" s="135" t="s">
        <v>875</v>
      </c>
      <c r="D304" s="135" t="s">
        <v>876</v>
      </c>
      <c r="E304" s="135"/>
      <c r="F304" s="135"/>
    </row>
    <row r="305" spans="1:6" ht="14.5">
      <c r="A305" s="135" t="s">
        <v>877</v>
      </c>
      <c r="B305" s="135">
        <v>539469</v>
      </c>
      <c r="C305" s="135" t="s">
        <v>391</v>
      </c>
      <c r="D305" s="135" t="s">
        <v>413</v>
      </c>
      <c r="E305" s="135"/>
      <c r="F305" s="135"/>
    </row>
    <row r="306" spans="1:6" ht="14.5">
      <c r="A306" s="135" t="s">
        <v>878</v>
      </c>
      <c r="B306" s="135">
        <v>531364</v>
      </c>
      <c r="C306" s="135" t="s">
        <v>391</v>
      </c>
      <c r="D306" s="135" t="s">
        <v>789</v>
      </c>
      <c r="E306" s="135"/>
      <c r="F306" s="135"/>
    </row>
    <row r="307" spans="1:6" ht="14.5">
      <c r="A307" s="135" t="s">
        <v>879</v>
      </c>
      <c r="B307" s="135">
        <v>539403</v>
      </c>
      <c r="C307" s="135" t="s">
        <v>391</v>
      </c>
      <c r="D307" s="135" t="s">
        <v>880</v>
      </c>
      <c r="E307" s="135"/>
      <c r="F307" s="135"/>
    </row>
    <row r="308" spans="1:6" ht="14.5">
      <c r="A308" s="135" t="s">
        <v>881</v>
      </c>
      <c r="B308" s="135">
        <v>540135</v>
      </c>
      <c r="C308" s="135" t="s">
        <v>391</v>
      </c>
      <c r="D308" s="135" t="s">
        <v>374</v>
      </c>
      <c r="E308" s="135"/>
      <c r="F308" s="135"/>
    </row>
    <row r="309" spans="1:6" ht="14.5">
      <c r="A309" s="135" t="s">
        <v>882</v>
      </c>
      <c r="B309" s="135">
        <v>520121</v>
      </c>
      <c r="C309" s="135" t="s">
        <v>391</v>
      </c>
      <c r="D309" s="135" t="s">
        <v>511</v>
      </c>
      <c r="E309" s="135"/>
      <c r="F309" s="135"/>
    </row>
    <row r="310" spans="1:6" ht="14.5">
      <c r="A310" s="135" t="s">
        <v>883</v>
      </c>
      <c r="B310" s="135">
        <v>530565</v>
      </c>
      <c r="C310" s="135" t="s">
        <v>391</v>
      </c>
      <c r="D310" s="135" t="s">
        <v>484</v>
      </c>
      <c r="E310" s="135"/>
      <c r="F310" s="135"/>
    </row>
    <row r="311" spans="1:6" ht="14.5">
      <c r="A311" s="135" t="s">
        <v>884</v>
      </c>
      <c r="B311" s="135">
        <v>532994</v>
      </c>
      <c r="C311" s="135" t="s">
        <v>885</v>
      </c>
      <c r="D311" s="135" t="s">
        <v>886</v>
      </c>
      <c r="E311" s="135"/>
      <c r="F311" s="135"/>
    </row>
    <row r="312" spans="1:6" ht="14.5">
      <c r="A312" s="135" t="s">
        <v>887</v>
      </c>
      <c r="B312" s="135">
        <v>532212</v>
      </c>
      <c r="C312" s="135" t="s">
        <v>888</v>
      </c>
      <c r="D312" s="135" t="s">
        <v>889</v>
      </c>
      <c r="E312" s="135"/>
      <c r="F312" s="135"/>
    </row>
    <row r="313" spans="1:6" ht="14.5">
      <c r="A313" s="135" t="s">
        <v>890</v>
      </c>
      <c r="B313" s="135">
        <v>524640</v>
      </c>
      <c r="C313" s="135" t="s">
        <v>391</v>
      </c>
      <c r="D313" s="135" t="s">
        <v>439</v>
      </c>
      <c r="E313" s="135"/>
      <c r="F313" s="135"/>
    </row>
    <row r="314" spans="1:6" ht="14.5">
      <c r="A314" s="135" t="s">
        <v>891</v>
      </c>
      <c r="B314" s="135">
        <v>532914</v>
      </c>
      <c r="C314" s="135" t="s">
        <v>892</v>
      </c>
      <c r="D314" s="135" t="s">
        <v>465</v>
      </c>
      <c r="E314" s="135"/>
      <c r="F314" s="135"/>
    </row>
    <row r="315" spans="1:6" ht="14.5">
      <c r="A315" s="135" t="s">
        <v>893</v>
      </c>
      <c r="B315" s="135">
        <v>504370</v>
      </c>
      <c r="C315" s="135" t="s">
        <v>391</v>
      </c>
      <c r="D315" s="135" t="s">
        <v>812</v>
      </c>
      <c r="E315" s="135"/>
      <c r="F315" s="135"/>
    </row>
    <row r="316" spans="1:6" ht="14.5">
      <c r="A316" s="135" t="s">
        <v>894</v>
      </c>
      <c r="B316" s="135">
        <v>526851</v>
      </c>
      <c r="C316" s="135" t="s">
        <v>391</v>
      </c>
      <c r="D316" s="135" t="s">
        <v>406</v>
      </c>
      <c r="E316" s="135"/>
      <c r="F316" s="135"/>
    </row>
    <row r="317" spans="1:6" ht="14.5">
      <c r="A317" s="135" t="s">
        <v>895</v>
      </c>
      <c r="B317" s="135">
        <v>539151</v>
      </c>
      <c r="C317" s="135" t="s">
        <v>391</v>
      </c>
      <c r="D317" s="135" t="s">
        <v>696</v>
      </c>
      <c r="E317" s="135"/>
      <c r="F317" s="135"/>
    </row>
    <row r="318" spans="1:6" ht="14.5">
      <c r="A318" s="135" t="s">
        <v>896</v>
      </c>
      <c r="B318" s="135">
        <v>539151</v>
      </c>
      <c r="C318" s="135" t="s">
        <v>391</v>
      </c>
      <c r="D318" s="135" t="s">
        <v>696</v>
      </c>
      <c r="E318" s="135"/>
      <c r="F318" s="135"/>
    </row>
    <row r="319" spans="1:6" ht="14.5">
      <c r="A319" s="135" t="s">
        <v>897</v>
      </c>
      <c r="B319" s="135">
        <v>532935</v>
      </c>
      <c r="C319" s="135" t="s">
        <v>898</v>
      </c>
      <c r="D319" s="135" t="s">
        <v>899</v>
      </c>
      <c r="E319" s="135"/>
      <c r="F319" s="135"/>
    </row>
    <row r="320" spans="1:6" ht="14.5">
      <c r="A320" s="135" t="s">
        <v>900</v>
      </c>
      <c r="B320" s="135">
        <v>511605</v>
      </c>
      <c r="C320" s="135" t="s">
        <v>391</v>
      </c>
      <c r="D320" s="135" t="s">
        <v>374</v>
      </c>
      <c r="E320" s="135"/>
      <c r="F320" s="135"/>
    </row>
    <row r="321" spans="1:6" ht="14.5">
      <c r="A321" s="135" t="s">
        <v>901</v>
      </c>
      <c r="B321" s="135">
        <v>531381</v>
      </c>
      <c r="C321" s="135" t="s">
        <v>902</v>
      </c>
      <c r="D321" s="135" t="s">
        <v>477</v>
      </c>
      <c r="E321" s="135"/>
      <c r="F321" s="135"/>
    </row>
    <row r="322" spans="1:6" ht="14.5">
      <c r="A322" s="135" t="s">
        <v>903</v>
      </c>
      <c r="B322" s="135">
        <v>541401</v>
      </c>
      <c r="C322" s="135" t="s">
        <v>391</v>
      </c>
      <c r="D322" s="135" t="s">
        <v>496</v>
      </c>
      <c r="E322" s="135"/>
      <c r="F322" s="135"/>
    </row>
    <row r="323" spans="1:6" ht="14.5">
      <c r="A323" s="135" t="s">
        <v>904</v>
      </c>
      <c r="B323" s="135">
        <v>506194</v>
      </c>
      <c r="C323" s="135" t="s">
        <v>905</v>
      </c>
      <c r="D323" s="135" t="s">
        <v>477</v>
      </c>
      <c r="E323" s="135"/>
      <c r="F323" s="135"/>
    </row>
    <row r="324" spans="1:6" ht="14.5">
      <c r="A324" s="135" t="s">
        <v>906</v>
      </c>
      <c r="B324" s="135">
        <v>526125</v>
      </c>
      <c r="C324" s="135" t="s">
        <v>391</v>
      </c>
      <c r="D324" s="135" t="s">
        <v>413</v>
      </c>
      <c r="E324" s="135"/>
      <c r="F324" s="135"/>
    </row>
    <row r="325" spans="1:6" ht="14.5">
      <c r="A325" s="135" t="s">
        <v>907</v>
      </c>
      <c r="B325" s="135">
        <v>531017</v>
      </c>
      <c r="C325" s="135" t="s">
        <v>391</v>
      </c>
      <c r="D325" s="135" t="s">
        <v>812</v>
      </c>
      <c r="E325" s="135"/>
      <c r="F325" s="135"/>
    </row>
    <row r="326" spans="1:6" ht="14.5">
      <c r="A326" s="135" t="s">
        <v>908</v>
      </c>
      <c r="B326" s="135">
        <v>531677</v>
      </c>
      <c r="C326" s="135" t="s">
        <v>391</v>
      </c>
      <c r="D326" s="135" t="s">
        <v>377</v>
      </c>
      <c r="E326" s="135"/>
      <c r="F326" s="135"/>
    </row>
    <row r="327" spans="1:6" ht="14.5">
      <c r="A327" s="135" t="s">
        <v>909</v>
      </c>
      <c r="B327" s="135">
        <v>531179</v>
      </c>
      <c r="C327" s="135" t="s">
        <v>910</v>
      </c>
      <c r="D327" s="135" t="s">
        <v>408</v>
      </c>
      <c r="E327" s="135"/>
      <c r="F327" s="135"/>
    </row>
    <row r="328" spans="1:6" ht="14.5">
      <c r="A328" s="135" t="s">
        <v>911</v>
      </c>
      <c r="B328" s="135">
        <v>538556</v>
      </c>
      <c r="C328" s="135" t="s">
        <v>912</v>
      </c>
      <c r="D328" s="135" t="s">
        <v>411</v>
      </c>
      <c r="E328" s="135"/>
      <c r="F328" s="135"/>
    </row>
    <row r="329" spans="1:6" ht="14.5">
      <c r="A329" s="135" t="s">
        <v>913</v>
      </c>
      <c r="B329" s="135">
        <v>532397</v>
      </c>
      <c r="C329" s="135" t="s">
        <v>391</v>
      </c>
      <c r="D329" s="135" t="s">
        <v>385</v>
      </c>
      <c r="E329" s="135"/>
      <c r="F329" s="135"/>
    </row>
    <row r="330" spans="1:6" ht="14.5">
      <c r="A330" s="135" t="s">
        <v>914</v>
      </c>
      <c r="B330" s="135">
        <v>531467</v>
      </c>
      <c r="C330" s="135" t="s">
        <v>391</v>
      </c>
      <c r="D330" s="135" t="s">
        <v>915</v>
      </c>
      <c r="E330" s="135"/>
      <c r="F330" s="135"/>
    </row>
    <row r="331" spans="1:6" ht="14.5">
      <c r="A331" s="135" t="s">
        <v>916</v>
      </c>
      <c r="B331" s="135">
        <v>537069</v>
      </c>
      <c r="C331" s="135" t="s">
        <v>391</v>
      </c>
      <c r="D331" s="135" t="s">
        <v>408</v>
      </c>
      <c r="E331" s="135"/>
      <c r="F331" s="135"/>
    </row>
    <row r="332" spans="1:6" ht="14.5">
      <c r="A332" s="135" t="s">
        <v>917</v>
      </c>
      <c r="B332" s="135">
        <v>513729</v>
      </c>
      <c r="C332" s="135" t="s">
        <v>918</v>
      </c>
      <c r="D332" s="135" t="s">
        <v>919</v>
      </c>
      <c r="E332" s="135"/>
      <c r="F332" s="135"/>
    </row>
    <row r="333" spans="1:6" ht="14.5">
      <c r="A333" s="135" t="s">
        <v>920</v>
      </c>
      <c r="B333" s="135">
        <v>531560</v>
      </c>
      <c r="C333" s="135" t="s">
        <v>391</v>
      </c>
      <c r="D333" s="135" t="s">
        <v>812</v>
      </c>
      <c r="E333" s="135"/>
      <c r="F333" s="135"/>
    </row>
    <row r="334" spans="1:6" ht="14.5">
      <c r="A334" s="135" t="s">
        <v>921</v>
      </c>
      <c r="B334" s="135">
        <v>531560</v>
      </c>
      <c r="C334" s="135" t="s">
        <v>391</v>
      </c>
      <c r="D334" s="135" t="s">
        <v>812</v>
      </c>
      <c r="E334" s="135"/>
      <c r="F334" s="135"/>
    </row>
    <row r="335" spans="1:6" ht="14.5">
      <c r="A335" s="135" t="s">
        <v>922</v>
      </c>
      <c r="B335" s="135">
        <v>516064</v>
      </c>
      <c r="C335" s="135" t="s">
        <v>923</v>
      </c>
      <c r="D335" s="135" t="s">
        <v>511</v>
      </c>
      <c r="E335" s="135"/>
      <c r="F335" s="135"/>
    </row>
    <row r="336" spans="1:6" ht="14.5">
      <c r="A336" s="135" t="s">
        <v>924</v>
      </c>
      <c r="B336" s="135">
        <v>533068</v>
      </c>
      <c r="C336" s="135" t="s">
        <v>925</v>
      </c>
      <c r="D336" s="135" t="s">
        <v>505</v>
      </c>
      <c r="E336" s="135"/>
      <c r="F336" s="135"/>
    </row>
    <row r="337" spans="1:6" ht="14.5">
      <c r="A337" s="135" t="s">
        <v>926</v>
      </c>
      <c r="B337" s="135">
        <v>506074</v>
      </c>
      <c r="C337" s="135" t="s">
        <v>927</v>
      </c>
      <c r="D337" s="135" t="s">
        <v>712</v>
      </c>
      <c r="E337" s="135"/>
      <c r="F337" s="135"/>
    </row>
    <row r="338" spans="1:6" ht="14.5">
      <c r="A338" s="135" t="s">
        <v>928</v>
      </c>
      <c r="B338" s="135">
        <v>533163</v>
      </c>
      <c r="C338" s="135" t="s">
        <v>929</v>
      </c>
      <c r="D338" s="135" t="s">
        <v>789</v>
      </c>
      <c r="E338" s="135"/>
      <c r="F338" s="135"/>
    </row>
    <row r="339" spans="1:6" ht="14.5">
      <c r="A339" s="135" t="s">
        <v>930</v>
      </c>
      <c r="B339" s="135" t="s">
        <v>391</v>
      </c>
      <c r="C339" s="135" t="s">
        <v>931</v>
      </c>
      <c r="D339" s="135" t="s">
        <v>402</v>
      </c>
      <c r="E339" s="135"/>
      <c r="F339" s="135"/>
    </row>
    <row r="340" spans="1:6" ht="14.5">
      <c r="A340" s="135" t="s">
        <v>932</v>
      </c>
      <c r="B340" s="135">
        <v>517481</v>
      </c>
      <c r="C340" s="135" t="s">
        <v>391</v>
      </c>
      <c r="D340" s="135" t="s">
        <v>933</v>
      </c>
      <c r="E340" s="135"/>
      <c r="F340" s="135"/>
    </row>
    <row r="341" spans="1:6" ht="14.5">
      <c r="A341" s="135" t="s">
        <v>934</v>
      </c>
      <c r="B341" s="135">
        <v>531297</v>
      </c>
      <c r="C341" s="135" t="s">
        <v>391</v>
      </c>
      <c r="D341" s="135" t="s">
        <v>475</v>
      </c>
      <c r="E341" s="135"/>
      <c r="F341" s="135"/>
    </row>
    <row r="342" spans="1:6" ht="14.5">
      <c r="A342" s="135" t="s">
        <v>935</v>
      </c>
      <c r="B342" s="135">
        <v>542670</v>
      </c>
      <c r="C342" s="135" t="s">
        <v>936</v>
      </c>
      <c r="D342" s="135" t="s">
        <v>937</v>
      </c>
      <c r="E342" s="135"/>
      <c r="F342" s="135"/>
    </row>
    <row r="343" spans="1:6" ht="14.5">
      <c r="A343" s="135" t="s">
        <v>938</v>
      </c>
      <c r="B343" s="135">
        <v>540616</v>
      </c>
      <c r="C343" s="135" t="s">
        <v>939</v>
      </c>
      <c r="D343" s="135" t="s">
        <v>861</v>
      </c>
      <c r="E343" s="135"/>
      <c r="F343" s="135"/>
    </row>
    <row r="344" spans="1:6" ht="14.5">
      <c r="A344" s="135" t="s">
        <v>940</v>
      </c>
      <c r="B344" s="135">
        <v>522134</v>
      </c>
      <c r="C344" s="135" t="s">
        <v>391</v>
      </c>
      <c r="D344" s="135" t="s">
        <v>399</v>
      </c>
      <c r="E344" s="135"/>
      <c r="F344" s="135"/>
    </row>
    <row r="345" spans="1:6" ht="14.5">
      <c r="A345" s="135" t="s">
        <v>941</v>
      </c>
      <c r="B345" s="135">
        <v>500016</v>
      </c>
      <c r="C345" s="135" t="s">
        <v>391</v>
      </c>
      <c r="D345" s="135" t="s">
        <v>592</v>
      </c>
      <c r="E345" s="135"/>
      <c r="F345" s="135"/>
    </row>
    <row r="346" spans="1:6" ht="14.5">
      <c r="A346" s="135" t="s">
        <v>942</v>
      </c>
      <c r="B346" s="135" t="s">
        <v>391</v>
      </c>
      <c r="C346" s="135" t="s">
        <v>943</v>
      </c>
      <c r="D346" s="135" t="s">
        <v>402</v>
      </c>
      <c r="E346" s="135"/>
      <c r="F346" s="135"/>
    </row>
    <row r="347" spans="1:6" ht="14.5">
      <c r="A347" s="135" t="s">
        <v>944</v>
      </c>
      <c r="B347" s="135" t="s">
        <v>391</v>
      </c>
      <c r="C347" s="135" t="s">
        <v>943</v>
      </c>
      <c r="D347" s="135" t="s">
        <v>402</v>
      </c>
      <c r="E347" s="135"/>
      <c r="F347" s="135"/>
    </row>
    <row r="348" spans="1:6" ht="14.5">
      <c r="A348" s="135" t="s">
        <v>945</v>
      </c>
      <c r="B348" s="135">
        <v>542484</v>
      </c>
      <c r="C348" s="135" t="s">
        <v>946</v>
      </c>
      <c r="D348" s="135" t="s">
        <v>947</v>
      </c>
      <c r="E348" s="135"/>
      <c r="F348" s="135"/>
    </row>
    <row r="349" spans="1:6" ht="14.5">
      <c r="A349" s="135" t="s">
        <v>948</v>
      </c>
      <c r="B349" s="135">
        <v>500101</v>
      </c>
      <c r="C349" s="135" t="s">
        <v>949</v>
      </c>
      <c r="D349" s="135" t="s">
        <v>406</v>
      </c>
      <c r="E349" s="135"/>
      <c r="F349" s="135"/>
    </row>
    <row r="350" spans="1:6" ht="14.5">
      <c r="A350" s="135" t="s">
        <v>950</v>
      </c>
      <c r="B350" s="135">
        <v>539301</v>
      </c>
      <c r="C350" s="135" t="s">
        <v>951</v>
      </c>
      <c r="D350" s="135" t="s">
        <v>477</v>
      </c>
      <c r="E350" s="135"/>
      <c r="F350" s="135"/>
    </row>
    <row r="351" spans="1:6" ht="14.5">
      <c r="A351" s="135" t="s">
        <v>952</v>
      </c>
      <c r="B351" s="135">
        <v>538716</v>
      </c>
      <c r="C351" s="135" t="s">
        <v>391</v>
      </c>
      <c r="D351" s="135" t="s">
        <v>374</v>
      </c>
      <c r="E351" s="135"/>
      <c r="F351" s="135"/>
    </row>
    <row r="352" spans="1:6" ht="14.5">
      <c r="A352" s="135" t="s">
        <v>953</v>
      </c>
      <c r="B352" s="135">
        <v>530245</v>
      </c>
      <c r="C352" s="135" t="s">
        <v>391</v>
      </c>
      <c r="D352" s="135" t="s">
        <v>408</v>
      </c>
      <c r="E352" s="135"/>
      <c r="F352" s="135"/>
    </row>
    <row r="353" spans="1:6" ht="14.5">
      <c r="A353" s="135" t="s">
        <v>954</v>
      </c>
      <c r="B353" s="135">
        <v>542176</v>
      </c>
      <c r="C353" s="135" t="s">
        <v>955</v>
      </c>
      <c r="D353" s="135" t="s">
        <v>374</v>
      </c>
      <c r="E353" s="135"/>
      <c r="F353" s="135"/>
    </row>
    <row r="354" spans="1:6" ht="14.5">
      <c r="A354" s="135" t="s">
        <v>956</v>
      </c>
      <c r="B354" s="135">
        <v>515030</v>
      </c>
      <c r="C354" s="135" t="s">
        <v>957</v>
      </c>
      <c r="D354" s="135" t="s">
        <v>746</v>
      </c>
      <c r="E354" s="135"/>
      <c r="F354" s="135"/>
    </row>
    <row r="355" spans="1:6" ht="14.5">
      <c r="A355" s="135" t="s">
        <v>958</v>
      </c>
      <c r="B355" s="135">
        <v>514482</v>
      </c>
      <c r="C355" s="135" t="s">
        <v>391</v>
      </c>
      <c r="D355" s="135" t="s">
        <v>406</v>
      </c>
      <c r="E355" s="135"/>
      <c r="F355" s="135"/>
    </row>
    <row r="356" spans="1:6" ht="14.5">
      <c r="A356" s="135" t="s">
        <v>959</v>
      </c>
      <c r="B356" s="135">
        <v>532853</v>
      </c>
      <c r="C356" s="135" t="s">
        <v>960</v>
      </c>
      <c r="D356" s="135" t="s">
        <v>551</v>
      </c>
      <c r="E356" s="135"/>
      <c r="F356" s="135"/>
    </row>
    <row r="357" spans="1:6" ht="14.5">
      <c r="A357" s="135" t="s">
        <v>961</v>
      </c>
      <c r="B357" s="135">
        <v>535467</v>
      </c>
      <c r="C357" s="135" t="s">
        <v>962</v>
      </c>
      <c r="D357" s="135" t="s">
        <v>505</v>
      </c>
      <c r="E357" s="135"/>
      <c r="F357" s="135"/>
    </row>
    <row r="358" spans="1:6" ht="14.5">
      <c r="A358" s="135" t="s">
        <v>963</v>
      </c>
      <c r="B358" s="135">
        <v>527001</v>
      </c>
      <c r="C358" s="135" t="s">
        <v>964</v>
      </c>
      <c r="D358" s="135" t="s">
        <v>371</v>
      </c>
      <c r="E358" s="135"/>
      <c r="F358" s="135"/>
    </row>
    <row r="359" spans="1:6" ht="14.5">
      <c r="A359" s="135" t="s">
        <v>965</v>
      </c>
      <c r="B359" s="135">
        <v>542579</v>
      </c>
      <c r="C359" s="135" t="s">
        <v>966</v>
      </c>
      <c r="D359" s="135" t="s">
        <v>947</v>
      </c>
      <c r="E359" s="135"/>
      <c r="F359" s="135"/>
    </row>
    <row r="360" spans="1:6" ht="14.5">
      <c r="A360" s="135" t="s">
        <v>967</v>
      </c>
      <c r="B360" s="135">
        <v>540024</v>
      </c>
      <c r="C360" s="135" t="s">
        <v>391</v>
      </c>
      <c r="D360" s="135" t="s">
        <v>374</v>
      </c>
      <c r="E360" s="135"/>
      <c r="F360" s="135"/>
    </row>
    <row r="361" spans="1:6" ht="14.5">
      <c r="A361" s="135" t="s">
        <v>968</v>
      </c>
      <c r="B361" s="135">
        <v>519174</v>
      </c>
      <c r="C361" s="135" t="s">
        <v>391</v>
      </c>
      <c r="D361" s="135" t="s">
        <v>640</v>
      </c>
      <c r="E361" s="135"/>
      <c r="F361" s="135"/>
    </row>
    <row r="362" spans="1:6" ht="14.5">
      <c r="A362" s="135" t="s">
        <v>969</v>
      </c>
      <c r="B362" s="135">
        <v>523716</v>
      </c>
      <c r="C362" s="135" t="s">
        <v>970</v>
      </c>
      <c r="D362" s="135" t="s">
        <v>477</v>
      </c>
      <c r="E362" s="135"/>
      <c r="F362" s="135"/>
    </row>
    <row r="363" spans="1:6" ht="14.5">
      <c r="A363" s="135" t="s">
        <v>971</v>
      </c>
      <c r="B363" s="135">
        <v>513401</v>
      </c>
      <c r="C363" s="135" t="s">
        <v>391</v>
      </c>
      <c r="D363" s="135" t="s">
        <v>423</v>
      </c>
      <c r="E363" s="135"/>
      <c r="F363" s="135"/>
    </row>
    <row r="364" spans="1:6" ht="14.5">
      <c r="A364" s="135" t="s">
        <v>972</v>
      </c>
      <c r="B364" s="135">
        <v>590122</v>
      </c>
      <c r="C364" s="135" t="s">
        <v>973</v>
      </c>
      <c r="D364" s="135" t="s">
        <v>408</v>
      </c>
      <c r="E364" s="135"/>
      <c r="F364" s="135"/>
    </row>
    <row r="365" spans="1:6" ht="14.5">
      <c r="A365" s="135" t="s">
        <v>974</v>
      </c>
      <c r="B365" s="135">
        <v>514286</v>
      </c>
      <c r="C365" s="135" t="s">
        <v>975</v>
      </c>
      <c r="D365" s="135" t="s">
        <v>406</v>
      </c>
      <c r="E365" s="135"/>
      <c r="F365" s="135"/>
    </row>
    <row r="366" spans="1:6" ht="14.5">
      <c r="A366" s="135" t="s">
        <v>976</v>
      </c>
      <c r="B366" s="135">
        <v>512247</v>
      </c>
      <c r="C366" s="135" t="s">
        <v>391</v>
      </c>
      <c r="D366" s="135" t="s">
        <v>374</v>
      </c>
      <c r="E366" s="135"/>
      <c r="F366" s="135"/>
    </row>
    <row r="367" spans="1:6" ht="14.5">
      <c r="A367" s="135" t="s">
        <v>977</v>
      </c>
      <c r="B367" s="135">
        <v>526847</v>
      </c>
      <c r="C367" s="135" t="s">
        <v>391</v>
      </c>
      <c r="D367" s="135" t="s">
        <v>423</v>
      </c>
      <c r="E367" s="135"/>
      <c r="F367" s="135"/>
    </row>
    <row r="368" spans="1:6" ht="14.5">
      <c r="A368" s="135" t="s">
        <v>978</v>
      </c>
      <c r="B368" s="135">
        <v>530429</v>
      </c>
      <c r="C368" s="135" t="s">
        <v>391</v>
      </c>
      <c r="D368" s="135" t="s">
        <v>511</v>
      </c>
      <c r="E368" s="135"/>
      <c r="F368" s="135"/>
    </row>
    <row r="369" spans="1:6" ht="14.5">
      <c r="A369" s="135" t="s">
        <v>979</v>
      </c>
      <c r="B369" s="135">
        <v>541702</v>
      </c>
      <c r="C369" s="135" t="s">
        <v>391</v>
      </c>
      <c r="D369" s="135" t="s">
        <v>413</v>
      </c>
      <c r="E369" s="135"/>
      <c r="F369" s="135"/>
    </row>
    <row r="370" spans="1:6" ht="14.5">
      <c r="A370" s="135" t="s">
        <v>980</v>
      </c>
      <c r="B370" s="135">
        <v>507872</v>
      </c>
      <c r="C370" s="135" t="s">
        <v>391</v>
      </c>
      <c r="D370" s="135" t="s">
        <v>406</v>
      </c>
      <c r="E370" s="135"/>
      <c r="F370" s="135"/>
    </row>
    <row r="371" spans="1:6" ht="14.5">
      <c r="A371" s="135" t="s">
        <v>981</v>
      </c>
      <c r="B371" s="135">
        <v>524594</v>
      </c>
      <c r="C371" s="135" t="s">
        <v>391</v>
      </c>
      <c r="D371" s="135" t="s">
        <v>439</v>
      </c>
      <c r="E371" s="135"/>
      <c r="F371" s="135"/>
    </row>
    <row r="372" spans="1:6" ht="14.5">
      <c r="A372" s="135" t="s">
        <v>982</v>
      </c>
      <c r="B372" s="135">
        <v>500477</v>
      </c>
      <c r="C372" s="135" t="s">
        <v>983</v>
      </c>
      <c r="D372" s="135" t="s">
        <v>469</v>
      </c>
      <c r="E372" s="135"/>
      <c r="F372" s="135"/>
    </row>
    <row r="373" spans="1:6" ht="14.5">
      <c r="A373" s="135" t="s">
        <v>984</v>
      </c>
      <c r="B373" s="135">
        <v>533271</v>
      </c>
      <c r="C373" s="135" t="s">
        <v>985</v>
      </c>
      <c r="D373" s="135" t="s">
        <v>986</v>
      </c>
      <c r="E373" s="135"/>
      <c r="F373" s="135"/>
    </row>
    <row r="374" spans="1:6" ht="14.5">
      <c r="A374" s="135" t="s">
        <v>987</v>
      </c>
      <c r="B374" s="135">
        <v>540923</v>
      </c>
      <c r="C374" s="135" t="s">
        <v>391</v>
      </c>
      <c r="D374" s="135" t="s">
        <v>789</v>
      </c>
      <c r="E374" s="135"/>
      <c r="F374" s="135"/>
    </row>
    <row r="375" spans="1:6" ht="14.5">
      <c r="A375" s="135" t="s">
        <v>988</v>
      </c>
      <c r="B375" s="135">
        <v>526983</v>
      </c>
      <c r="C375" s="135" t="s">
        <v>391</v>
      </c>
      <c r="D375" s="135" t="s">
        <v>589</v>
      </c>
      <c r="E375" s="135"/>
      <c r="F375" s="135"/>
    </row>
    <row r="376" spans="1:6" ht="14.5">
      <c r="A376" s="135" t="s">
        <v>989</v>
      </c>
      <c r="B376" s="135">
        <v>526187</v>
      </c>
      <c r="C376" s="135" t="s">
        <v>391</v>
      </c>
      <c r="D376" s="135" t="s">
        <v>580</v>
      </c>
      <c r="E376" s="135"/>
      <c r="F376" s="135"/>
    </row>
    <row r="377" spans="1:6" ht="14.5">
      <c r="A377" s="135" t="s">
        <v>990</v>
      </c>
      <c r="B377" s="135">
        <v>531568</v>
      </c>
      <c r="C377" s="135" t="s">
        <v>391</v>
      </c>
      <c r="D377" s="135" t="s">
        <v>385</v>
      </c>
      <c r="E377" s="135"/>
      <c r="F377" s="135"/>
    </row>
    <row r="378" spans="1:6" ht="14.5">
      <c r="A378" s="135" t="s">
        <v>991</v>
      </c>
      <c r="B378" s="135">
        <v>502015</v>
      </c>
      <c r="C378" s="135" t="s">
        <v>391</v>
      </c>
      <c r="D378" s="135" t="s">
        <v>371</v>
      </c>
      <c r="E378" s="135"/>
      <c r="F378" s="135"/>
    </row>
    <row r="379" spans="1:6" ht="14.5">
      <c r="A379" s="135" t="s">
        <v>992</v>
      </c>
      <c r="B379" s="135">
        <v>538777</v>
      </c>
      <c r="C379" s="135" t="s">
        <v>391</v>
      </c>
      <c r="D379" s="135" t="s">
        <v>408</v>
      </c>
      <c r="E379" s="135"/>
      <c r="F379" s="135"/>
    </row>
    <row r="380" spans="1:6" ht="14.5">
      <c r="A380" s="135" t="s">
        <v>993</v>
      </c>
      <c r="B380" s="135">
        <v>530899</v>
      </c>
      <c r="C380" s="135" t="s">
        <v>391</v>
      </c>
      <c r="D380" s="135" t="s">
        <v>406</v>
      </c>
      <c r="E380" s="135"/>
      <c r="F380" s="135"/>
    </row>
    <row r="381" spans="1:6" ht="14.5">
      <c r="A381" s="135" t="s">
        <v>994</v>
      </c>
      <c r="B381" s="135">
        <v>531392</v>
      </c>
      <c r="C381" s="135" t="s">
        <v>391</v>
      </c>
      <c r="D381" s="135" t="s">
        <v>589</v>
      </c>
      <c r="E381" s="135"/>
      <c r="F381" s="135"/>
    </row>
    <row r="382" spans="1:6" ht="14.5">
      <c r="A382" s="135" t="s">
        <v>995</v>
      </c>
      <c r="B382" s="135">
        <v>532888</v>
      </c>
      <c r="C382" s="135" t="s">
        <v>996</v>
      </c>
      <c r="D382" s="135" t="s">
        <v>668</v>
      </c>
      <c r="E382" s="135"/>
      <c r="F382" s="135"/>
    </row>
    <row r="383" spans="1:6" ht="14.5">
      <c r="A383" s="135" t="s">
        <v>997</v>
      </c>
      <c r="B383" s="135">
        <v>532888</v>
      </c>
      <c r="C383" s="135" t="s">
        <v>996</v>
      </c>
      <c r="D383" s="135" t="s">
        <v>668</v>
      </c>
      <c r="E383" s="135"/>
      <c r="F383" s="135"/>
    </row>
    <row r="384" spans="1:6" ht="14.5">
      <c r="A384" s="135" t="s">
        <v>998</v>
      </c>
      <c r="B384" s="135">
        <v>533227</v>
      </c>
      <c r="C384" s="135" t="s">
        <v>999</v>
      </c>
      <c r="D384" s="135" t="s">
        <v>592</v>
      </c>
      <c r="E384" s="135"/>
      <c r="F384" s="135"/>
    </row>
    <row r="385" spans="1:6" ht="14.5">
      <c r="A385" s="135" t="s">
        <v>1000</v>
      </c>
      <c r="B385" s="135">
        <v>500023</v>
      </c>
      <c r="C385" s="135" t="s">
        <v>1001</v>
      </c>
      <c r="D385" s="135" t="s">
        <v>592</v>
      </c>
      <c r="E385" s="135"/>
      <c r="F385" s="135"/>
    </row>
    <row r="386" spans="1:6" ht="14.5">
      <c r="A386" s="135" t="s">
        <v>1002</v>
      </c>
      <c r="B386" s="135">
        <v>533221</v>
      </c>
      <c r="C386" s="135" t="s">
        <v>1003</v>
      </c>
      <c r="D386" s="135" t="s">
        <v>592</v>
      </c>
      <c r="E386" s="135"/>
      <c r="F386" s="135"/>
    </row>
    <row r="387" spans="1:6" ht="14.5">
      <c r="A387" s="135" t="s">
        <v>1004</v>
      </c>
      <c r="B387" s="135">
        <v>530355</v>
      </c>
      <c r="C387" s="135" t="s">
        <v>391</v>
      </c>
      <c r="D387" s="135" t="s">
        <v>732</v>
      </c>
      <c r="E387" s="135"/>
      <c r="F387" s="135"/>
    </row>
    <row r="388" spans="1:6" ht="14.5">
      <c r="A388" s="135" t="s">
        <v>1005</v>
      </c>
      <c r="B388" s="135">
        <v>500820</v>
      </c>
      <c r="C388" s="135" t="s">
        <v>1006</v>
      </c>
      <c r="D388" s="135" t="s">
        <v>668</v>
      </c>
      <c r="E388" s="135"/>
      <c r="F388" s="135"/>
    </row>
    <row r="389" spans="1:6" ht="14.5">
      <c r="A389" s="135" t="s">
        <v>1007</v>
      </c>
      <c r="B389" s="135">
        <v>524434</v>
      </c>
      <c r="C389" s="135" t="s">
        <v>391</v>
      </c>
      <c r="D389" s="135" t="s">
        <v>439</v>
      </c>
      <c r="E389" s="135"/>
      <c r="F389" s="135"/>
    </row>
    <row r="390" spans="1:6" ht="14.5">
      <c r="A390" s="135" t="s">
        <v>1008</v>
      </c>
      <c r="B390" s="135">
        <v>531847</v>
      </c>
      <c r="C390" s="135" t="s">
        <v>391</v>
      </c>
      <c r="D390" s="135" t="s">
        <v>505</v>
      </c>
      <c r="E390" s="135"/>
      <c r="F390" s="135"/>
    </row>
    <row r="391" spans="1:6" ht="14.5">
      <c r="A391" s="135" t="s">
        <v>1009</v>
      </c>
      <c r="B391" s="135">
        <v>519532</v>
      </c>
      <c r="C391" s="135" t="s">
        <v>391</v>
      </c>
      <c r="D391" s="135" t="s">
        <v>413</v>
      </c>
      <c r="E391" s="135"/>
      <c r="F391" s="135"/>
    </row>
    <row r="392" spans="1:6" ht="14.5">
      <c r="A392" s="135" t="s">
        <v>1010</v>
      </c>
      <c r="B392" s="135">
        <v>506159</v>
      </c>
      <c r="C392" s="135" t="s">
        <v>1011</v>
      </c>
      <c r="D392" s="135" t="s">
        <v>712</v>
      </c>
      <c r="E392" s="135"/>
      <c r="F392" s="135"/>
    </row>
    <row r="393" spans="1:6" ht="14.5">
      <c r="A393" s="135" t="s">
        <v>1012</v>
      </c>
      <c r="B393" s="135">
        <v>530723</v>
      </c>
      <c r="C393" s="135" t="s">
        <v>391</v>
      </c>
      <c r="D393" s="135" t="s">
        <v>374</v>
      </c>
      <c r="E393" s="135"/>
      <c r="F393" s="135"/>
    </row>
    <row r="394" spans="1:6" ht="14.5">
      <c r="A394" s="135" t="s">
        <v>1013</v>
      </c>
      <c r="B394" s="135" t="s">
        <v>391</v>
      </c>
      <c r="C394" s="135" t="s">
        <v>1014</v>
      </c>
      <c r="D394" s="135" t="s">
        <v>402</v>
      </c>
      <c r="E394" s="135"/>
      <c r="F394" s="135"/>
    </row>
    <row r="395" spans="1:6" ht="14.5">
      <c r="A395" s="135" t="s">
        <v>1015</v>
      </c>
      <c r="B395" s="135">
        <v>526433</v>
      </c>
      <c r="C395" s="135" t="s">
        <v>391</v>
      </c>
      <c r="D395" s="135" t="s">
        <v>377</v>
      </c>
      <c r="E395" s="135"/>
      <c r="F395" s="135"/>
    </row>
    <row r="396" spans="1:6" ht="14.5">
      <c r="A396" s="135" t="s">
        <v>1016</v>
      </c>
      <c r="B396" s="135" t="s">
        <v>391</v>
      </c>
      <c r="C396" s="135" t="s">
        <v>1017</v>
      </c>
      <c r="D396" s="135" t="s">
        <v>482</v>
      </c>
      <c r="E396" s="135"/>
      <c r="F396" s="135"/>
    </row>
    <row r="397" spans="1:6" ht="14.5">
      <c r="A397" s="135" t="s">
        <v>1018</v>
      </c>
      <c r="B397" s="135">
        <v>540788</v>
      </c>
      <c r="C397" s="135" t="s">
        <v>391</v>
      </c>
      <c r="D397" s="135" t="s">
        <v>580</v>
      </c>
      <c r="E397" s="135"/>
      <c r="F397" s="135"/>
    </row>
    <row r="398" spans="1:6" ht="14.5">
      <c r="A398" s="135" t="s">
        <v>1019</v>
      </c>
      <c r="B398" s="135">
        <v>500024</v>
      </c>
      <c r="C398" s="135" t="s">
        <v>1020</v>
      </c>
      <c r="D398" s="135" t="s">
        <v>798</v>
      </c>
      <c r="E398" s="135"/>
      <c r="F398" s="135"/>
    </row>
    <row r="399" spans="1:6" ht="14.5">
      <c r="A399" s="135" t="s">
        <v>1021</v>
      </c>
      <c r="B399" s="135">
        <v>500024</v>
      </c>
      <c r="C399" s="135" t="s">
        <v>1020</v>
      </c>
      <c r="D399" s="135" t="s">
        <v>798</v>
      </c>
      <c r="E399" s="135"/>
      <c r="F399" s="135"/>
    </row>
    <row r="400" spans="1:6" ht="14.5">
      <c r="A400" s="135" t="s">
        <v>1022</v>
      </c>
      <c r="B400" s="135">
        <v>507526</v>
      </c>
      <c r="C400" s="135" t="s">
        <v>391</v>
      </c>
      <c r="D400" s="135" t="s">
        <v>1023</v>
      </c>
      <c r="E400" s="135"/>
      <c r="F400" s="135"/>
    </row>
    <row r="401" spans="1:6" ht="14.5">
      <c r="A401" s="135" t="s">
        <v>1024</v>
      </c>
      <c r="B401" s="135">
        <v>533138</v>
      </c>
      <c r="C401" s="135" t="s">
        <v>1025</v>
      </c>
      <c r="D401" s="135" t="s">
        <v>535</v>
      </c>
      <c r="E401" s="135"/>
      <c r="F401" s="135"/>
    </row>
    <row r="402" spans="1:6" ht="14.5">
      <c r="A402" s="135" t="s">
        <v>1026</v>
      </c>
      <c r="B402" s="135">
        <v>540975</v>
      </c>
      <c r="C402" s="135" t="s">
        <v>1027</v>
      </c>
      <c r="D402" s="135" t="s">
        <v>580</v>
      </c>
      <c r="E402" s="135"/>
      <c r="F402" s="135"/>
    </row>
    <row r="403" spans="1:6" ht="14.5">
      <c r="A403" s="135" t="s">
        <v>1028</v>
      </c>
      <c r="B403" s="135">
        <v>532493</v>
      </c>
      <c r="C403" s="135" t="s">
        <v>1029</v>
      </c>
      <c r="D403" s="135" t="s">
        <v>864</v>
      </c>
      <c r="E403" s="135"/>
      <c r="F403" s="135"/>
    </row>
    <row r="404" spans="1:6" ht="14.5">
      <c r="A404" s="135" t="s">
        <v>1030</v>
      </c>
      <c r="B404" s="135">
        <v>532830</v>
      </c>
      <c r="C404" s="135" t="s">
        <v>1031</v>
      </c>
      <c r="D404" s="135" t="s">
        <v>511</v>
      </c>
      <c r="E404" s="135"/>
      <c r="F404" s="135"/>
    </row>
    <row r="405" spans="1:6" ht="14.5">
      <c r="A405" s="135" t="s">
        <v>1032</v>
      </c>
      <c r="B405" s="135">
        <v>506820</v>
      </c>
      <c r="C405" s="135" t="s">
        <v>1033</v>
      </c>
      <c r="D405" s="135" t="s">
        <v>429</v>
      </c>
      <c r="E405" s="135"/>
      <c r="F405" s="135"/>
    </row>
    <row r="406" spans="1:6" ht="14.5">
      <c r="A406" s="135" t="s">
        <v>1034</v>
      </c>
      <c r="B406" s="135">
        <v>506820</v>
      </c>
      <c r="C406" s="135" t="s">
        <v>1033</v>
      </c>
      <c r="D406" s="135" t="s">
        <v>429</v>
      </c>
      <c r="E406" s="135"/>
      <c r="F406" s="135"/>
    </row>
    <row r="407" spans="1:6" ht="14.5">
      <c r="A407" s="135" t="s">
        <v>1035</v>
      </c>
      <c r="B407" s="135">
        <v>540824</v>
      </c>
      <c r="C407" s="135" t="s">
        <v>1036</v>
      </c>
      <c r="D407" s="135" t="s">
        <v>385</v>
      </c>
      <c r="E407" s="135"/>
      <c r="F407" s="135"/>
    </row>
    <row r="408" spans="1:6" ht="14.5">
      <c r="A408" s="135" t="s">
        <v>1037</v>
      </c>
      <c r="B408" s="135">
        <v>512433</v>
      </c>
      <c r="C408" s="135" t="s">
        <v>391</v>
      </c>
      <c r="D408" s="135" t="s">
        <v>413</v>
      </c>
      <c r="E408" s="135"/>
      <c r="F408" s="135"/>
    </row>
    <row r="409" spans="1:6" ht="14.5">
      <c r="A409" s="135" t="s">
        <v>1038</v>
      </c>
      <c r="B409" s="135">
        <v>511144</v>
      </c>
      <c r="C409" s="135" t="s">
        <v>391</v>
      </c>
      <c r="D409" s="135" t="s">
        <v>377</v>
      </c>
      <c r="E409" s="135"/>
      <c r="F409" s="135"/>
    </row>
    <row r="410" spans="1:6" ht="14.5">
      <c r="A410" s="135" t="s">
        <v>1039</v>
      </c>
      <c r="B410" s="135">
        <v>530187</v>
      </c>
      <c r="C410" s="135" t="s">
        <v>391</v>
      </c>
      <c r="D410" s="135" t="s">
        <v>408</v>
      </c>
      <c r="E410" s="135"/>
      <c r="F410" s="135"/>
    </row>
    <row r="411" spans="1:6" ht="14.5">
      <c r="A411" s="135" t="s">
        <v>1040</v>
      </c>
      <c r="B411" s="135">
        <v>539099</v>
      </c>
      <c r="C411" s="135" t="s">
        <v>391</v>
      </c>
      <c r="D411" s="135" t="s">
        <v>477</v>
      </c>
      <c r="E411" s="135"/>
      <c r="F411" s="135"/>
    </row>
    <row r="412" spans="1:6" ht="14.5">
      <c r="A412" s="135" t="s">
        <v>1041</v>
      </c>
      <c r="B412" s="135">
        <v>517429</v>
      </c>
      <c r="C412" s="135" t="s">
        <v>1042</v>
      </c>
      <c r="D412" s="135" t="s">
        <v>484</v>
      </c>
      <c r="E412" s="135"/>
      <c r="F412" s="135"/>
    </row>
    <row r="413" spans="1:6" ht="14.5">
      <c r="A413" s="135" t="s">
        <v>1043</v>
      </c>
      <c r="B413" s="135">
        <v>538713</v>
      </c>
      <c r="C413" s="135" t="s">
        <v>391</v>
      </c>
      <c r="D413" s="135" t="s">
        <v>484</v>
      </c>
      <c r="E413" s="135"/>
      <c r="F413" s="135"/>
    </row>
    <row r="414" spans="1:6" ht="14.5">
      <c r="A414" s="135" t="s">
        <v>1044</v>
      </c>
      <c r="B414" s="135">
        <v>526843</v>
      </c>
      <c r="C414" s="135" t="s">
        <v>391</v>
      </c>
      <c r="D414" s="135" t="s">
        <v>413</v>
      </c>
      <c r="E414" s="135"/>
      <c r="F414" s="135"/>
    </row>
    <row r="415" spans="1:6" ht="14.5">
      <c r="A415" s="135" t="s">
        <v>1045</v>
      </c>
      <c r="B415" s="135">
        <v>532759</v>
      </c>
      <c r="C415" s="135" t="s">
        <v>1046</v>
      </c>
      <c r="D415" s="135" t="s">
        <v>789</v>
      </c>
      <c r="E415" s="135"/>
      <c r="F415" s="135"/>
    </row>
    <row r="416" spans="1:6" ht="14.5">
      <c r="A416" s="135" t="s">
        <v>1047</v>
      </c>
      <c r="B416" s="135">
        <v>505029</v>
      </c>
      <c r="C416" s="135" t="s">
        <v>1048</v>
      </c>
      <c r="D416" s="135" t="s">
        <v>1049</v>
      </c>
      <c r="E416" s="135"/>
      <c r="F416" s="135"/>
    </row>
    <row r="417" spans="1:6" ht="14.5">
      <c r="A417" s="135" t="s">
        <v>1050</v>
      </c>
      <c r="B417" s="135">
        <v>514394</v>
      </c>
      <c r="C417" s="135" t="s">
        <v>391</v>
      </c>
      <c r="D417" s="135" t="s">
        <v>505</v>
      </c>
      <c r="E417" s="135"/>
      <c r="F417" s="135"/>
    </row>
    <row r="418" spans="1:6" ht="14.5">
      <c r="A418" s="135" t="s">
        <v>1051</v>
      </c>
      <c r="B418" s="135">
        <v>514394</v>
      </c>
      <c r="C418" s="135" t="s">
        <v>391</v>
      </c>
      <c r="D418" s="135" t="s">
        <v>505</v>
      </c>
      <c r="E418" s="135"/>
      <c r="F418" s="135"/>
    </row>
    <row r="419" spans="1:6" ht="14.5">
      <c r="A419" s="135" t="s">
        <v>1052</v>
      </c>
      <c r="B419" s="135">
        <v>531795</v>
      </c>
      <c r="C419" s="135" t="s">
        <v>1053</v>
      </c>
      <c r="D419" s="135" t="s">
        <v>1049</v>
      </c>
      <c r="E419" s="135"/>
      <c r="F419" s="135"/>
    </row>
    <row r="420" spans="1:6" ht="14.5">
      <c r="A420" s="135" t="s">
        <v>1054</v>
      </c>
      <c r="B420" s="135">
        <v>500027</v>
      </c>
      <c r="C420" s="135" t="s">
        <v>1055</v>
      </c>
      <c r="D420" s="135" t="s">
        <v>535</v>
      </c>
      <c r="E420" s="135"/>
      <c r="F420" s="135"/>
    </row>
    <row r="421" spans="1:6" ht="14.5">
      <c r="A421" s="135" t="s">
        <v>1056</v>
      </c>
      <c r="B421" s="135">
        <v>500028</v>
      </c>
      <c r="C421" s="135" t="s">
        <v>391</v>
      </c>
      <c r="D421" s="135" t="s">
        <v>789</v>
      </c>
      <c r="E421" s="135"/>
      <c r="F421" s="135"/>
    </row>
    <row r="422" spans="1:6" ht="14.5">
      <c r="A422" s="135" t="s">
        <v>1057</v>
      </c>
      <c r="B422" s="135">
        <v>500028</v>
      </c>
      <c r="C422" s="135" t="s">
        <v>391</v>
      </c>
      <c r="D422" s="135" t="s">
        <v>789</v>
      </c>
      <c r="E422" s="135"/>
      <c r="F422" s="135"/>
    </row>
    <row r="423" spans="1:6" ht="14.5">
      <c r="A423" s="135" t="s">
        <v>1058</v>
      </c>
      <c r="B423" s="135">
        <v>540611</v>
      </c>
      <c r="C423" s="135" t="s">
        <v>1059</v>
      </c>
      <c r="D423" s="135" t="s">
        <v>709</v>
      </c>
      <c r="E423" s="135"/>
      <c r="F423" s="135"/>
    </row>
    <row r="424" spans="1:6" ht="14.5">
      <c r="A424" s="135" t="s">
        <v>1060</v>
      </c>
      <c r="B424" s="135">
        <v>532459</v>
      </c>
      <c r="C424" s="135" t="s">
        <v>391</v>
      </c>
      <c r="D424" s="135" t="s">
        <v>406</v>
      </c>
      <c r="E424" s="135"/>
      <c r="F424" s="135"/>
    </row>
    <row r="425" spans="1:6" ht="14.5">
      <c r="A425" s="135" t="s">
        <v>1061</v>
      </c>
      <c r="B425" s="135" t="s">
        <v>391</v>
      </c>
      <c r="C425" s="135" t="s">
        <v>1062</v>
      </c>
      <c r="D425" s="135" t="s">
        <v>402</v>
      </c>
      <c r="E425" s="135"/>
      <c r="F425" s="135"/>
    </row>
    <row r="426" spans="1:6" ht="14.5">
      <c r="A426" s="135" t="s">
        <v>1063</v>
      </c>
      <c r="B426" s="135">
        <v>532668</v>
      </c>
      <c r="C426" s="135" t="s">
        <v>1064</v>
      </c>
      <c r="D426" s="135" t="s">
        <v>484</v>
      </c>
      <c r="E426" s="135"/>
      <c r="F426" s="135"/>
    </row>
    <row r="427" spans="1:6" ht="14.5">
      <c r="A427" s="135" t="s">
        <v>1065</v>
      </c>
      <c r="B427" s="135">
        <v>530233</v>
      </c>
      <c r="C427" s="135" t="s">
        <v>391</v>
      </c>
      <c r="D427" s="135" t="s">
        <v>429</v>
      </c>
      <c r="E427" s="135"/>
      <c r="F427" s="135"/>
    </row>
    <row r="428" spans="1:6" ht="14.5">
      <c r="A428" s="135" t="s">
        <v>1066</v>
      </c>
      <c r="B428" s="135">
        <v>524804</v>
      </c>
      <c r="C428" s="135" t="s">
        <v>1067</v>
      </c>
      <c r="D428" s="135" t="s">
        <v>429</v>
      </c>
      <c r="E428" s="135"/>
      <c r="F428" s="135"/>
    </row>
    <row r="429" spans="1:6" ht="14.5">
      <c r="A429" s="135" t="s">
        <v>1068</v>
      </c>
      <c r="B429" s="135">
        <v>531336</v>
      </c>
      <c r="C429" s="135" t="s">
        <v>391</v>
      </c>
      <c r="D429" s="135" t="s">
        <v>1069</v>
      </c>
      <c r="E429" s="135"/>
      <c r="F429" s="135"/>
    </row>
    <row r="430" spans="1:6" ht="14.5">
      <c r="A430" s="135" t="s">
        <v>1070</v>
      </c>
      <c r="B430" s="135">
        <v>509009</v>
      </c>
      <c r="C430" s="135" t="s">
        <v>1071</v>
      </c>
      <c r="D430" s="135" t="s">
        <v>413</v>
      </c>
      <c r="E430" s="135"/>
      <c r="F430" s="135"/>
    </row>
    <row r="431" spans="1:6" ht="14.5">
      <c r="A431" s="135" t="s">
        <v>1072</v>
      </c>
      <c r="B431" s="135">
        <v>522005</v>
      </c>
      <c r="C431" s="135" t="s">
        <v>391</v>
      </c>
      <c r="D431" s="135" t="s">
        <v>399</v>
      </c>
      <c r="E431" s="135"/>
      <c r="F431" s="135"/>
    </row>
    <row r="432" spans="1:6" ht="14.5">
      <c r="A432" s="135" t="s">
        <v>1073</v>
      </c>
      <c r="B432" s="135">
        <v>539177</v>
      </c>
      <c r="C432" s="135" t="s">
        <v>391</v>
      </c>
      <c r="D432" s="135" t="s">
        <v>408</v>
      </c>
      <c r="E432" s="135"/>
      <c r="F432" s="135"/>
    </row>
    <row r="433" spans="1:6" ht="14.5">
      <c r="A433" s="135" t="s">
        <v>1074</v>
      </c>
      <c r="B433" s="135">
        <v>531994</v>
      </c>
      <c r="C433" s="135" t="s">
        <v>391</v>
      </c>
      <c r="D433" s="135" t="s">
        <v>746</v>
      </c>
      <c r="E433" s="135"/>
      <c r="F433" s="135"/>
    </row>
    <row r="434" spans="1:6" ht="14.5">
      <c r="A434" s="135" t="s">
        <v>1075</v>
      </c>
      <c r="B434" s="135">
        <v>531994</v>
      </c>
      <c r="C434" s="135" t="s">
        <v>391</v>
      </c>
      <c r="D434" s="135" t="s">
        <v>746</v>
      </c>
      <c r="E434" s="135"/>
      <c r="F434" s="135"/>
    </row>
    <row r="435" spans="1:6" ht="14.5">
      <c r="A435" s="135" t="s">
        <v>1076</v>
      </c>
      <c r="B435" s="135">
        <v>532797</v>
      </c>
      <c r="C435" s="135" t="s">
        <v>1077</v>
      </c>
      <c r="D435" s="135" t="s">
        <v>746</v>
      </c>
      <c r="E435" s="135"/>
      <c r="F435" s="135"/>
    </row>
    <row r="436" spans="1:6" ht="14.5">
      <c r="A436" s="135" t="s">
        <v>1078</v>
      </c>
      <c r="B436" s="135">
        <v>500029</v>
      </c>
      <c r="C436" s="135" t="s">
        <v>1079</v>
      </c>
      <c r="D436" s="135" t="s">
        <v>746</v>
      </c>
      <c r="E436" s="135"/>
      <c r="F436" s="135"/>
    </row>
    <row r="437" spans="1:6" ht="14.5">
      <c r="A437" s="135" t="s">
        <v>1080</v>
      </c>
      <c r="B437" s="135">
        <v>500029</v>
      </c>
      <c r="C437" s="135" t="s">
        <v>1079</v>
      </c>
      <c r="D437" s="135" t="s">
        <v>746</v>
      </c>
      <c r="E437" s="135"/>
      <c r="F437" s="135"/>
    </row>
    <row r="438" spans="1:6" ht="14.5">
      <c r="A438" s="135" t="s">
        <v>1081</v>
      </c>
      <c r="B438" s="135">
        <v>505036</v>
      </c>
      <c r="C438" s="135" t="s">
        <v>391</v>
      </c>
      <c r="D438" s="135" t="s">
        <v>746</v>
      </c>
      <c r="E438" s="135"/>
      <c r="F438" s="135"/>
    </row>
    <row r="439" spans="1:6" ht="14.5">
      <c r="A439" s="135" t="s">
        <v>1082</v>
      </c>
      <c r="B439" s="135">
        <v>505010</v>
      </c>
      <c r="C439" s="135" t="s">
        <v>1083</v>
      </c>
      <c r="D439" s="135" t="s">
        <v>746</v>
      </c>
      <c r="E439" s="135"/>
      <c r="F439" s="135"/>
    </row>
    <row r="440" spans="1:6" ht="14.5">
      <c r="A440" s="135" t="s">
        <v>1084</v>
      </c>
      <c r="B440" s="135">
        <v>520119</v>
      </c>
      <c r="C440" s="135" t="s">
        <v>1085</v>
      </c>
      <c r="D440" s="135" t="s">
        <v>746</v>
      </c>
      <c r="E440" s="135"/>
      <c r="F440" s="135"/>
    </row>
    <row r="441" spans="1:6" ht="14.5">
      <c r="A441" s="135" t="s">
        <v>1086</v>
      </c>
      <c r="B441" s="135">
        <v>512277</v>
      </c>
      <c r="C441" s="135" t="s">
        <v>391</v>
      </c>
      <c r="D441" s="135" t="s">
        <v>712</v>
      </c>
      <c r="E441" s="135"/>
      <c r="F441" s="135"/>
    </row>
    <row r="442" spans="1:6" ht="14.5">
      <c r="A442" s="135" t="s">
        <v>1087</v>
      </c>
      <c r="B442" s="135">
        <v>780004</v>
      </c>
      <c r="C442" s="135" t="s">
        <v>391</v>
      </c>
      <c r="D442" s="135" t="s">
        <v>482</v>
      </c>
      <c r="E442" s="135"/>
      <c r="F442" s="135"/>
    </row>
    <row r="443" spans="1:6" ht="14.5">
      <c r="A443" s="135" t="s">
        <v>1088</v>
      </c>
      <c r="B443" s="135">
        <v>540649</v>
      </c>
      <c r="C443" s="135" t="s">
        <v>1089</v>
      </c>
      <c r="D443" s="135" t="s">
        <v>1090</v>
      </c>
      <c r="E443" s="135"/>
      <c r="F443" s="135"/>
    </row>
    <row r="444" spans="1:6" ht="14.5">
      <c r="A444" s="135" t="s">
        <v>1091</v>
      </c>
      <c r="B444" s="135">
        <v>531310</v>
      </c>
      <c r="C444" s="135" t="s">
        <v>391</v>
      </c>
      <c r="D444" s="135" t="s">
        <v>374</v>
      </c>
      <c r="E444" s="135"/>
      <c r="F444" s="135"/>
    </row>
    <row r="445" spans="1:6" ht="14.5">
      <c r="A445" s="135" t="s">
        <v>1092</v>
      </c>
      <c r="B445" s="135">
        <v>512149</v>
      </c>
      <c r="C445" s="135" t="s">
        <v>391</v>
      </c>
      <c r="D445" s="135" t="s">
        <v>484</v>
      </c>
      <c r="E445" s="135"/>
      <c r="F445" s="135"/>
    </row>
    <row r="446" spans="1:6" ht="14.5">
      <c r="A446" s="135" t="s">
        <v>1093</v>
      </c>
      <c r="B446" s="135">
        <v>532406</v>
      </c>
      <c r="C446" s="135" t="s">
        <v>391</v>
      </c>
      <c r="D446" s="135" t="s">
        <v>537</v>
      </c>
      <c r="E446" s="135"/>
      <c r="F446" s="135"/>
    </row>
    <row r="447" spans="1:6" ht="14.5">
      <c r="A447" s="135" t="s">
        <v>1094</v>
      </c>
      <c r="B447" s="135">
        <v>512573</v>
      </c>
      <c r="C447" s="135" t="s">
        <v>1095</v>
      </c>
      <c r="D447" s="135" t="s">
        <v>471</v>
      </c>
      <c r="E447" s="135"/>
      <c r="F447" s="135"/>
    </row>
    <row r="448" spans="1:6" ht="14.5">
      <c r="A448" s="135" t="s">
        <v>1096</v>
      </c>
      <c r="B448" s="135">
        <v>540376</v>
      </c>
      <c r="C448" s="135" t="s">
        <v>1097</v>
      </c>
      <c r="D448" s="135" t="s">
        <v>560</v>
      </c>
      <c r="E448" s="135"/>
      <c r="F448" s="135"/>
    </row>
    <row r="449" spans="1:6" ht="14.5">
      <c r="A449" s="135" t="s">
        <v>1098</v>
      </c>
      <c r="B449" s="135" t="s">
        <v>391</v>
      </c>
      <c r="C449" s="135" t="s">
        <v>1099</v>
      </c>
      <c r="D449" s="135" t="s">
        <v>402</v>
      </c>
      <c r="E449" s="135"/>
      <c r="F449" s="135"/>
    </row>
    <row r="450" spans="1:6" ht="14.5">
      <c r="A450" s="135" t="s">
        <v>1100</v>
      </c>
      <c r="B450" s="135">
        <v>539288</v>
      </c>
      <c r="C450" s="135" t="s">
        <v>391</v>
      </c>
      <c r="D450" s="135" t="s">
        <v>551</v>
      </c>
      <c r="E450" s="135"/>
      <c r="F450" s="135"/>
    </row>
    <row r="451" spans="1:6" ht="14.5">
      <c r="A451" s="135" t="s">
        <v>1101</v>
      </c>
      <c r="B451" s="135">
        <v>523896</v>
      </c>
      <c r="C451" s="135" t="s">
        <v>391</v>
      </c>
      <c r="D451" s="135" t="s">
        <v>413</v>
      </c>
      <c r="E451" s="135"/>
      <c r="F451" s="135"/>
    </row>
    <row r="452" spans="1:6" ht="14.5">
      <c r="A452" s="135" t="s">
        <v>1102</v>
      </c>
      <c r="B452" s="135">
        <v>523896</v>
      </c>
      <c r="C452" s="135" t="s">
        <v>391</v>
      </c>
      <c r="D452" s="135" t="s">
        <v>413</v>
      </c>
      <c r="E452" s="135"/>
      <c r="F452" s="135"/>
    </row>
    <row r="453" spans="1:6" ht="14.5">
      <c r="A453" s="135" t="s">
        <v>1103</v>
      </c>
      <c r="B453" s="135">
        <v>512109</v>
      </c>
      <c r="C453" s="135" t="s">
        <v>391</v>
      </c>
      <c r="D453" s="135" t="s">
        <v>413</v>
      </c>
      <c r="E453" s="135"/>
      <c r="F453" s="135"/>
    </row>
    <row r="454" spans="1:6" ht="14.5">
      <c r="A454" s="135" t="s">
        <v>1104</v>
      </c>
      <c r="B454" s="135">
        <v>531541</v>
      </c>
      <c r="C454" s="135" t="s">
        <v>391</v>
      </c>
      <c r="D454" s="135" t="s">
        <v>439</v>
      </c>
      <c r="E454" s="135"/>
      <c r="F454" s="135"/>
    </row>
    <row r="455" spans="1:6" ht="14.5">
      <c r="A455" s="135" t="s">
        <v>1105</v>
      </c>
      <c r="B455" s="135" t="s">
        <v>391</v>
      </c>
      <c r="C455" s="135" t="s">
        <v>1106</v>
      </c>
      <c r="D455" s="135" t="s">
        <v>402</v>
      </c>
      <c r="E455" s="135"/>
      <c r="F455" s="135"/>
    </row>
    <row r="456" spans="1:6" ht="14.5">
      <c r="A456" s="135" t="s">
        <v>1107</v>
      </c>
      <c r="B456" s="135">
        <v>511589</v>
      </c>
      <c r="C456" s="135" t="s">
        <v>391</v>
      </c>
      <c r="D456" s="135" t="s">
        <v>408</v>
      </c>
      <c r="E456" s="135"/>
      <c r="F456" s="135"/>
    </row>
    <row r="457" spans="1:6" ht="14.5">
      <c r="A457" s="135" t="s">
        <v>1108</v>
      </c>
      <c r="B457" s="135" t="s">
        <v>391</v>
      </c>
      <c r="C457" s="135" t="s">
        <v>1109</v>
      </c>
      <c r="D457" s="135" t="s">
        <v>402</v>
      </c>
      <c r="E457" s="135"/>
      <c r="F457" s="135"/>
    </row>
    <row r="458" spans="1:6" ht="14.5">
      <c r="A458" s="135" t="s">
        <v>1110</v>
      </c>
      <c r="B458" s="135">
        <v>519105</v>
      </c>
      <c r="C458" s="135" t="s">
        <v>1111</v>
      </c>
      <c r="D458" s="135" t="s">
        <v>589</v>
      </c>
      <c r="E458" s="135"/>
      <c r="F458" s="135"/>
    </row>
    <row r="459" spans="1:6" ht="14.5">
      <c r="A459" s="135" t="s">
        <v>1112</v>
      </c>
      <c r="B459" s="135">
        <v>504390</v>
      </c>
      <c r="C459" s="135" t="s">
        <v>391</v>
      </c>
      <c r="D459" s="135" t="s">
        <v>374</v>
      </c>
      <c r="E459" s="135"/>
      <c r="F459" s="135"/>
    </row>
    <row r="460" spans="1:6" ht="14.5">
      <c r="A460" s="135" t="s">
        <v>1113</v>
      </c>
      <c r="B460" s="135">
        <v>513642</v>
      </c>
      <c r="C460" s="135" t="s">
        <v>391</v>
      </c>
      <c r="D460" s="135" t="s">
        <v>511</v>
      </c>
      <c r="E460" s="135"/>
      <c r="F460" s="135"/>
    </row>
    <row r="461" spans="1:6" ht="14.5">
      <c r="A461" s="135" t="s">
        <v>1114</v>
      </c>
      <c r="B461" s="135">
        <v>532215</v>
      </c>
      <c r="C461" s="135" t="s">
        <v>1115</v>
      </c>
      <c r="D461" s="135" t="s">
        <v>709</v>
      </c>
      <c r="E461" s="135"/>
      <c r="F461" s="135"/>
    </row>
    <row r="462" spans="1:6" ht="14.5">
      <c r="A462" s="135" t="s">
        <v>1116</v>
      </c>
      <c r="B462" s="135">
        <v>532395</v>
      </c>
      <c r="C462" s="135" t="s">
        <v>1117</v>
      </c>
      <c r="D462" s="135" t="s">
        <v>721</v>
      </c>
      <c r="E462" s="135"/>
      <c r="F462" s="135"/>
    </row>
    <row r="463" spans="1:6" ht="14.5">
      <c r="A463" s="135" t="s">
        <v>1118</v>
      </c>
      <c r="B463" s="135">
        <v>542285</v>
      </c>
      <c r="C463" s="135" t="s">
        <v>1119</v>
      </c>
      <c r="D463" s="135" t="s">
        <v>406</v>
      </c>
      <c r="E463" s="135"/>
      <c r="F463" s="135"/>
    </row>
    <row r="464" spans="1:6" ht="14.5">
      <c r="A464" s="135" t="s">
        <v>1120</v>
      </c>
      <c r="B464" s="135">
        <v>505506</v>
      </c>
      <c r="C464" s="135" t="s">
        <v>391</v>
      </c>
      <c r="D464" s="135" t="s">
        <v>484</v>
      </c>
      <c r="E464" s="135"/>
      <c r="F464" s="135"/>
    </row>
    <row r="465" spans="1:6" ht="14.5">
      <c r="A465" s="135" t="s">
        <v>1121</v>
      </c>
      <c r="B465" s="135">
        <v>523850</v>
      </c>
      <c r="C465" s="135" t="s">
        <v>391</v>
      </c>
      <c r="D465" s="135" t="s">
        <v>399</v>
      </c>
      <c r="E465" s="135"/>
      <c r="F465" s="135"/>
    </row>
    <row r="466" spans="1:6" ht="14.5">
      <c r="A466" s="135" t="s">
        <v>1122</v>
      </c>
      <c r="B466" s="135">
        <v>523168</v>
      </c>
      <c r="C466" s="135" t="s">
        <v>391</v>
      </c>
      <c r="D466" s="135" t="s">
        <v>605</v>
      </c>
      <c r="E466" s="135"/>
      <c r="F466" s="135"/>
    </row>
    <row r="467" spans="1:6" ht="14.5">
      <c r="A467" s="135" t="s">
        <v>1123</v>
      </c>
      <c r="B467" s="135">
        <v>508933</v>
      </c>
      <c r="C467" s="135" t="s">
        <v>1124</v>
      </c>
      <c r="D467" s="135" t="s">
        <v>406</v>
      </c>
      <c r="E467" s="135"/>
      <c r="F467" s="135"/>
    </row>
    <row r="468" spans="1:6" ht="14.5">
      <c r="A468" s="135" t="s">
        <v>1125</v>
      </c>
      <c r="B468" s="135">
        <v>512063</v>
      </c>
      <c r="C468" s="135" t="s">
        <v>391</v>
      </c>
      <c r="D468" s="135" t="s">
        <v>413</v>
      </c>
      <c r="E468" s="135"/>
      <c r="F468" s="135"/>
    </row>
    <row r="469" spans="1:6" ht="14.5">
      <c r="A469" s="135" t="s">
        <v>1126</v>
      </c>
      <c r="B469" s="135">
        <v>536965</v>
      </c>
      <c r="C469" s="135" t="s">
        <v>391</v>
      </c>
      <c r="D469" s="135" t="s">
        <v>408</v>
      </c>
      <c r="E469" s="135"/>
      <c r="F469" s="135"/>
    </row>
    <row r="470" spans="1:6" ht="14.5">
      <c r="A470" s="135" t="s">
        <v>1127</v>
      </c>
      <c r="B470" s="135">
        <v>508136</v>
      </c>
      <c r="C470" s="135" t="s">
        <v>391</v>
      </c>
      <c r="D470" s="135" t="s">
        <v>798</v>
      </c>
      <c r="E470" s="135"/>
      <c r="F470" s="135"/>
    </row>
    <row r="471" spans="1:6" ht="14.5">
      <c r="A471" s="135" t="s">
        <v>1128</v>
      </c>
      <c r="B471" s="135">
        <v>532507</v>
      </c>
      <c r="C471" s="135" t="s">
        <v>1129</v>
      </c>
      <c r="D471" s="135" t="s">
        <v>1130</v>
      </c>
      <c r="E471" s="135"/>
      <c r="F471" s="135"/>
    </row>
    <row r="472" spans="1:6" ht="14.5">
      <c r="A472" s="135" t="s">
        <v>1131</v>
      </c>
      <c r="B472" s="135">
        <v>537766</v>
      </c>
      <c r="C472" s="135" t="s">
        <v>391</v>
      </c>
      <c r="D472" s="135" t="s">
        <v>689</v>
      </c>
      <c r="E472" s="135"/>
      <c r="F472" s="135"/>
    </row>
    <row r="473" spans="1:6" ht="14.5">
      <c r="A473" s="135" t="s">
        <v>1132</v>
      </c>
      <c r="B473" s="135">
        <v>532719</v>
      </c>
      <c r="C473" s="135" t="s">
        <v>1133</v>
      </c>
      <c r="D473" s="135" t="s">
        <v>477</v>
      </c>
      <c r="E473" s="135"/>
      <c r="F473" s="135"/>
    </row>
    <row r="474" spans="1:6" ht="14.5">
      <c r="A474" s="135" t="s">
        <v>1134</v>
      </c>
      <c r="B474" s="135">
        <v>523019</v>
      </c>
      <c r="C474" s="135" t="s">
        <v>391</v>
      </c>
      <c r="D474" s="135" t="s">
        <v>374</v>
      </c>
      <c r="E474" s="135"/>
      <c r="F474" s="135"/>
    </row>
    <row r="475" spans="1:6" ht="14.5">
      <c r="A475" s="135" t="s">
        <v>1135</v>
      </c>
      <c r="B475" s="135">
        <v>523186</v>
      </c>
      <c r="C475" s="135" t="s">
        <v>391</v>
      </c>
      <c r="D475" s="135" t="s">
        <v>385</v>
      </c>
      <c r="E475" s="135"/>
      <c r="F475" s="135"/>
    </row>
    <row r="476" spans="1:6" ht="14.5">
      <c r="A476" s="135" t="s">
        <v>1136</v>
      </c>
      <c r="B476" s="135">
        <v>523186</v>
      </c>
      <c r="C476" s="135" t="s">
        <v>391</v>
      </c>
      <c r="D476" s="135" t="s">
        <v>385</v>
      </c>
      <c r="E476" s="135"/>
      <c r="F476" s="135"/>
    </row>
    <row r="477" spans="1:6" ht="14.5">
      <c r="A477" s="135" t="s">
        <v>1137</v>
      </c>
      <c r="B477" s="135" t="s">
        <v>391</v>
      </c>
      <c r="C477" s="135" t="s">
        <v>1138</v>
      </c>
      <c r="D477" s="135" t="s">
        <v>402</v>
      </c>
      <c r="E477" s="135"/>
      <c r="F477" s="135"/>
    </row>
    <row r="478" spans="1:6" ht="14.5">
      <c r="A478" s="135" t="s">
        <v>1139</v>
      </c>
      <c r="B478" s="135">
        <v>542206</v>
      </c>
      <c r="C478" s="135" t="s">
        <v>1140</v>
      </c>
      <c r="D478" s="135" t="s">
        <v>757</v>
      </c>
      <c r="E478" s="135"/>
      <c r="F478" s="135"/>
    </row>
    <row r="479" spans="1:6" ht="14.5">
      <c r="A479" s="135" t="s">
        <v>1141</v>
      </c>
      <c r="B479" s="135">
        <v>531268</v>
      </c>
      <c r="C479" s="135" t="s">
        <v>391</v>
      </c>
      <c r="D479" s="135" t="s">
        <v>484</v>
      </c>
      <c r="E479" s="135"/>
      <c r="F479" s="135"/>
    </row>
    <row r="480" spans="1:6" ht="14.5">
      <c r="A480" s="135" t="s">
        <v>1142</v>
      </c>
      <c r="B480" s="135">
        <v>532380</v>
      </c>
      <c r="C480" s="135" t="s">
        <v>391</v>
      </c>
      <c r="D480" s="135" t="s">
        <v>394</v>
      </c>
      <c r="E480" s="135"/>
      <c r="F480" s="135"/>
    </row>
    <row r="481" spans="1:6" ht="14.5">
      <c r="A481" s="135" t="s">
        <v>1143</v>
      </c>
      <c r="B481" s="135">
        <v>524516</v>
      </c>
      <c r="C481" s="135" t="s">
        <v>391</v>
      </c>
      <c r="D481" s="135" t="s">
        <v>429</v>
      </c>
      <c r="E481" s="135"/>
      <c r="F481" s="135"/>
    </row>
    <row r="482" spans="1:6" ht="14.5">
      <c r="A482" s="135" t="s">
        <v>1144</v>
      </c>
      <c r="B482" s="135">
        <v>532989</v>
      </c>
      <c r="C482" s="135" t="s">
        <v>1145</v>
      </c>
      <c r="D482" s="135" t="s">
        <v>429</v>
      </c>
      <c r="E482" s="135"/>
      <c r="F482" s="135"/>
    </row>
    <row r="483" spans="1:6" ht="14.5">
      <c r="A483" s="135" t="s">
        <v>1146</v>
      </c>
      <c r="B483" s="135">
        <v>530197</v>
      </c>
      <c r="C483" s="135" t="s">
        <v>391</v>
      </c>
      <c r="D483" s="135" t="s">
        <v>551</v>
      </c>
      <c r="E483" s="135"/>
      <c r="F483" s="135"/>
    </row>
    <row r="484" spans="1:6" ht="14.5">
      <c r="A484" s="135" t="s">
        <v>1147</v>
      </c>
      <c r="B484" s="135">
        <v>511724</v>
      </c>
      <c r="C484" s="135" t="s">
        <v>391</v>
      </c>
      <c r="D484" s="135" t="s">
        <v>408</v>
      </c>
      <c r="E484" s="135"/>
      <c r="F484" s="135"/>
    </row>
    <row r="485" spans="1:6" ht="14.5">
      <c r="A485" s="135" t="s">
        <v>1148</v>
      </c>
      <c r="B485" s="135">
        <v>532977</v>
      </c>
      <c r="C485" s="135" t="s">
        <v>1149</v>
      </c>
      <c r="D485" s="135" t="s">
        <v>1049</v>
      </c>
      <c r="E485" s="135"/>
      <c r="F485" s="135"/>
    </row>
    <row r="486" spans="1:6" ht="14.5">
      <c r="A486" s="135" t="s">
        <v>1150</v>
      </c>
      <c r="B486" s="135" t="s">
        <v>391</v>
      </c>
      <c r="C486" s="135" t="s">
        <v>1151</v>
      </c>
      <c r="D486" s="135" t="s">
        <v>573</v>
      </c>
      <c r="E486" s="135"/>
      <c r="F486" s="135"/>
    </row>
    <row r="487" spans="1:6" ht="14.5">
      <c r="A487" s="135" t="s">
        <v>1152</v>
      </c>
      <c r="B487" s="135">
        <v>533229</v>
      </c>
      <c r="C487" s="135" t="s">
        <v>1153</v>
      </c>
      <c r="D487" s="135" t="s">
        <v>573</v>
      </c>
      <c r="E487" s="135"/>
      <c r="F487" s="135"/>
    </row>
    <row r="488" spans="1:6" ht="14.5">
      <c r="A488" s="135" t="s">
        <v>1154</v>
      </c>
      <c r="B488" s="135">
        <v>500031</v>
      </c>
      <c r="C488" s="135" t="s">
        <v>1155</v>
      </c>
      <c r="D488" s="135" t="s">
        <v>1156</v>
      </c>
      <c r="E488" s="135"/>
      <c r="F488" s="135"/>
    </row>
    <row r="489" spans="1:6" ht="14.5">
      <c r="A489" s="135" t="s">
        <v>1157</v>
      </c>
      <c r="B489" s="135">
        <v>500034</v>
      </c>
      <c r="C489" s="135" t="s">
        <v>1158</v>
      </c>
      <c r="D489" s="135" t="s">
        <v>408</v>
      </c>
      <c r="E489" s="135"/>
      <c r="F489" s="135"/>
    </row>
    <row r="490" spans="1:6" ht="14.5">
      <c r="A490" s="135" t="s">
        <v>1159</v>
      </c>
      <c r="B490" s="135">
        <v>532978</v>
      </c>
      <c r="C490" s="135" t="s">
        <v>1160</v>
      </c>
      <c r="D490" s="135" t="s">
        <v>557</v>
      </c>
      <c r="E490" s="135"/>
      <c r="F490" s="135"/>
    </row>
    <row r="491" spans="1:6" ht="14.5">
      <c r="A491" s="135" t="s">
        <v>1161</v>
      </c>
      <c r="B491" s="135">
        <v>512261</v>
      </c>
      <c r="C491" s="135" t="s">
        <v>391</v>
      </c>
      <c r="D491" s="135" t="s">
        <v>413</v>
      </c>
      <c r="E491" s="135"/>
      <c r="F491" s="135"/>
    </row>
    <row r="492" spans="1:6" ht="14.5">
      <c r="A492" s="135" t="s">
        <v>1162</v>
      </c>
      <c r="B492" s="135">
        <v>539872</v>
      </c>
      <c r="C492" s="135" t="s">
        <v>391</v>
      </c>
      <c r="D492" s="135" t="s">
        <v>429</v>
      </c>
      <c r="E492" s="135"/>
      <c r="F492" s="135"/>
    </row>
    <row r="493" spans="1:6" ht="14.5">
      <c r="A493" s="135" t="s">
        <v>1163</v>
      </c>
      <c r="B493" s="135">
        <v>500032</v>
      </c>
      <c r="C493" s="135" t="s">
        <v>1164</v>
      </c>
      <c r="D493" s="135" t="s">
        <v>1090</v>
      </c>
      <c r="E493" s="135"/>
      <c r="F493" s="135"/>
    </row>
    <row r="494" spans="1:6" ht="14.5">
      <c r="A494" s="135" t="s">
        <v>1165</v>
      </c>
      <c r="B494" s="135">
        <v>500490</v>
      </c>
      <c r="C494" s="135" t="s">
        <v>1166</v>
      </c>
      <c r="D494" s="135" t="s">
        <v>557</v>
      </c>
      <c r="E494" s="135"/>
      <c r="F494" s="135"/>
    </row>
    <row r="495" spans="1:6" ht="14.5">
      <c r="A495" s="135" t="s">
        <v>1167</v>
      </c>
      <c r="B495" s="135">
        <v>507944</v>
      </c>
      <c r="C495" s="135" t="s">
        <v>391</v>
      </c>
      <c r="D495" s="135" t="s">
        <v>399</v>
      </c>
      <c r="E495" s="135"/>
      <c r="F495" s="135"/>
    </row>
    <row r="496" spans="1:6" ht="14.5">
      <c r="A496" s="135" t="s">
        <v>1168</v>
      </c>
      <c r="B496" s="135">
        <v>511139</v>
      </c>
      <c r="C496" s="135" t="s">
        <v>391</v>
      </c>
      <c r="D496" s="135" t="s">
        <v>812</v>
      </c>
      <c r="E496" s="135"/>
      <c r="F496" s="135"/>
    </row>
    <row r="497" spans="1:6" ht="14.5">
      <c r="A497" s="135" t="s">
        <v>1169</v>
      </c>
      <c r="B497" s="135">
        <v>524824</v>
      </c>
      <c r="C497" s="135" t="s">
        <v>1170</v>
      </c>
      <c r="D497" s="135" t="s">
        <v>429</v>
      </c>
      <c r="E497" s="135"/>
      <c r="F497" s="135"/>
    </row>
    <row r="498" spans="1:6" ht="14.5">
      <c r="A498" s="135" t="s">
        <v>1171</v>
      </c>
      <c r="B498" s="135">
        <v>530999</v>
      </c>
      <c r="C498" s="135" t="s">
        <v>1172</v>
      </c>
      <c r="D498" s="135" t="s">
        <v>439</v>
      </c>
      <c r="E498" s="135"/>
      <c r="F498" s="135"/>
    </row>
    <row r="499" spans="1:6" ht="14.5">
      <c r="A499" s="135" t="s">
        <v>1173</v>
      </c>
      <c r="B499" s="135">
        <v>532382</v>
      </c>
      <c r="C499" s="135" t="s">
        <v>1174</v>
      </c>
      <c r="D499" s="135" t="s">
        <v>1130</v>
      </c>
      <c r="E499" s="135"/>
      <c r="F499" s="135"/>
    </row>
    <row r="500" spans="1:6" ht="14.5">
      <c r="A500" s="135" t="s">
        <v>1175</v>
      </c>
      <c r="B500" s="135">
        <v>513142</v>
      </c>
      <c r="C500" s="135" t="s">
        <v>391</v>
      </c>
      <c r="D500" s="135" t="s">
        <v>423</v>
      </c>
      <c r="E500" s="135"/>
      <c r="F500" s="135"/>
    </row>
    <row r="501" spans="1:6" ht="14.5">
      <c r="A501" s="135" t="s">
        <v>1176</v>
      </c>
      <c r="B501" s="135" t="s">
        <v>391</v>
      </c>
      <c r="C501" s="135" t="s">
        <v>1177</v>
      </c>
      <c r="D501" s="135" t="s">
        <v>1178</v>
      </c>
      <c r="E501" s="135"/>
      <c r="F501" s="135"/>
    </row>
    <row r="502" spans="1:6" ht="14.5">
      <c r="A502" s="135" t="s">
        <v>1179</v>
      </c>
      <c r="B502" s="135">
        <v>539834</v>
      </c>
      <c r="C502" s="135" t="s">
        <v>391</v>
      </c>
      <c r="D502" s="135" t="s">
        <v>413</v>
      </c>
      <c r="E502" s="135"/>
      <c r="F502" s="135"/>
    </row>
    <row r="503" spans="1:6" ht="14.5">
      <c r="A503" s="135" t="s">
        <v>1180</v>
      </c>
      <c r="B503" s="135">
        <v>502355</v>
      </c>
      <c r="C503" s="135" t="s">
        <v>1181</v>
      </c>
      <c r="D503" s="135" t="s">
        <v>871</v>
      </c>
      <c r="E503" s="135"/>
      <c r="F503" s="135"/>
    </row>
    <row r="504" spans="1:6" ht="14.5">
      <c r="A504" s="135" t="s">
        <v>1182</v>
      </c>
      <c r="B504" s="135">
        <v>539251</v>
      </c>
      <c r="C504" s="135" t="s">
        <v>1183</v>
      </c>
      <c r="D504" s="135" t="s">
        <v>586</v>
      </c>
      <c r="E504" s="135"/>
      <c r="F504" s="135"/>
    </row>
    <row r="505" spans="1:6" ht="14.5">
      <c r="A505" s="135" t="s">
        <v>1184</v>
      </c>
      <c r="B505" s="135">
        <v>500102</v>
      </c>
      <c r="C505" s="135" t="s">
        <v>1185</v>
      </c>
      <c r="D505" s="135" t="s">
        <v>385</v>
      </c>
      <c r="E505" s="135"/>
      <c r="F505" s="135"/>
    </row>
    <row r="506" spans="1:6" ht="14.5">
      <c r="A506" s="135" t="s">
        <v>1186</v>
      </c>
      <c r="B506" s="135">
        <v>523319</v>
      </c>
      <c r="C506" s="135" t="s">
        <v>1187</v>
      </c>
      <c r="D506" s="135" t="s">
        <v>380</v>
      </c>
      <c r="E506" s="135"/>
      <c r="F506" s="135"/>
    </row>
    <row r="507" spans="1:6" ht="14.5">
      <c r="A507" s="135" t="s">
        <v>1188</v>
      </c>
      <c r="B507" s="135">
        <v>532485</v>
      </c>
      <c r="C507" s="135" t="s">
        <v>391</v>
      </c>
      <c r="D507" s="135" t="s">
        <v>408</v>
      </c>
      <c r="E507" s="135"/>
      <c r="F507" s="135"/>
    </row>
    <row r="508" spans="1:6" ht="14.5">
      <c r="A508" s="135" t="s">
        <v>1189</v>
      </c>
      <c r="B508" s="135">
        <v>500038</v>
      </c>
      <c r="C508" s="135" t="s">
        <v>1190</v>
      </c>
      <c r="D508" s="135" t="s">
        <v>1090</v>
      </c>
      <c r="E508" s="135"/>
      <c r="F508" s="135"/>
    </row>
    <row r="509" spans="1:6" ht="14.5">
      <c r="A509" s="135" t="s">
        <v>1191</v>
      </c>
      <c r="B509" s="135">
        <v>520127</v>
      </c>
      <c r="C509" s="135" t="s">
        <v>391</v>
      </c>
      <c r="D509" s="135" t="s">
        <v>463</v>
      </c>
      <c r="E509" s="135"/>
      <c r="F509" s="135"/>
    </row>
    <row r="510" spans="1:6" ht="14.5">
      <c r="A510" s="135" t="s">
        <v>1192</v>
      </c>
      <c r="B510" s="135">
        <v>519295</v>
      </c>
      <c r="C510" s="135" t="s">
        <v>391</v>
      </c>
      <c r="D510" s="135" t="s">
        <v>451</v>
      </c>
      <c r="E510" s="135"/>
      <c r="F510" s="135"/>
    </row>
    <row r="511" spans="1:6" ht="14.5">
      <c r="A511" s="135" t="s">
        <v>1193</v>
      </c>
      <c r="B511" s="135">
        <v>531591</v>
      </c>
      <c r="C511" s="135" t="s">
        <v>391</v>
      </c>
      <c r="D511" s="135" t="s">
        <v>408</v>
      </c>
      <c r="E511" s="135"/>
      <c r="F511" s="135"/>
    </row>
    <row r="512" spans="1:6" ht="14.5">
      <c r="A512" s="135" t="s">
        <v>1194</v>
      </c>
      <c r="B512" s="135">
        <v>526849</v>
      </c>
      <c r="C512" s="135" t="s">
        <v>1195</v>
      </c>
      <c r="D512" s="135" t="s">
        <v>505</v>
      </c>
      <c r="E512" s="135"/>
      <c r="F512" s="135"/>
    </row>
    <row r="513" spans="1:6" ht="14.5">
      <c r="A513" s="135" t="s">
        <v>1196</v>
      </c>
      <c r="B513" s="135">
        <v>509053</v>
      </c>
      <c r="C513" s="135" t="s">
        <v>391</v>
      </c>
      <c r="D513" s="135" t="s">
        <v>812</v>
      </c>
      <c r="E513" s="135"/>
      <c r="F513" s="135"/>
    </row>
    <row r="514" spans="1:6" ht="14.5">
      <c r="A514" s="135" t="s">
        <v>1197</v>
      </c>
      <c r="B514" s="135">
        <v>500039</v>
      </c>
      <c r="C514" s="135" t="s">
        <v>1198</v>
      </c>
      <c r="D514" s="135" t="s">
        <v>746</v>
      </c>
      <c r="E514" s="135"/>
      <c r="F514" s="135"/>
    </row>
    <row r="515" spans="1:6" ht="14.5">
      <c r="A515" s="135" t="s">
        <v>1199</v>
      </c>
      <c r="B515" s="135">
        <v>541153</v>
      </c>
      <c r="C515" s="135" t="s">
        <v>1200</v>
      </c>
      <c r="D515" s="135" t="s">
        <v>709</v>
      </c>
      <c r="E515" s="135"/>
      <c r="F515" s="135"/>
    </row>
    <row r="516" spans="1:6" ht="14.5">
      <c r="A516" s="135" t="s">
        <v>1201</v>
      </c>
      <c r="B516" s="135">
        <v>532946</v>
      </c>
      <c r="C516" s="135" t="s">
        <v>1202</v>
      </c>
      <c r="D516" s="135" t="s">
        <v>505</v>
      </c>
      <c r="E516" s="135"/>
      <c r="F516" s="135"/>
    </row>
    <row r="517" spans="1:6" ht="14.5">
      <c r="A517" s="135" t="s">
        <v>1203</v>
      </c>
      <c r="B517" s="135">
        <v>539120</v>
      </c>
      <c r="C517" s="135" t="s">
        <v>391</v>
      </c>
      <c r="D517" s="135" t="s">
        <v>628</v>
      </c>
      <c r="E517" s="135"/>
      <c r="F517" s="135"/>
    </row>
    <row r="518" spans="1:6" ht="14.5">
      <c r="A518" s="135" t="s">
        <v>1204</v>
      </c>
      <c r="B518" s="135">
        <v>532134</v>
      </c>
      <c r="C518" s="135" t="s">
        <v>1205</v>
      </c>
      <c r="D518" s="135" t="s">
        <v>709</v>
      </c>
      <c r="E518" s="135"/>
      <c r="F518" s="135"/>
    </row>
    <row r="519" spans="1:6" ht="14.5">
      <c r="A519" s="135" t="s">
        <v>1206</v>
      </c>
      <c r="B519" s="135">
        <v>532149</v>
      </c>
      <c r="C519" s="135" t="s">
        <v>1207</v>
      </c>
      <c r="D519" s="135" t="s">
        <v>709</v>
      </c>
      <c r="E519" s="135"/>
      <c r="F519" s="135"/>
    </row>
    <row r="520" spans="1:6" ht="14.5">
      <c r="A520" s="135" t="s">
        <v>1208</v>
      </c>
      <c r="B520" s="135">
        <v>532525</v>
      </c>
      <c r="C520" s="135" t="s">
        <v>1209</v>
      </c>
      <c r="D520" s="135" t="s">
        <v>709</v>
      </c>
      <c r="E520" s="135"/>
      <c r="F520" s="135"/>
    </row>
    <row r="521" spans="1:6" ht="14.5">
      <c r="A521" s="135" t="s">
        <v>1210</v>
      </c>
      <c r="B521" s="135" t="s">
        <v>391</v>
      </c>
      <c r="C521" s="135" t="s">
        <v>1211</v>
      </c>
      <c r="D521" s="135" t="s">
        <v>402</v>
      </c>
      <c r="E521" s="135"/>
      <c r="F521" s="135"/>
    </row>
    <row r="522" spans="1:6" ht="14.5">
      <c r="A522" s="135" t="s">
        <v>1212</v>
      </c>
      <c r="B522" s="135">
        <v>532674</v>
      </c>
      <c r="C522" s="135" t="s">
        <v>1213</v>
      </c>
      <c r="D522" s="135" t="s">
        <v>406</v>
      </c>
      <c r="E522" s="135"/>
      <c r="F522" s="135"/>
    </row>
    <row r="523" spans="1:6" ht="14.5">
      <c r="A523" s="135" t="s">
        <v>1214</v>
      </c>
      <c r="B523" s="135">
        <v>500041</v>
      </c>
      <c r="C523" s="135" t="s">
        <v>1215</v>
      </c>
      <c r="D523" s="135" t="s">
        <v>1090</v>
      </c>
      <c r="E523" s="135"/>
      <c r="F523" s="135"/>
    </row>
    <row r="524" spans="1:6" ht="14.5">
      <c r="A524" s="135" t="s">
        <v>1216</v>
      </c>
      <c r="B524" s="135" t="s">
        <v>391</v>
      </c>
      <c r="C524" s="135" t="s">
        <v>1217</v>
      </c>
      <c r="D524" s="135" t="s">
        <v>402</v>
      </c>
      <c r="E524" s="135"/>
      <c r="F524" s="135"/>
    </row>
    <row r="525" spans="1:6" ht="14.5">
      <c r="A525" s="135" t="s">
        <v>1218</v>
      </c>
      <c r="B525" s="135">
        <v>538546</v>
      </c>
      <c r="C525" s="135" t="s">
        <v>391</v>
      </c>
      <c r="D525" s="135" t="s">
        <v>714</v>
      </c>
      <c r="E525" s="135"/>
      <c r="F525" s="135"/>
    </row>
    <row r="526" spans="1:6" ht="14.5">
      <c r="A526" s="135" t="s">
        <v>1219</v>
      </c>
      <c r="B526" s="135">
        <v>519353</v>
      </c>
      <c r="C526" s="135" t="s">
        <v>391</v>
      </c>
      <c r="D526" s="135" t="s">
        <v>798</v>
      </c>
      <c r="E526" s="135"/>
      <c r="F526" s="135"/>
    </row>
    <row r="527" spans="1:6" ht="14.5">
      <c r="A527" s="135" t="s">
        <v>1220</v>
      </c>
      <c r="B527" s="135">
        <v>503722</v>
      </c>
      <c r="C527" s="135" t="s">
        <v>1221</v>
      </c>
      <c r="D527" s="135" t="s">
        <v>406</v>
      </c>
      <c r="E527" s="135"/>
      <c r="F527" s="135"/>
    </row>
    <row r="528" spans="1:6" ht="14.5">
      <c r="A528" s="135" t="s">
        <v>1222</v>
      </c>
      <c r="B528" s="135">
        <v>532916</v>
      </c>
      <c r="C528" s="135" t="s">
        <v>1223</v>
      </c>
      <c r="D528" s="135" t="s">
        <v>404</v>
      </c>
      <c r="E528" s="135"/>
      <c r="F528" s="135"/>
    </row>
    <row r="529" spans="1:6" ht="14.5">
      <c r="A529" s="135" t="s">
        <v>1224</v>
      </c>
      <c r="B529" s="135">
        <v>513502</v>
      </c>
      <c r="C529" s="135" t="s">
        <v>391</v>
      </c>
      <c r="D529" s="135" t="s">
        <v>465</v>
      </c>
      <c r="E529" s="135"/>
      <c r="F529" s="135"/>
    </row>
    <row r="530" spans="1:6" ht="14.5">
      <c r="A530" s="135" t="s">
        <v>1225</v>
      </c>
      <c r="B530" s="135">
        <v>532336</v>
      </c>
      <c r="C530" s="135" t="s">
        <v>391</v>
      </c>
      <c r="D530" s="135" t="s">
        <v>484</v>
      </c>
      <c r="E530" s="135"/>
      <c r="F530" s="135"/>
    </row>
    <row r="531" spans="1:6" ht="14.5">
      <c r="A531" s="135" t="s">
        <v>1226</v>
      </c>
      <c r="B531" s="135">
        <v>532694</v>
      </c>
      <c r="C531" s="135" t="s">
        <v>1227</v>
      </c>
      <c r="D531" s="135" t="s">
        <v>812</v>
      </c>
      <c r="E531" s="135"/>
      <c r="F531" s="135"/>
    </row>
    <row r="532" spans="1:6" ht="14.5">
      <c r="A532" s="135" t="s">
        <v>1228</v>
      </c>
      <c r="B532" s="135">
        <v>532694</v>
      </c>
      <c r="C532" s="135" t="s">
        <v>1227</v>
      </c>
      <c r="D532" s="135" t="s">
        <v>812</v>
      </c>
      <c r="E532" s="135"/>
      <c r="F532" s="135"/>
    </row>
    <row r="533" spans="1:6" ht="14.5">
      <c r="A533" s="135" t="s">
        <v>1229</v>
      </c>
      <c r="B533" s="135">
        <v>524687</v>
      </c>
      <c r="C533" s="135" t="s">
        <v>391</v>
      </c>
      <c r="D533" s="135" t="s">
        <v>899</v>
      </c>
      <c r="E533" s="135"/>
      <c r="F533" s="135"/>
    </row>
    <row r="534" spans="1:6" ht="14.5">
      <c r="A534" s="135" t="s">
        <v>1230</v>
      </c>
      <c r="B534" s="135">
        <v>524687</v>
      </c>
      <c r="C534" s="135" t="s">
        <v>391</v>
      </c>
      <c r="D534" s="135" t="s">
        <v>899</v>
      </c>
      <c r="E534" s="135"/>
      <c r="F534" s="135"/>
    </row>
    <row r="535" spans="1:6" ht="14.5">
      <c r="A535" s="135" t="s">
        <v>1231</v>
      </c>
      <c r="B535" s="135">
        <v>500042</v>
      </c>
      <c r="C535" s="135" t="s">
        <v>1232</v>
      </c>
      <c r="D535" s="135" t="s">
        <v>551</v>
      </c>
      <c r="E535" s="135"/>
      <c r="F535" s="135"/>
    </row>
    <row r="536" spans="1:6" ht="14.5">
      <c r="A536" s="135" t="s">
        <v>1233</v>
      </c>
      <c r="B536" s="135">
        <v>500042</v>
      </c>
      <c r="C536" s="135" t="s">
        <v>1232</v>
      </c>
      <c r="D536" s="135" t="s">
        <v>551</v>
      </c>
      <c r="E536" s="135"/>
      <c r="F536" s="135"/>
    </row>
    <row r="537" spans="1:6" ht="14.5">
      <c r="A537" s="135" t="s">
        <v>1234</v>
      </c>
      <c r="B537" s="135">
        <v>500043</v>
      </c>
      <c r="C537" s="135" t="s">
        <v>1235</v>
      </c>
      <c r="D537" s="135" t="s">
        <v>817</v>
      </c>
      <c r="E537" s="135"/>
      <c r="F537" s="135"/>
    </row>
    <row r="538" spans="1:6" ht="14.5">
      <c r="A538" s="135" t="s">
        <v>1236</v>
      </c>
      <c r="B538" s="135">
        <v>500043</v>
      </c>
      <c r="C538" s="135" t="s">
        <v>1237</v>
      </c>
      <c r="D538" s="135" t="s">
        <v>817</v>
      </c>
      <c r="E538" s="135"/>
      <c r="F538" s="135"/>
    </row>
    <row r="539" spans="1:6" ht="14.5">
      <c r="A539" s="135" t="s">
        <v>1238</v>
      </c>
      <c r="B539" s="135">
        <v>522004</v>
      </c>
      <c r="C539" s="135" t="s">
        <v>391</v>
      </c>
      <c r="D539" s="135" t="s">
        <v>399</v>
      </c>
      <c r="E539" s="135"/>
      <c r="F539" s="135"/>
    </row>
    <row r="540" spans="1:6" ht="14.5">
      <c r="A540" s="135" t="s">
        <v>1239</v>
      </c>
      <c r="B540" s="135">
        <v>506285</v>
      </c>
      <c r="C540" s="135" t="s">
        <v>1240</v>
      </c>
      <c r="D540" s="135" t="s">
        <v>535</v>
      </c>
      <c r="E540" s="135"/>
      <c r="F540" s="135"/>
    </row>
    <row r="541" spans="1:6" ht="14.5">
      <c r="A541" s="135" t="s">
        <v>1241</v>
      </c>
      <c r="B541" s="135">
        <v>539946</v>
      </c>
      <c r="C541" s="135" t="s">
        <v>391</v>
      </c>
      <c r="D541" s="135" t="s">
        <v>408</v>
      </c>
      <c r="E541" s="135"/>
      <c r="F541" s="135"/>
    </row>
    <row r="542" spans="1:6" ht="14.5">
      <c r="A542" s="135" t="s">
        <v>1242</v>
      </c>
      <c r="B542" s="135">
        <v>517246</v>
      </c>
      <c r="C542" s="135" t="s">
        <v>391</v>
      </c>
      <c r="D542" s="135" t="s">
        <v>933</v>
      </c>
      <c r="E542" s="135"/>
      <c r="F542" s="135"/>
    </row>
    <row r="543" spans="1:6" ht="14.5">
      <c r="A543" s="135" t="s">
        <v>1243</v>
      </c>
      <c r="B543" s="135">
        <v>517246</v>
      </c>
      <c r="C543" s="135" t="s">
        <v>391</v>
      </c>
      <c r="D543" s="135" t="s">
        <v>933</v>
      </c>
      <c r="E543" s="135"/>
      <c r="F543" s="135"/>
    </row>
    <row r="544" spans="1:6" ht="14.5">
      <c r="A544" s="135" t="s">
        <v>1244</v>
      </c>
      <c r="B544" s="135">
        <v>539621</v>
      </c>
      <c r="C544" s="135" t="s">
        <v>391</v>
      </c>
      <c r="D544" s="135" t="s">
        <v>408</v>
      </c>
      <c r="E544" s="135"/>
      <c r="F544" s="135"/>
    </row>
    <row r="545" spans="1:6" ht="14.5">
      <c r="A545" s="135" t="s">
        <v>1245</v>
      </c>
      <c r="B545" s="135">
        <v>524332</v>
      </c>
      <c r="C545" s="135" t="s">
        <v>391</v>
      </c>
      <c r="D545" s="135" t="s">
        <v>640</v>
      </c>
      <c r="E545" s="135"/>
      <c r="F545" s="135"/>
    </row>
    <row r="546" spans="1:6" ht="14.5">
      <c r="A546" s="135" t="s">
        <v>1246</v>
      </c>
      <c r="B546" s="135">
        <v>542057</v>
      </c>
      <c r="C546" s="135" t="s">
        <v>391</v>
      </c>
      <c r="D546" s="135" t="s">
        <v>789</v>
      </c>
      <c r="E546" s="135"/>
      <c r="F546" s="135"/>
    </row>
    <row r="547" spans="1:6" ht="14.5">
      <c r="A547" s="135" t="s">
        <v>1247</v>
      </c>
      <c r="B547" s="135">
        <v>524828</v>
      </c>
      <c r="C547" s="135" t="s">
        <v>391</v>
      </c>
      <c r="D547" s="135" t="s">
        <v>429</v>
      </c>
      <c r="E547" s="135"/>
      <c r="F547" s="135"/>
    </row>
    <row r="548" spans="1:6" ht="14.5">
      <c r="A548" s="135" t="s">
        <v>1248</v>
      </c>
      <c r="B548" s="135">
        <v>539447</v>
      </c>
      <c r="C548" s="135" t="s">
        <v>1249</v>
      </c>
      <c r="D548" s="135" t="s">
        <v>586</v>
      </c>
      <c r="E548" s="135"/>
      <c r="F548" s="135"/>
    </row>
    <row r="549" spans="1:6" ht="14.5">
      <c r="A549" s="135" t="s">
        <v>1250</v>
      </c>
      <c r="B549" s="135">
        <v>533270</v>
      </c>
      <c r="C549" s="135" t="s">
        <v>1251</v>
      </c>
      <c r="D549" s="135" t="s">
        <v>714</v>
      </c>
      <c r="E549" s="135"/>
      <c r="F549" s="135"/>
    </row>
    <row r="550" spans="1:6" ht="14.5">
      <c r="A550" s="135" t="s">
        <v>1252</v>
      </c>
      <c r="B550" s="135">
        <v>539546</v>
      </c>
      <c r="C550" s="135" t="s">
        <v>391</v>
      </c>
      <c r="D550" s="135" t="s">
        <v>413</v>
      </c>
      <c r="E550" s="135"/>
      <c r="F550" s="135"/>
    </row>
    <row r="551" spans="1:6" ht="14.5">
      <c r="A551" s="135" t="s">
        <v>1253</v>
      </c>
      <c r="B551" s="135">
        <v>539018</v>
      </c>
      <c r="C551" s="135" t="s">
        <v>391</v>
      </c>
      <c r="D551" s="135" t="s">
        <v>423</v>
      </c>
      <c r="E551" s="135"/>
      <c r="F551" s="135"/>
    </row>
    <row r="552" spans="1:6" ht="14.5">
      <c r="A552" s="135" t="s">
        <v>1254</v>
      </c>
      <c r="B552" s="135">
        <v>532645</v>
      </c>
      <c r="C552" s="135" t="s">
        <v>391</v>
      </c>
      <c r="D552" s="135" t="s">
        <v>413</v>
      </c>
      <c r="E552" s="135"/>
      <c r="F552" s="135"/>
    </row>
    <row r="553" spans="1:6" ht="14.5">
      <c r="A553" s="135" t="s">
        <v>1255</v>
      </c>
      <c r="B553" s="135">
        <v>539399</v>
      </c>
      <c r="C553" s="135" t="s">
        <v>391</v>
      </c>
      <c r="D553" s="135" t="s">
        <v>406</v>
      </c>
      <c r="E553" s="135"/>
      <c r="F553" s="135"/>
    </row>
    <row r="554" spans="1:6" ht="14.5">
      <c r="A554" s="135" t="s">
        <v>1256</v>
      </c>
      <c r="B554" s="135">
        <v>522650</v>
      </c>
      <c r="C554" s="135" t="s">
        <v>391</v>
      </c>
      <c r="D554" s="135" t="s">
        <v>576</v>
      </c>
      <c r="E554" s="135"/>
      <c r="F554" s="135"/>
    </row>
    <row r="555" spans="1:6" ht="14.5">
      <c r="A555" s="135" t="s">
        <v>1257</v>
      </c>
      <c r="B555" s="135">
        <v>500048</v>
      </c>
      <c r="C555" s="135" t="s">
        <v>1258</v>
      </c>
      <c r="D555" s="135" t="s">
        <v>469</v>
      </c>
      <c r="E555" s="135"/>
      <c r="F555" s="135"/>
    </row>
    <row r="556" spans="1:6" ht="14.5">
      <c r="A556" s="135" t="s">
        <v>1259</v>
      </c>
      <c r="B556" s="135">
        <v>541178</v>
      </c>
      <c r="C556" s="135" t="s">
        <v>391</v>
      </c>
      <c r="D556" s="135" t="s">
        <v>576</v>
      </c>
      <c r="E556" s="135"/>
      <c r="F556" s="135"/>
    </row>
    <row r="557" spans="1:6" ht="14.5">
      <c r="A557" s="135" t="s">
        <v>1260</v>
      </c>
      <c r="B557" s="135">
        <v>509438</v>
      </c>
      <c r="C557" s="135" t="s">
        <v>391</v>
      </c>
      <c r="D557" s="135" t="s">
        <v>592</v>
      </c>
      <c r="E557" s="135"/>
      <c r="F557" s="135"/>
    </row>
    <row r="558" spans="1:6" ht="14.5">
      <c r="A558" s="135" t="s">
        <v>1261</v>
      </c>
      <c r="B558" s="135">
        <v>533095</v>
      </c>
      <c r="C558" s="135" t="s">
        <v>391</v>
      </c>
      <c r="D558" s="135" t="s">
        <v>408</v>
      </c>
      <c r="E558" s="135"/>
      <c r="F558" s="135"/>
    </row>
    <row r="559" spans="1:6" ht="14.5">
      <c r="A559" s="135" t="s">
        <v>1262</v>
      </c>
      <c r="B559" s="135">
        <v>512404</v>
      </c>
      <c r="C559" s="135" t="s">
        <v>391</v>
      </c>
      <c r="D559" s="135" t="s">
        <v>423</v>
      </c>
      <c r="E559" s="135"/>
      <c r="F559" s="135"/>
    </row>
    <row r="560" spans="1:6" ht="14.5">
      <c r="A560" s="135" t="s">
        <v>1263</v>
      </c>
      <c r="B560" s="135">
        <v>532230</v>
      </c>
      <c r="C560" s="135" t="s">
        <v>391</v>
      </c>
      <c r="D560" s="135" t="s">
        <v>406</v>
      </c>
      <c r="E560" s="135"/>
      <c r="F560" s="135"/>
    </row>
    <row r="561" spans="1:6" ht="14.5">
      <c r="A561" s="135" t="s">
        <v>1264</v>
      </c>
      <c r="B561" s="135">
        <v>512195</v>
      </c>
      <c r="C561" s="135" t="s">
        <v>391</v>
      </c>
      <c r="D561" s="135" t="s">
        <v>812</v>
      </c>
      <c r="E561" s="135"/>
      <c r="F561" s="135"/>
    </row>
    <row r="562" spans="1:6" ht="14.5">
      <c r="A562" s="135" t="s">
        <v>1265</v>
      </c>
      <c r="B562" s="135">
        <v>509480</v>
      </c>
      <c r="C562" s="135" t="s">
        <v>1266</v>
      </c>
      <c r="D562" s="135" t="s">
        <v>668</v>
      </c>
      <c r="E562" s="135"/>
      <c r="F562" s="135"/>
    </row>
    <row r="563" spans="1:6" ht="14.5">
      <c r="A563" s="135" t="s">
        <v>1267</v>
      </c>
      <c r="B563" s="135">
        <v>531340</v>
      </c>
      <c r="C563" s="135" t="s">
        <v>391</v>
      </c>
      <c r="D563" s="135" t="s">
        <v>374</v>
      </c>
      <c r="E563" s="135"/>
      <c r="F563" s="135"/>
    </row>
    <row r="564" spans="1:6" ht="14.5">
      <c r="A564" s="135" t="s">
        <v>1268</v>
      </c>
      <c r="B564" s="135">
        <v>524606</v>
      </c>
      <c r="C564" s="135" t="s">
        <v>391</v>
      </c>
      <c r="D564" s="135" t="s">
        <v>429</v>
      </c>
      <c r="E564" s="135"/>
      <c r="F564" s="135"/>
    </row>
    <row r="565" spans="1:6" ht="14.5">
      <c r="A565" s="135" t="s">
        <v>1269</v>
      </c>
      <c r="B565" s="135">
        <v>531582</v>
      </c>
      <c r="C565" s="135" t="s">
        <v>391</v>
      </c>
      <c r="D565" s="135" t="s">
        <v>408</v>
      </c>
      <c r="E565" s="135"/>
      <c r="F565" s="135"/>
    </row>
    <row r="566" spans="1:6" ht="14.5">
      <c r="A566" s="135" t="s">
        <v>1270</v>
      </c>
      <c r="B566" s="135">
        <v>508664</v>
      </c>
      <c r="C566" s="135" t="s">
        <v>391</v>
      </c>
      <c r="D566" s="135" t="s">
        <v>592</v>
      </c>
      <c r="E566" s="135"/>
      <c r="F566" s="135"/>
    </row>
    <row r="567" spans="1:6" ht="14.5">
      <c r="A567" s="135" t="s">
        <v>1271</v>
      </c>
      <c r="B567" s="135" t="s">
        <v>391</v>
      </c>
      <c r="C567" s="135" t="s">
        <v>1272</v>
      </c>
      <c r="D567" s="135" t="s">
        <v>402</v>
      </c>
      <c r="E567" s="135"/>
      <c r="F567" s="135"/>
    </row>
    <row r="568" spans="1:6" ht="14.5">
      <c r="A568" s="135" t="s">
        <v>1273</v>
      </c>
      <c r="B568" s="135">
        <v>512477</v>
      </c>
      <c r="C568" s="135" t="s">
        <v>391</v>
      </c>
      <c r="D568" s="135" t="s">
        <v>406</v>
      </c>
      <c r="E568" s="135"/>
      <c r="F568" s="135"/>
    </row>
    <row r="569" spans="1:6" ht="14.5">
      <c r="A569" s="135" t="s">
        <v>1274</v>
      </c>
      <c r="B569" s="135">
        <v>512477</v>
      </c>
      <c r="C569" s="135" t="s">
        <v>391</v>
      </c>
      <c r="D569" s="135" t="s">
        <v>406</v>
      </c>
      <c r="E569" s="135"/>
      <c r="F569" s="135"/>
    </row>
    <row r="570" spans="1:6" ht="14.5">
      <c r="A570" s="135" t="s">
        <v>1275</v>
      </c>
      <c r="B570" s="135">
        <v>533303</v>
      </c>
      <c r="C570" s="135" t="s">
        <v>1276</v>
      </c>
      <c r="D570" s="135" t="s">
        <v>557</v>
      </c>
      <c r="E570" s="135"/>
      <c r="F570" s="135"/>
    </row>
    <row r="571" spans="1:6" ht="14.5">
      <c r="A571" s="135" t="s">
        <v>1277</v>
      </c>
      <c r="B571" s="135">
        <v>532430</v>
      </c>
      <c r="C571" s="135" t="s">
        <v>1278</v>
      </c>
      <c r="D571" s="135" t="s">
        <v>530</v>
      </c>
      <c r="E571" s="135"/>
      <c r="F571" s="135"/>
    </row>
    <row r="572" spans="1:6" ht="14.5">
      <c r="A572" s="135" t="s">
        <v>1279</v>
      </c>
      <c r="B572" s="135">
        <v>539662</v>
      </c>
      <c r="C572" s="135" t="s">
        <v>391</v>
      </c>
      <c r="D572" s="135" t="s">
        <v>408</v>
      </c>
      <c r="E572" s="135"/>
      <c r="F572" s="135"/>
    </row>
    <row r="573" spans="1:6" ht="14.5">
      <c r="A573" s="135" t="s">
        <v>1280</v>
      </c>
      <c r="B573" s="135">
        <v>511664</v>
      </c>
      <c r="C573" s="135" t="s">
        <v>391</v>
      </c>
      <c r="D573" s="135" t="s">
        <v>394</v>
      </c>
      <c r="E573" s="135"/>
      <c r="F573" s="135"/>
    </row>
    <row r="574" spans="1:6" ht="14.5">
      <c r="A574" s="135" t="s">
        <v>1281</v>
      </c>
      <c r="B574" s="135">
        <v>532930</v>
      </c>
      <c r="C574" s="135" t="s">
        <v>1282</v>
      </c>
      <c r="D574" s="135" t="s">
        <v>434</v>
      </c>
      <c r="E574" s="135"/>
      <c r="F574" s="135"/>
    </row>
    <row r="575" spans="1:6" ht="14.5">
      <c r="A575" s="135" t="s">
        <v>1283</v>
      </c>
      <c r="B575" s="135">
        <v>530803</v>
      </c>
      <c r="C575" s="135" t="s">
        <v>1284</v>
      </c>
      <c r="D575" s="135" t="s">
        <v>439</v>
      </c>
      <c r="E575" s="135"/>
      <c r="F575" s="135"/>
    </row>
    <row r="576" spans="1:6" ht="14.5">
      <c r="A576" s="135" t="s">
        <v>1285</v>
      </c>
      <c r="B576" s="135">
        <v>531719</v>
      </c>
      <c r="C576" s="135" t="s">
        <v>391</v>
      </c>
      <c r="D576" s="135" t="s">
        <v>535</v>
      </c>
      <c r="E576" s="135"/>
      <c r="F576" s="135"/>
    </row>
    <row r="577" spans="1:6" ht="14.5">
      <c r="A577" s="135" t="s">
        <v>1286</v>
      </c>
      <c r="B577" s="135">
        <v>504646</v>
      </c>
      <c r="C577" s="135" t="s">
        <v>391</v>
      </c>
      <c r="D577" s="135" t="s">
        <v>746</v>
      </c>
      <c r="E577" s="135"/>
      <c r="F577" s="135"/>
    </row>
    <row r="578" spans="1:6" ht="14.5">
      <c r="A578" s="135" t="s">
        <v>1287</v>
      </c>
      <c r="B578" s="135">
        <v>509449</v>
      </c>
      <c r="C578" s="135" t="s">
        <v>391</v>
      </c>
      <c r="D578" s="135" t="s">
        <v>439</v>
      </c>
      <c r="E578" s="135"/>
      <c r="F578" s="135"/>
    </row>
    <row r="579" spans="1:6" ht="14.5">
      <c r="A579" s="135" t="s">
        <v>1288</v>
      </c>
      <c r="B579" s="135">
        <v>512296</v>
      </c>
      <c r="C579" s="135" t="s">
        <v>1289</v>
      </c>
      <c r="D579" s="135" t="s">
        <v>465</v>
      </c>
      <c r="E579" s="135"/>
      <c r="F579" s="135"/>
    </row>
    <row r="580" spans="1:6" ht="14.5">
      <c r="A580" s="135" t="s">
        <v>1290</v>
      </c>
      <c r="B580" s="135">
        <v>512296</v>
      </c>
      <c r="C580" s="135" t="s">
        <v>1289</v>
      </c>
      <c r="D580" s="135" t="s">
        <v>465</v>
      </c>
      <c r="E580" s="135"/>
      <c r="F580" s="135"/>
    </row>
    <row r="581" spans="1:6" ht="14.5">
      <c r="A581" s="135" t="s">
        <v>1291</v>
      </c>
      <c r="B581" s="135">
        <v>540621</v>
      </c>
      <c r="C581" s="135" t="s">
        <v>1292</v>
      </c>
      <c r="D581" s="135" t="s">
        <v>477</v>
      </c>
      <c r="E581" s="135"/>
      <c r="F581" s="135"/>
    </row>
    <row r="582" spans="1:6" ht="14.5">
      <c r="A582" s="135" t="s">
        <v>1293</v>
      </c>
      <c r="B582" s="135">
        <v>540545</v>
      </c>
      <c r="C582" s="135" t="s">
        <v>391</v>
      </c>
      <c r="D582" s="135" t="s">
        <v>505</v>
      </c>
      <c r="E582" s="135"/>
      <c r="F582" s="135"/>
    </row>
    <row r="583" spans="1:6" ht="14.5">
      <c r="A583" s="135" t="s">
        <v>1294</v>
      </c>
      <c r="B583" s="135">
        <v>512608</v>
      </c>
      <c r="C583" s="135" t="s">
        <v>1295</v>
      </c>
      <c r="D583" s="135" t="s">
        <v>505</v>
      </c>
      <c r="E583" s="135"/>
      <c r="F583" s="135"/>
    </row>
    <row r="584" spans="1:6" ht="14.5">
      <c r="A584" s="135" t="s">
        <v>1296</v>
      </c>
      <c r="B584" s="135">
        <v>538576</v>
      </c>
      <c r="C584" s="135" t="s">
        <v>391</v>
      </c>
      <c r="D584" s="135" t="s">
        <v>477</v>
      </c>
      <c r="E584" s="135"/>
      <c r="F584" s="135"/>
    </row>
    <row r="585" spans="1:6" ht="14.5">
      <c r="A585" s="135" t="s">
        <v>1297</v>
      </c>
      <c r="B585" s="135">
        <v>500052</v>
      </c>
      <c r="C585" s="135" t="s">
        <v>1298</v>
      </c>
      <c r="D585" s="135" t="s">
        <v>551</v>
      </c>
      <c r="E585" s="135"/>
      <c r="F585" s="135"/>
    </row>
    <row r="586" spans="1:6" ht="14.5">
      <c r="A586" s="135" t="s">
        <v>1299</v>
      </c>
      <c r="B586" s="135">
        <v>531862</v>
      </c>
      <c r="C586" s="135" t="s">
        <v>391</v>
      </c>
      <c r="D586" s="135" t="s">
        <v>899</v>
      </c>
      <c r="E586" s="135"/>
      <c r="F586" s="135"/>
    </row>
    <row r="587" spans="1:6" ht="14.5">
      <c r="A587" s="135" t="s">
        <v>1300</v>
      </c>
      <c r="B587" s="135">
        <v>511501</v>
      </c>
      <c r="C587" s="135" t="s">
        <v>391</v>
      </c>
      <c r="D587" s="135" t="s">
        <v>374</v>
      </c>
      <c r="E587" s="135"/>
      <c r="F587" s="135"/>
    </row>
    <row r="588" spans="1:6" ht="14.5">
      <c r="A588" s="135" t="s">
        <v>1301</v>
      </c>
      <c r="B588" s="135">
        <v>503960</v>
      </c>
      <c r="C588" s="135" t="s">
        <v>1302</v>
      </c>
      <c r="D588" s="135" t="s">
        <v>689</v>
      </c>
      <c r="E588" s="135"/>
      <c r="F588" s="135"/>
    </row>
    <row r="589" spans="1:6" ht="14.5">
      <c r="A589" s="135" t="s">
        <v>1303</v>
      </c>
      <c r="B589" s="135">
        <v>541143</v>
      </c>
      <c r="C589" s="135" t="s">
        <v>1304</v>
      </c>
      <c r="D589" s="135" t="s">
        <v>864</v>
      </c>
      <c r="E589" s="135"/>
      <c r="F589" s="135"/>
    </row>
    <row r="590" spans="1:6" ht="14.5">
      <c r="A590" s="135" t="s">
        <v>1305</v>
      </c>
      <c r="B590" s="135">
        <v>500049</v>
      </c>
      <c r="C590" s="135" t="s">
        <v>1306</v>
      </c>
      <c r="D590" s="135" t="s">
        <v>864</v>
      </c>
      <c r="E590" s="135"/>
      <c r="F590" s="135"/>
    </row>
    <row r="591" spans="1:6" ht="14.5">
      <c r="A591" s="135" t="s">
        <v>1307</v>
      </c>
      <c r="B591" s="135">
        <v>533228</v>
      </c>
      <c r="C591" s="135" t="s">
        <v>1308</v>
      </c>
      <c r="D591" s="135" t="s">
        <v>408</v>
      </c>
      <c r="E591" s="135"/>
      <c r="F591" s="135"/>
    </row>
    <row r="592" spans="1:6" ht="14.5">
      <c r="A592" s="135" t="s">
        <v>1309</v>
      </c>
      <c r="B592" s="135">
        <v>500493</v>
      </c>
      <c r="C592" s="135" t="s">
        <v>1310</v>
      </c>
      <c r="D592" s="135" t="s">
        <v>1311</v>
      </c>
      <c r="E592" s="135"/>
      <c r="F592" s="135"/>
    </row>
    <row r="593" spans="1:6" ht="14.5">
      <c r="A593" s="135" t="s">
        <v>1312</v>
      </c>
      <c r="B593" s="135">
        <v>505688</v>
      </c>
      <c r="C593" s="135" t="s">
        <v>1313</v>
      </c>
      <c r="D593" s="135" t="s">
        <v>746</v>
      </c>
      <c r="E593" s="135"/>
      <c r="F593" s="135"/>
    </row>
    <row r="594" spans="1:6" ht="14.5">
      <c r="A594" s="135" t="s">
        <v>1314</v>
      </c>
      <c r="B594" s="135">
        <v>500103</v>
      </c>
      <c r="C594" s="135" t="s">
        <v>1315</v>
      </c>
      <c r="D594" s="135" t="s">
        <v>434</v>
      </c>
      <c r="E594" s="135"/>
      <c r="F594" s="135"/>
    </row>
    <row r="595" spans="1:6" ht="14.5">
      <c r="A595" s="135" t="s">
        <v>1316</v>
      </c>
      <c r="B595" s="135">
        <v>524663</v>
      </c>
      <c r="C595" s="135" t="s">
        <v>391</v>
      </c>
      <c r="D595" s="135" t="s">
        <v>429</v>
      </c>
      <c r="E595" s="135"/>
      <c r="F595" s="135"/>
    </row>
    <row r="596" spans="1:6" ht="14.5">
      <c r="A596" s="135" t="s">
        <v>1317</v>
      </c>
      <c r="B596" s="135">
        <v>541096</v>
      </c>
      <c r="C596" s="135" t="s">
        <v>391</v>
      </c>
      <c r="D596" s="135" t="s">
        <v>429</v>
      </c>
      <c r="E596" s="135"/>
      <c r="F596" s="135"/>
    </row>
    <row r="597" spans="1:6" ht="14.5">
      <c r="A597" s="135" t="s">
        <v>1318</v>
      </c>
      <c r="B597" s="135">
        <v>500547</v>
      </c>
      <c r="C597" s="135" t="s">
        <v>1319</v>
      </c>
      <c r="D597" s="135" t="s">
        <v>1320</v>
      </c>
      <c r="E597" s="135"/>
      <c r="F597" s="135"/>
    </row>
    <row r="598" spans="1:6" ht="14.5">
      <c r="A598" s="135" t="s">
        <v>1321</v>
      </c>
      <c r="B598" s="135">
        <v>590021</v>
      </c>
      <c r="C598" s="135" t="s">
        <v>1322</v>
      </c>
      <c r="D598" s="135" t="s">
        <v>535</v>
      </c>
      <c r="E598" s="135"/>
      <c r="F598" s="135"/>
    </row>
    <row r="599" spans="1:6" ht="14.5">
      <c r="A599" s="135" t="s">
        <v>1323</v>
      </c>
      <c r="B599" s="135">
        <v>540700</v>
      </c>
      <c r="C599" s="135" t="s">
        <v>1324</v>
      </c>
      <c r="D599" s="135" t="s">
        <v>986</v>
      </c>
      <c r="E599" s="135"/>
      <c r="F599" s="135"/>
    </row>
    <row r="600" spans="1:6" ht="14.5">
      <c r="A600" s="135" t="s">
        <v>1325</v>
      </c>
      <c r="B600" s="135">
        <v>523229</v>
      </c>
      <c r="C600" s="135" t="s">
        <v>391</v>
      </c>
      <c r="D600" s="135" t="s">
        <v>746</v>
      </c>
      <c r="E600" s="135"/>
      <c r="F600" s="135"/>
    </row>
    <row r="601" spans="1:6" ht="14.5">
      <c r="A601" s="135" t="s">
        <v>1326</v>
      </c>
      <c r="B601" s="135">
        <v>531029</v>
      </c>
      <c r="C601" s="135" t="s">
        <v>391</v>
      </c>
      <c r="D601" s="135" t="s">
        <v>413</v>
      </c>
      <c r="E601" s="135"/>
      <c r="F601" s="135"/>
    </row>
    <row r="602" spans="1:6" ht="14.5">
      <c r="A602" s="135" t="s">
        <v>1327</v>
      </c>
      <c r="B602" s="135">
        <v>539799</v>
      </c>
      <c r="C602" s="135" t="s">
        <v>1328</v>
      </c>
      <c r="D602" s="135" t="s">
        <v>714</v>
      </c>
      <c r="E602" s="135"/>
      <c r="F602" s="135"/>
    </row>
    <row r="603" spans="1:6" ht="14.5">
      <c r="A603" s="135" t="s">
        <v>1329</v>
      </c>
      <c r="B603" s="135">
        <v>532609</v>
      </c>
      <c r="C603" s="135" t="s">
        <v>1330</v>
      </c>
      <c r="D603" s="135" t="s">
        <v>469</v>
      </c>
      <c r="E603" s="135"/>
      <c r="F603" s="135"/>
    </row>
    <row r="604" spans="1:6" ht="14.5">
      <c r="A604" s="135" t="s">
        <v>1331</v>
      </c>
      <c r="B604" s="135">
        <v>533499</v>
      </c>
      <c r="C604" s="135" t="s">
        <v>1332</v>
      </c>
      <c r="D604" s="135" t="s">
        <v>377</v>
      </c>
      <c r="E604" s="135"/>
      <c r="F604" s="135"/>
    </row>
    <row r="605" spans="1:6" ht="14.5">
      <c r="A605" s="135" t="s">
        <v>1333</v>
      </c>
      <c r="B605" s="135">
        <v>532454</v>
      </c>
      <c r="C605" s="135" t="s">
        <v>1334</v>
      </c>
      <c r="D605" s="135" t="s">
        <v>1335</v>
      </c>
      <c r="E605" s="135"/>
      <c r="F605" s="135"/>
    </row>
    <row r="606" spans="1:6" ht="14.5">
      <c r="A606" s="135" t="s">
        <v>1336</v>
      </c>
      <c r="B606" s="135">
        <v>534816</v>
      </c>
      <c r="C606" s="135" t="s">
        <v>1337</v>
      </c>
      <c r="D606" s="135" t="s">
        <v>1338</v>
      </c>
      <c r="E606" s="135"/>
      <c r="F606" s="135"/>
    </row>
    <row r="607" spans="1:6" ht="14.5">
      <c r="A607" s="135" t="s">
        <v>1339</v>
      </c>
      <c r="B607" s="135">
        <v>526666</v>
      </c>
      <c r="C607" s="135" t="s">
        <v>1340</v>
      </c>
      <c r="D607" s="135" t="s">
        <v>505</v>
      </c>
      <c r="E607" s="135"/>
      <c r="F607" s="135"/>
    </row>
    <row r="608" spans="1:6" ht="14.5">
      <c r="A608" s="135" t="s">
        <v>1341</v>
      </c>
      <c r="B608" s="135">
        <v>524534</v>
      </c>
      <c r="C608" s="135" t="s">
        <v>391</v>
      </c>
      <c r="D608" s="135" t="s">
        <v>535</v>
      </c>
      <c r="E608" s="135"/>
      <c r="F608" s="135"/>
    </row>
    <row r="609" spans="1:6" ht="14.5">
      <c r="A609" s="135" t="s">
        <v>1342</v>
      </c>
      <c r="B609" s="135">
        <v>540956</v>
      </c>
      <c r="C609" s="135" t="s">
        <v>391</v>
      </c>
      <c r="D609" s="135" t="s">
        <v>392</v>
      </c>
      <c r="E609" s="135"/>
      <c r="F609" s="135"/>
    </row>
    <row r="610" spans="1:6" ht="14.5">
      <c r="A610" s="135" t="s">
        <v>1343</v>
      </c>
      <c r="B610" s="135">
        <v>540956</v>
      </c>
      <c r="C610" s="135" t="s">
        <v>391</v>
      </c>
      <c r="D610" s="135" t="s">
        <v>392</v>
      </c>
      <c r="E610" s="135"/>
      <c r="F610" s="135"/>
    </row>
    <row r="611" spans="1:6" ht="14.5">
      <c r="A611" s="135" t="s">
        <v>1344</v>
      </c>
      <c r="B611" s="135">
        <v>514272</v>
      </c>
      <c r="C611" s="135" t="s">
        <v>391</v>
      </c>
      <c r="D611" s="135" t="s">
        <v>406</v>
      </c>
      <c r="E611" s="135"/>
      <c r="F611" s="135"/>
    </row>
    <row r="612" spans="1:6" ht="14.5">
      <c r="A612" s="135" t="s">
        <v>1345</v>
      </c>
      <c r="B612" s="135">
        <v>533108</v>
      </c>
      <c r="C612" s="135" t="s">
        <v>391</v>
      </c>
      <c r="D612" s="135" t="s">
        <v>406</v>
      </c>
      <c r="E612" s="135"/>
      <c r="F612" s="135"/>
    </row>
    <row r="613" spans="1:6" ht="14.5">
      <c r="A613" s="135" t="s">
        <v>1346</v>
      </c>
      <c r="B613" s="135">
        <v>506027</v>
      </c>
      <c r="C613" s="135" t="s">
        <v>391</v>
      </c>
      <c r="D613" s="135" t="s">
        <v>696</v>
      </c>
      <c r="E613" s="135"/>
      <c r="F613" s="135"/>
    </row>
    <row r="614" spans="1:6" ht="14.5">
      <c r="A614" s="135" t="s">
        <v>1347</v>
      </c>
      <c r="B614" s="135">
        <v>500055</v>
      </c>
      <c r="C614" s="135" t="s">
        <v>1348</v>
      </c>
      <c r="D614" s="135" t="s">
        <v>423</v>
      </c>
      <c r="E614" s="135"/>
      <c r="F614" s="135"/>
    </row>
    <row r="615" spans="1:6" ht="14.5">
      <c r="A615" s="135" t="s">
        <v>1349</v>
      </c>
      <c r="B615" s="135">
        <v>540061</v>
      </c>
      <c r="C615" s="135" t="s">
        <v>1350</v>
      </c>
      <c r="D615" s="135" t="s">
        <v>404</v>
      </c>
      <c r="E615" s="135"/>
      <c r="F615" s="135"/>
    </row>
    <row r="616" spans="1:6" ht="14.5">
      <c r="A616" s="135" t="s">
        <v>1351</v>
      </c>
      <c r="B616" s="135">
        <v>500058</v>
      </c>
      <c r="C616" s="135" t="s">
        <v>391</v>
      </c>
      <c r="D616" s="135" t="s">
        <v>423</v>
      </c>
      <c r="E616" s="135"/>
      <c r="F616" s="135"/>
    </row>
    <row r="617" spans="1:6" ht="14.5">
      <c r="A617" s="135" t="s">
        <v>1352</v>
      </c>
      <c r="B617" s="135">
        <v>524723</v>
      </c>
      <c r="C617" s="135" t="s">
        <v>391</v>
      </c>
      <c r="D617" s="135" t="s">
        <v>413</v>
      </c>
      <c r="E617" s="135"/>
      <c r="F617" s="135"/>
    </row>
    <row r="618" spans="1:6" ht="14.5">
      <c r="A618" s="135" t="s">
        <v>1353</v>
      </c>
      <c r="B618" s="135">
        <v>533321</v>
      </c>
      <c r="C618" s="135" t="s">
        <v>1354</v>
      </c>
      <c r="D618" s="135" t="s">
        <v>689</v>
      </c>
      <c r="E618" s="135"/>
      <c r="F618" s="135"/>
    </row>
    <row r="619" spans="1:6" ht="14.5">
      <c r="A619" s="135" t="s">
        <v>1355</v>
      </c>
      <c r="B619" s="135">
        <v>526853</v>
      </c>
      <c r="C619" s="135" t="s">
        <v>391</v>
      </c>
      <c r="D619" s="135" t="s">
        <v>1356</v>
      </c>
      <c r="E619" s="135"/>
      <c r="F619" s="135"/>
    </row>
    <row r="620" spans="1:6" ht="14.5">
      <c r="A620" s="135" t="s">
        <v>1357</v>
      </c>
      <c r="B620" s="135">
        <v>505681</v>
      </c>
      <c r="C620" s="135" t="s">
        <v>391</v>
      </c>
      <c r="D620" s="135" t="s">
        <v>746</v>
      </c>
      <c r="E620" s="135"/>
      <c r="F620" s="135"/>
    </row>
    <row r="621" spans="1:6" ht="14.5">
      <c r="A621" s="135" t="s">
        <v>1358</v>
      </c>
      <c r="B621" s="135">
        <v>500059</v>
      </c>
      <c r="C621" s="135" t="s">
        <v>1359</v>
      </c>
      <c r="D621" s="135" t="s">
        <v>557</v>
      </c>
      <c r="E621" s="135"/>
      <c r="F621" s="135"/>
    </row>
    <row r="622" spans="1:6" ht="14.5">
      <c r="A622" s="135" t="s">
        <v>1360</v>
      </c>
      <c r="B622" s="135">
        <v>523054</v>
      </c>
      <c r="C622" s="135" t="s">
        <v>391</v>
      </c>
      <c r="D622" s="135" t="s">
        <v>406</v>
      </c>
      <c r="E622" s="135"/>
      <c r="F622" s="135"/>
    </row>
    <row r="623" spans="1:6" ht="14.5">
      <c r="A623" s="135" t="s">
        <v>1361</v>
      </c>
      <c r="B623" s="135">
        <v>540148</v>
      </c>
      <c r="C623" s="135" t="s">
        <v>391</v>
      </c>
      <c r="D623" s="135" t="s">
        <v>505</v>
      </c>
      <c r="E623" s="135"/>
      <c r="F623" s="135"/>
    </row>
    <row r="624" spans="1:6" ht="14.5">
      <c r="A624" s="135" t="s">
        <v>1362</v>
      </c>
      <c r="B624" s="135">
        <v>514215</v>
      </c>
      <c r="C624" s="135" t="s">
        <v>391</v>
      </c>
      <c r="D624" s="135" t="s">
        <v>406</v>
      </c>
      <c r="E624" s="135"/>
      <c r="F624" s="135"/>
    </row>
    <row r="625" spans="1:6" ht="14.5">
      <c r="A625" s="135" t="s">
        <v>1363</v>
      </c>
      <c r="B625" s="135">
        <v>535620</v>
      </c>
      <c r="C625" s="135" t="s">
        <v>391</v>
      </c>
      <c r="D625" s="135" t="s">
        <v>413</v>
      </c>
      <c r="E625" s="135"/>
      <c r="F625" s="135"/>
    </row>
    <row r="626" spans="1:6" ht="14.5">
      <c r="A626" s="135" t="s">
        <v>1364</v>
      </c>
      <c r="B626" s="135">
        <v>534535</v>
      </c>
      <c r="C626" s="135" t="s">
        <v>391</v>
      </c>
      <c r="D626" s="135" t="s">
        <v>385</v>
      </c>
      <c r="E626" s="135"/>
      <c r="F626" s="135"/>
    </row>
    <row r="627" spans="1:6" ht="14.5">
      <c r="A627" s="135" t="s">
        <v>1365</v>
      </c>
      <c r="B627" s="135">
        <v>532523</v>
      </c>
      <c r="C627" s="135" t="s">
        <v>1366</v>
      </c>
      <c r="D627" s="135" t="s">
        <v>729</v>
      </c>
      <c r="E627" s="135"/>
      <c r="F627" s="135"/>
    </row>
    <row r="628" spans="1:6" ht="14.5">
      <c r="A628" s="135" t="s">
        <v>1367</v>
      </c>
      <c r="B628" s="135">
        <v>524396</v>
      </c>
      <c r="C628" s="135" t="s">
        <v>1368</v>
      </c>
      <c r="D628" s="135" t="s">
        <v>429</v>
      </c>
      <c r="E628" s="135"/>
      <c r="F628" s="135"/>
    </row>
    <row r="629" spans="1:6" ht="14.5">
      <c r="A629" s="135" t="s">
        <v>1369</v>
      </c>
      <c r="B629" s="135">
        <v>532330</v>
      </c>
      <c r="C629" s="135" t="s">
        <v>391</v>
      </c>
      <c r="D629" s="135" t="s">
        <v>511</v>
      </c>
      <c r="E629" s="135"/>
      <c r="F629" s="135"/>
    </row>
    <row r="630" spans="1:6" ht="14.5">
      <c r="A630" s="135" t="s">
        <v>1370</v>
      </c>
      <c r="B630" s="135">
        <v>538364</v>
      </c>
      <c r="C630" s="135" t="s">
        <v>391</v>
      </c>
      <c r="D630" s="135" t="s">
        <v>406</v>
      </c>
      <c r="E630" s="135"/>
      <c r="F630" s="135"/>
    </row>
    <row r="631" spans="1:6" ht="14.5">
      <c r="A631" s="135" t="s">
        <v>1371</v>
      </c>
      <c r="B631" s="135">
        <v>500060</v>
      </c>
      <c r="C631" s="135" t="s">
        <v>1372</v>
      </c>
      <c r="D631" s="135" t="s">
        <v>689</v>
      </c>
      <c r="E631" s="135"/>
      <c r="F631" s="135"/>
    </row>
    <row r="632" spans="1:6" ht="14.5">
      <c r="A632" s="135" t="s">
        <v>1373</v>
      </c>
      <c r="B632" s="135">
        <v>500335</v>
      </c>
      <c r="C632" s="135" t="s">
        <v>1374</v>
      </c>
      <c r="D632" s="135" t="s">
        <v>404</v>
      </c>
      <c r="E632" s="135"/>
      <c r="F632" s="135"/>
    </row>
    <row r="633" spans="1:6" ht="14.5">
      <c r="A633" s="135" t="s">
        <v>1375</v>
      </c>
      <c r="B633" s="135">
        <v>533006</v>
      </c>
      <c r="C633" s="135" t="s">
        <v>391</v>
      </c>
      <c r="D633" s="135" t="s">
        <v>406</v>
      </c>
      <c r="E633" s="135"/>
      <c r="F633" s="135"/>
    </row>
    <row r="634" spans="1:6" ht="14.5">
      <c r="A634" s="135" t="s">
        <v>1376</v>
      </c>
      <c r="B634" s="135">
        <v>533006</v>
      </c>
      <c r="C634" s="135" t="s">
        <v>391</v>
      </c>
      <c r="D634" s="135" t="s">
        <v>406</v>
      </c>
      <c r="E634" s="135"/>
      <c r="F634" s="135"/>
    </row>
    <row r="635" spans="1:6" ht="14.5">
      <c r="A635" s="135" t="s">
        <v>1377</v>
      </c>
      <c r="B635" s="135">
        <v>522105</v>
      </c>
      <c r="C635" s="135" t="s">
        <v>391</v>
      </c>
      <c r="D635" s="135" t="s">
        <v>399</v>
      </c>
      <c r="E635" s="135"/>
      <c r="F635" s="135"/>
    </row>
    <row r="636" spans="1:6" ht="14.5">
      <c r="A636" s="135" t="s">
        <v>1378</v>
      </c>
      <c r="B636" s="135">
        <v>533408</v>
      </c>
      <c r="C636" s="135" t="s">
        <v>1379</v>
      </c>
      <c r="D636" s="135" t="s">
        <v>374</v>
      </c>
      <c r="E636" s="135"/>
      <c r="F636" s="135"/>
    </row>
    <row r="637" spans="1:6" ht="14.5">
      <c r="A637" s="135" t="s">
        <v>1380</v>
      </c>
      <c r="B637" s="135" t="s">
        <v>391</v>
      </c>
      <c r="C637" s="135" t="s">
        <v>1381</v>
      </c>
      <c r="D637" s="135" t="s">
        <v>377</v>
      </c>
      <c r="E637" s="135"/>
      <c r="F637" s="135"/>
    </row>
    <row r="638" spans="1:6" ht="14.5">
      <c r="A638" s="135" t="s">
        <v>1382</v>
      </c>
      <c r="B638" s="135">
        <v>539043</v>
      </c>
      <c r="C638" s="135" t="s">
        <v>1383</v>
      </c>
      <c r="D638" s="135" t="s">
        <v>586</v>
      </c>
      <c r="E638" s="135"/>
      <c r="F638" s="135"/>
    </row>
    <row r="639" spans="1:6" ht="14.5">
      <c r="A639" s="135" t="s">
        <v>1384</v>
      </c>
      <c r="B639" s="135">
        <v>514183</v>
      </c>
      <c r="C639" s="135" t="s">
        <v>391</v>
      </c>
      <c r="D639" s="135" t="s">
        <v>551</v>
      </c>
      <c r="E639" s="135"/>
      <c r="F639" s="135"/>
    </row>
    <row r="640" spans="1:6" ht="14.5">
      <c r="A640" s="135" t="s">
        <v>1385</v>
      </c>
      <c r="B640" s="135">
        <v>532290</v>
      </c>
      <c r="C640" s="135" t="s">
        <v>1386</v>
      </c>
      <c r="D640" s="135" t="s">
        <v>374</v>
      </c>
      <c r="E640" s="135"/>
      <c r="F640" s="135"/>
    </row>
    <row r="641" spans="1:6" ht="14.5">
      <c r="A641" s="135" t="s">
        <v>1387</v>
      </c>
      <c r="B641" s="135">
        <v>506197</v>
      </c>
      <c r="C641" s="135" t="s">
        <v>1388</v>
      </c>
      <c r="D641" s="135" t="s">
        <v>429</v>
      </c>
      <c r="E641" s="135"/>
      <c r="F641" s="135"/>
    </row>
    <row r="642" spans="1:6" ht="14.5">
      <c r="A642" s="135" t="s">
        <v>1389</v>
      </c>
      <c r="B642" s="135">
        <v>526225</v>
      </c>
      <c r="C642" s="135" t="s">
        <v>391</v>
      </c>
      <c r="D642" s="135" t="s">
        <v>511</v>
      </c>
      <c r="E642" s="135"/>
      <c r="F642" s="135"/>
    </row>
    <row r="643" spans="1:6" ht="14.5">
      <c r="A643" s="135" t="s">
        <v>1390</v>
      </c>
      <c r="B643" s="135">
        <v>513422</v>
      </c>
      <c r="C643" s="135" t="s">
        <v>391</v>
      </c>
      <c r="D643" s="135" t="s">
        <v>423</v>
      </c>
      <c r="E643" s="135"/>
      <c r="F643" s="135"/>
    </row>
    <row r="644" spans="1:6" ht="14.5">
      <c r="A644" s="135" t="s">
        <v>1391</v>
      </c>
      <c r="B644" s="135">
        <v>531175</v>
      </c>
      <c r="C644" s="135" t="s">
        <v>391</v>
      </c>
      <c r="D644" s="135" t="s">
        <v>484</v>
      </c>
      <c r="E644" s="135"/>
      <c r="F644" s="135"/>
    </row>
    <row r="645" spans="1:6" ht="14.5">
      <c r="A645" s="135" t="s">
        <v>1392</v>
      </c>
      <c r="B645" s="135">
        <v>540073</v>
      </c>
      <c r="C645" s="135" t="s">
        <v>1393</v>
      </c>
      <c r="D645" s="135" t="s">
        <v>1394</v>
      </c>
      <c r="E645" s="135"/>
      <c r="F645" s="135"/>
    </row>
    <row r="646" spans="1:6" ht="14.5">
      <c r="A646" s="135" t="s">
        <v>1395</v>
      </c>
      <c r="B646" s="135">
        <v>502761</v>
      </c>
      <c r="C646" s="135" t="s">
        <v>391</v>
      </c>
      <c r="D646" s="135" t="s">
        <v>406</v>
      </c>
      <c r="E646" s="135"/>
      <c r="F646" s="135"/>
    </row>
    <row r="647" spans="1:6" ht="14.5">
      <c r="A647" s="135" t="s">
        <v>1396</v>
      </c>
      <c r="B647" s="135" t="s">
        <v>391</v>
      </c>
      <c r="C647" s="135" t="s">
        <v>1397</v>
      </c>
      <c r="D647" s="135" t="s">
        <v>482</v>
      </c>
      <c r="E647" s="135"/>
      <c r="F647" s="135"/>
    </row>
    <row r="648" spans="1:6" ht="14.5">
      <c r="A648" s="135" t="s">
        <v>1398</v>
      </c>
      <c r="B648" s="135">
        <v>502761</v>
      </c>
      <c r="C648" s="135" t="s">
        <v>391</v>
      </c>
      <c r="D648" s="135" t="s">
        <v>406</v>
      </c>
      <c r="E648" s="135"/>
      <c r="F648" s="135"/>
    </row>
    <row r="649" spans="1:6" ht="14.5">
      <c r="A649" s="135" t="s">
        <v>1399</v>
      </c>
      <c r="B649" s="135">
        <v>506981</v>
      </c>
      <c r="C649" s="135" t="s">
        <v>391</v>
      </c>
      <c r="D649" s="135" t="s">
        <v>406</v>
      </c>
      <c r="E649" s="135"/>
      <c r="F649" s="135"/>
    </row>
    <row r="650" spans="1:6" ht="14.5">
      <c r="A650" s="135" t="s">
        <v>1400</v>
      </c>
      <c r="B650" s="135">
        <v>508939</v>
      </c>
      <c r="C650" s="135" t="s">
        <v>391</v>
      </c>
      <c r="D650" s="135" t="s">
        <v>408</v>
      </c>
      <c r="E650" s="135"/>
      <c r="F650" s="135"/>
    </row>
    <row r="651" spans="1:6" ht="14.5">
      <c r="A651" s="135" t="s">
        <v>1401</v>
      </c>
      <c r="B651" s="135">
        <v>539607</v>
      </c>
      <c r="C651" s="135" t="s">
        <v>391</v>
      </c>
      <c r="D651" s="135" t="s">
        <v>484</v>
      </c>
      <c r="E651" s="135"/>
      <c r="F651" s="135"/>
    </row>
    <row r="652" spans="1:6" ht="14.5">
      <c r="A652" s="135" t="s">
        <v>1402</v>
      </c>
      <c r="B652" s="135">
        <v>531495</v>
      </c>
      <c r="C652" s="135" t="s">
        <v>1403</v>
      </c>
      <c r="D652" s="135" t="s">
        <v>592</v>
      </c>
      <c r="E652" s="135"/>
      <c r="F652" s="135"/>
    </row>
    <row r="653" spans="1:6" ht="14.5">
      <c r="A653" s="135" t="s">
        <v>1404</v>
      </c>
      <c r="B653" s="135">
        <v>526612</v>
      </c>
      <c r="C653" s="135" t="s">
        <v>1405</v>
      </c>
      <c r="D653" s="135" t="s">
        <v>712</v>
      </c>
      <c r="E653" s="135"/>
      <c r="F653" s="135"/>
    </row>
    <row r="654" spans="1:6" ht="14.5">
      <c r="A654" s="135" t="s">
        <v>1406</v>
      </c>
      <c r="B654" s="135">
        <v>514440</v>
      </c>
      <c r="C654" s="135" t="s">
        <v>391</v>
      </c>
      <c r="D654" s="135" t="s">
        <v>439</v>
      </c>
      <c r="E654" s="135"/>
      <c r="F654" s="135"/>
    </row>
    <row r="655" spans="1:6" ht="14.5">
      <c r="A655" s="135" t="s">
        <v>1407</v>
      </c>
      <c r="B655" s="135">
        <v>500067</v>
      </c>
      <c r="C655" s="135" t="s">
        <v>1408</v>
      </c>
      <c r="D655" s="135" t="s">
        <v>760</v>
      </c>
      <c r="E655" s="135"/>
      <c r="F655" s="135"/>
    </row>
    <row r="656" spans="1:6" ht="14.5">
      <c r="A656" s="135" t="s">
        <v>1409</v>
      </c>
      <c r="B656" s="135">
        <v>539637</v>
      </c>
      <c r="C656" s="135" t="s">
        <v>391</v>
      </c>
      <c r="D656" s="135" t="s">
        <v>374</v>
      </c>
      <c r="E656" s="135"/>
      <c r="F656" s="135"/>
    </row>
    <row r="657" spans="1:6" ht="14.5">
      <c r="A657" s="135" t="s">
        <v>1410</v>
      </c>
      <c r="B657" s="135">
        <v>531713</v>
      </c>
      <c r="C657" s="135" t="s">
        <v>391</v>
      </c>
      <c r="D657" s="135" t="s">
        <v>812</v>
      </c>
      <c r="E657" s="135"/>
      <c r="F657" s="135"/>
    </row>
    <row r="658" spans="1:6" ht="14.5">
      <c r="A658" s="135" t="s">
        <v>1411</v>
      </c>
      <c r="B658" s="135">
        <v>531420</v>
      </c>
      <c r="C658" s="135" t="s">
        <v>391</v>
      </c>
      <c r="D658" s="135" t="s">
        <v>394</v>
      </c>
      <c r="E658" s="135"/>
      <c r="F658" s="135"/>
    </row>
    <row r="659" spans="1:6" ht="14.5">
      <c r="A659" s="135" t="s">
        <v>1412</v>
      </c>
      <c r="B659" s="135">
        <v>542669</v>
      </c>
      <c r="C659" s="135" t="s">
        <v>1413</v>
      </c>
      <c r="D659" s="135" t="s">
        <v>509</v>
      </c>
      <c r="E659" s="135"/>
      <c r="F659" s="135"/>
    </row>
    <row r="660" spans="1:6" ht="14.5">
      <c r="A660" s="135" t="s">
        <v>1414</v>
      </c>
      <c r="B660" s="135">
        <v>500069</v>
      </c>
      <c r="C660" s="135" t="s">
        <v>391</v>
      </c>
      <c r="D660" s="135" t="s">
        <v>374</v>
      </c>
      <c r="E660" s="135"/>
      <c r="F660" s="135"/>
    </row>
    <row r="661" spans="1:6" ht="14.5">
      <c r="A661" s="135" t="s">
        <v>1415</v>
      </c>
      <c r="B661" s="135">
        <v>530809</v>
      </c>
      <c r="C661" s="135" t="s">
        <v>391</v>
      </c>
      <c r="D661" s="135" t="s">
        <v>721</v>
      </c>
      <c r="E661" s="135"/>
      <c r="F661" s="135"/>
    </row>
    <row r="662" spans="1:6" ht="14.5">
      <c r="A662" s="135" t="s">
        <v>1416</v>
      </c>
      <c r="B662" s="135">
        <v>524370</v>
      </c>
      <c r="C662" s="135" t="s">
        <v>1417</v>
      </c>
      <c r="D662" s="135" t="s">
        <v>551</v>
      </c>
      <c r="E662" s="135"/>
      <c r="F662" s="135"/>
    </row>
    <row r="663" spans="1:6" ht="14.5">
      <c r="A663" s="135" t="s">
        <v>1418</v>
      </c>
      <c r="B663" s="135">
        <v>539122</v>
      </c>
      <c r="C663" s="135" t="s">
        <v>391</v>
      </c>
      <c r="D663" s="135" t="s">
        <v>377</v>
      </c>
      <c r="E663" s="135"/>
      <c r="F663" s="135"/>
    </row>
    <row r="664" spans="1:6" ht="14.5">
      <c r="A664" s="135" t="s">
        <v>1419</v>
      </c>
      <c r="B664" s="135" t="s">
        <v>391</v>
      </c>
      <c r="C664" s="135" t="s">
        <v>1420</v>
      </c>
      <c r="D664" s="135" t="s">
        <v>402</v>
      </c>
      <c r="E664" s="135"/>
      <c r="F664" s="135"/>
    </row>
    <row r="665" spans="1:6" ht="14.5">
      <c r="A665" s="135" t="s">
        <v>1421</v>
      </c>
      <c r="B665" s="135">
        <v>501425</v>
      </c>
      <c r="C665" s="135" t="s">
        <v>1422</v>
      </c>
      <c r="D665" s="135" t="s">
        <v>798</v>
      </c>
      <c r="E665" s="135"/>
      <c r="F665" s="135"/>
    </row>
    <row r="666" spans="1:6" ht="14.5">
      <c r="A666" s="135" t="s">
        <v>1423</v>
      </c>
      <c r="B666" s="135">
        <v>501430</v>
      </c>
      <c r="C666" s="135" t="s">
        <v>391</v>
      </c>
      <c r="D666" s="135" t="s">
        <v>413</v>
      </c>
      <c r="E666" s="135"/>
      <c r="F666" s="135"/>
    </row>
    <row r="667" spans="1:6" ht="14.5">
      <c r="A667" s="135" t="s">
        <v>1424</v>
      </c>
      <c r="B667" s="135">
        <v>500020</v>
      </c>
      <c r="C667" s="135" t="s">
        <v>1425</v>
      </c>
      <c r="D667" s="135" t="s">
        <v>406</v>
      </c>
      <c r="E667" s="135"/>
      <c r="F667" s="135"/>
    </row>
    <row r="668" spans="1:6" ht="14.5">
      <c r="A668" s="135" t="s">
        <v>1426</v>
      </c>
      <c r="B668" s="135">
        <v>509470</v>
      </c>
      <c r="C668" s="135" t="s">
        <v>391</v>
      </c>
      <c r="D668" s="135" t="s">
        <v>1427</v>
      </c>
      <c r="E668" s="135"/>
      <c r="F668" s="135"/>
    </row>
    <row r="669" spans="1:6" ht="14.5">
      <c r="A669" s="135" t="s">
        <v>1428</v>
      </c>
      <c r="B669" s="135">
        <v>502216</v>
      </c>
      <c r="C669" s="135" t="s">
        <v>391</v>
      </c>
      <c r="D669" s="135" t="s">
        <v>477</v>
      </c>
      <c r="E669" s="135"/>
      <c r="F669" s="135"/>
    </row>
    <row r="670" spans="1:6" ht="14.5">
      <c r="A670" s="135" t="s">
        <v>1429</v>
      </c>
      <c r="B670" s="135">
        <v>532678</v>
      </c>
      <c r="C670" s="135" t="s">
        <v>1430</v>
      </c>
      <c r="D670" s="135" t="s">
        <v>406</v>
      </c>
      <c r="E670" s="135"/>
      <c r="F670" s="135"/>
    </row>
    <row r="671" spans="1:6" ht="14.5">
      <c r="A671" s="135" t="s">
        <v>1431</v>
      </c>
      <c r="B671" s="135" t="s">
        <v>391</v>
      </c>
      <c r="C671" s="135" t="s">
        <v>1432</v>
      </c>
      <c r="D671" s="135" t="s">
        <v>402</v>
      </c>
      <c r="E671" s="135"/>
      <c r="F671" s="135"/>
    </row>
    <row r="672" spans="1:6" ht="14.5">
      <c r="A672" s="135" t="s">
        <v>1433</v>
      </c>
      <c r="B672" s="135">
        <v>504648</v>
      </c>
      <c r="C672" s="135" t="s">
        <v>391</v>
      </c>
      <c r="D672" s="135" t="s">
        <v>714</v>
      </c>
      <c r="E672" s="135"/>
      <c r="F672" s="135"/>
    </row>
    <row r="673" spans="1:6" ht="14.5">
      <c r="A673" s="135" t="s">
        <v>1434</v>
      </c>
      <c r="B673" s="135">
        <v>523133</v>
      </c>
      <c r="C673" s="135" t="s">
        <v>391</v>
      </c>
      <c r="D673" s="135" t="s">
        <v>406</v>
      </c>
      <c r="E673" s="135"/>
      <c r="F673" s="135"/>
    </row>
    <row r="674" spans="1:6" ht="14.5">
      <c r="A674" s="135" t="s">
        <v>1435</v>
      </c>
      <c r="B674" s="135">
        <v>502219</v>
      </c>
      <c r="C674" s="135" t="s">
        <v>1436</v>
      </c>
      <c r="D674" s="135" t="s">
        <v>1437</v>
      </c>
      <c r="E674" s="135"/>
      <c r="F674" s="135"/>
    </row>
    <row r="675" spans="1:6" ht="14.5">
      <c r="A675" s="135" t="s">
        <v>1438</v>
      </c>
      <c r="B675" s="135">
        <v>500530</v>
      </c>
      <c r="C675" s="135" t="s">
        <v>1439</v>
      </c>
      <c r="D675" s="135" t="s">
        <v>746</v>
      </c>
      <c r="E675" s="135"/>
      <c r="F675" s="135"/>
    </row>
    <row r="676" spans="1:6" ht="14.5">
      <c r="A676" s="135" t="s">
        <v>1440</v>
      </c>
      <c r="B676" s="135">
        <v>536820</v>
      </c>
      <c r="C676" s="135" t="s">
        <v>391</v>
      </c>
      <c r="D676" s="135" t="s">
        <v>484</v>
      </c>
      <c r="E676" s="135"/>
      <c r="F676" s="135"/>
    </row>
    <row r="677" spans="1:6" ht="14.5">
      <c r="A677" s="135" t="s">
        <v>1441</v>
      </c>
      <c r="B677" s="135">
        <v>536820</v>
      </c>
      <c r="C677" s="135" t="s">
        <v>391</v>
      </c>
      <c r="D677" s="135" t="s">
        <v>484</v>
      </c>
      <c r="E677" s="135"/>
      <c r="F677" s="135"/>
    </row>
    <row r="678" spans="1:6" ht="14.5">
      <c r="A678" s="135" t="s">
        <v>1442</v>
      </c>
      <c r="B678" s="135">
        <v>535279</v>
      </c>
      <c r="C678" s="135" t="s">
        <v>391</v>
      </c>
      <c r="D678" s="135" t="s">
        <v>696</v>
      </c>
      <c r="E678" s="135"/>
      <c r="F678" s="135"/>
    </row>
    <row r="679" spans="1:6" ht="14.5">
      <c r="A679" s="135" t="s">
        <v>1443</v>
      </c>
      <c r="B679" s="135">
        <v>500074</v>
      </c>
      <c r="C679" s="135" t="s">
        <v>1444</v>
      </c>
      <c r="D679" s="135" t="s">
        <v>760</v>
      </c>
      <c r="E679" s="135"/>
      <c r="F679" s="135"/>
    </row>
    <row r="680" spans="1:6" ht="14.5">
      <c r="A680" s="135" t="s">
        <v>1445</v>
      </c>
      <c r="B680" s="135">
        <v>505690</v>
      </c>
      <c r="C680" s="135" t="s">
        <v>391</v>
      </c>
      <c r="D680" s="135" t="s">
        <v>469</v>
      </c>
      <c r="E680" s="135"/>
      <c r="F680" s="135"/>
    </row>
    <row r="681" spans="1:6" ht="14.5">
      <c r="A681" s="135" t="s">
        <v>1446</v>
      </c>
      <c r="B681" s="135">
        <v>535693</v>
      </c>
      <c r="C681" s="135" t="s">
        <v>391</v>
      </c>
      <c r="D681" s="135" t="s">
        <v>789</v>
      </c>
      <c r="E681" s="135"/>
      <c r="F681" s="135"/>
    </row>
    <row r="682" spans="1:6" ht="14.5">
      <c r="A682" s="135" t="s">
        <v>1447</v>
      </c>
      <c r="B682" s="135" t="s">
        <v>391</v>
      </c>
      <c r="C682" s="135" t="s">
        <v>1448</v>
      </c>
      <c r="D682" s="135" t="s">
        <v>402</v>
      </c>
      <c r="E682" s="135"/>
      <c r="F682" s="135"/>
    </row>
    <row r="683" spans="1:6" ht="14.5">
      <c r="A683" s="135" t="s">
        <v>1449</v>
      </c>
      <c r="B683" s="135">
        <v>531203</v>
      </c>
      <c r="C683" s="135" t="s">
        <v>391</v>
      </c>
      <c r="D683" s="135" t="s">
        <v>475</v>
      </c>
      <c r="E683" s="135"/>
      <c r="F683" s="135"/>
    </row>
    <row r="684" spans="1:6" ht="14.5">
      <c r="A684" s="135" t="s">
        <v>1450</v>
      </c>
      <c r="B684" s="135">
        <v>530207</v>
      </c>
      <c r="C684" s="135" t="s">
        <v>391</v>
      </c>
      <c r="D684" s="135" t="s">
        <v>429</v>
      </c>
      <c r="E684" s="135"/>
      <c r="F684" s="135"/>
    </row>
    <row r="685" spans="1:6" ht="14.5">
      <c r="A685" s="135" t="s">
        <v>1451</v>
      </c>
      <c r="B685" s="135">
        <v>530249</v>
      </c>
      <c r="C685" s="135" t="s">
        <v>391</v>
      </c>
      <c r="D685" s="135" t="s">
        <v>374</v>
      </c>
      <c r="E685" s="135"/>
      <c r="F685" s="135"/>
    </row>
    <row r="686" spans="1:6" ht="14.5">
      <c r="A686" s="135" t="s">
        <v>1452</v>
      </c>
      <c r="B686" s="135">
        <v>532929</v>
      </c>
      <c r="C686" s="135" t="s">
        <v>1453</v>
      </c>
      <c r="D686" s="135" t="s">
        <v>477</v>
      </c>
      <c r="E686" s="135"/>
      <c r="F686" s="135"/>
    </row>
    <row r="687" spans="1:6" ht="14.5">
      <c r="A687" s="135" t="s">
        <v>1454</v>
      </c>
      <c r="B687" s="135">
        <v>526731</v>
      </c>
      <c r="C687" s="135" t="s">
        <v>391</v>
      </c>
      <c r="D687" s="135" t="s">
        <v>586</v>
      </c>
      <c r="E687" s="135"/>
      <c r="F687" s="135"/>
    </row>
    <row r="688" spans="1:6" ht="14.5">
      <c r="A688" s="135" t="s">
        <v>1455</v>
      </c>
      <c r="B688" s="135" t="s">
        <v>391</v>
      </c>
      <c r="C688" s="135" t="s">
        <v>1456</v>
      </c>
      <c r="D688" s="135" t="s">
        <v>402</v>
      </c>
      <c r="E688" s="135"/>
      <c r="F688" s="135"/>
    </row>
    <row r="689" spans="1:6" ht="14.5">
      <c r="A689" s="135" t="s">
        <v>1457</v>
      </c>
      <c r="B689" s="135">
        <v>532368</v>
      </c>
      <c r="C689" s="135" t="s">
        <v>1458</v>
      </c>
      <c r="D689" s="135" t="s">
        <v>484</v>
      </c>
      <c r="E689" s="135"/>
      <c r="F689" s="135"/>
    </row>
    <row r="690" spans="1:6" ht="14.5">
      <c r="A690" s="135" t="s">
        <v>1459</v>
      </c>
      <c r="B690" s="135">
        <v>532113</v>
      </c>
      <c r="C690" s="135" t="s">
        <v>1460</v>
      </c>
      <c r="D690" s="135" t="s">
        <v>408</v>
      </c>
      <c r="E690" s="135"/>
      <c r="F690" s="135"/>
    </row>
    <row r="691" spans="1:6" ht="14.5">
      <c r="A691" s="135" t="s">
        <v>1461</v>
      </c>
      <c r="B691" s="135">
        <v>539434</v>
      </c>
      <c r="C691" s="135" t="s">
        <v>391</v>
      </c>
      <c r="D691" s="135" t="s">
        <v>408</v>
      </c>
      <c r="E691" s="135"/>
      <c r="F691" s="135"/>
    </row>
    <row r="692" spans="1:6" ht="14.5">
      <c r="A692" s="135" t="s">
        <v>1462</v>
      </c>
      <c r="B692" s="135">
        <v>500825</v>
      </c>
      <c r="C692" s="135" t="s">
        <v>1463</v>
      </c>
      <c r="D692" s="135" t="s">
        <v>451</v>
      </c>
      <c r="E692" s="135"/>
      <c r="F692" s="135"/>
    </row>
    <row r="693" spans="1:6" ht="14.5">
      <c r="A693" s="135" t="s">
        <v>1464</v>
      </c>
      <c r="B693" s="135">
        <v>534731</v>
      </c>
      <c r="C693" s="135" t="s">
        <v>391</v>
      </c>
      <c r="D693" s="135" t="s">
        <v>789</v>
      </c>
      <c r="E693" s="135"/>
      <c r="F693" s="135"/>
    </row>
    <row r="694" spans="1:6" ht="14.5">
      <c r="A694" s="135" t="s">
        <v>1465</v>
      </c>
      <c r="B694" s="135">
        <v>533543</v>
      </c>
      <c r="C694" s="135" t="s">
        <v>1466</v>
      </c>
      <c r="D694" s="135" t="s">
        <v>429</v>
      </c>
      <c r="E694" s="135"/>
      <c r="F694" s="135"/>
    </row>
    <row r="695" spans="1:6" ht="14.5">
      <c r="A695" s="135" t="s">
        <v>1467</v>
      </c>
      <c r="B695" s="135" t="s">
        <v>391</v>
      </c>
      <c r="C695" s="135" t="s">
        <v>366</v>
      </c>
      <c r="D695" s="135" t="s">
        <v>482</v>
      </c>
      <c r="E695" s="135"/>
      <c r="F695" s="135"/>
    </row>
    <row r="696" spans="1:6" ht="14.5">
      <c r="A696" s="135" t="s">
        <v>1468</v>
      </c>
      <c r="B696" s="135">
        <v>532123</v>
      </c>
      <c r="C696" s="135" t="s">
        <v>1469</v>
      </c>
      <c r="D696" s="135" t="s">
        <v>477</v>
      </c>
      <c r="E696" s="135"/>
      <c r="F696" s="135"/>
    </row>
    <row r="697" spans="1:6" ht="14.5">
      <c r="A697" s="135" t="s">
        <v>1470</v>
      </c>
      <c r="B697" s="135">
        <v>514045</v>
      </c>
      <c r="C697" s="135" t="s">
        <v>1471</v>
      </c>
      <c r="D697" s="135" t="s">
        <v>406</v>
      </c>
      <c r="E697" s="135"/>
      <c r="F697" s="135"/>
    </row>
    <row r="698" spans="1:6" ht="14.5">
      <c r="A698" s="135" t="s">
        <v>1472</v>
      </c>
      <c r="B698" s="135">
        <v>538789</v>
      </c>
      <c r="C698" s="135" t="s">
        <v>391</v>
      </c>
      <c r="D698" s="135" t="s">
        <v>628</v>
      </c>
      <c r="E698" s="135"/>
      <c r="F698" s="135"/>
    </row>
    <row r="699" spans="1:6" ht="14.5">
      <c r="A699" s="135" t="s">
        <v>1473</v>
      </c>
      <c r="B699" s="135">
        <v>540006</v>
      </c>
      <c r="C699" s="135" t="s">
        <v>391</v>
      </c>
      <c r="D699" s="135" t="s">
        <v>374</v>
      </c>
      <c r="E699" s="135"/>
      <c r="F699" s="135"/>
    </row>
    <row r="700" spans="1:6" ht="14.5">
      <c r="A700" s="135" t="s">
        <v>1474</v>
      </c>
      <c r="B700" s="135">
        <v>532931</v>
      </c>
      <c r="C700" s="135" t="s">
        <v>1475</v>
      </c>
      <c r="D700" s="135" t="s">
        <v>404</v>
      </c>
      <c r="E700" s="135"/>
      <c r="F700" s="135"/>
    </row>
    <row r="701" spans="1:6" ht="14.5">
      <c r="A701" s="135" t="s">
        <v>1476</v>
      </c>
      <c r="B701" s="135">
        <v>517421</v>
      </c>
      <c r="C701" s="135" t="s">
        <v>1477</v>
      </c>
      <c r="D701" s="135" t="s">
        <v>1156</v>
      </c>
      <c r="E701" s="135"/>
      <c r="F701" s="135"/>
    </row>
    <row r="702" spans="1:6" ht="14.5">
      <c r="A702" s="135" t="s">
        <v>1478</v>
      </c>
      <c r="B702" s="135">
        <v>504643</v>
      </c>
      <c r="C702" s="135" t="s">
        <v>391</v>
      </c>
      <c r="D702" s="135" t="s">
        <v>714</v>
      </c>
      <c r="E702" s="135"/>
      <c r="F702" s="135"/>
    </row>
    <row r="703" spans="1:6" ht="14.5">
      <c r="A703" s="135" t="s">
        <v>1479</v>
      </c>
      <c r="B703" s="135">
        <v>532813</v>
      </c>
      <c r="C703" s="135" t="s">
        <v>1480</v>
      </c>
      <c r="D703" s="135" t="s">
        <v>789</v>
      </c>
      <c r="E703" s="135"/>
      <c r="F703" s="135"/>
    </row>
    <row r="704" spans="1:6" ht="14.5">
      <c r="A704" s="135" t="s">
        <v>1481</v>
      </c>
      <c r="B704" s="135">
        <v>507515</v>
      </c>
      <c r="C704" s="135" t="s">
        <v>391</v>
      </c>
      <c r="D704" s="135" t="s">
        <v>551</v>
      </c>
      <c r="E704" s="135"/>
      <c r="F704" s="135"/>
    </row>
    <row r="705" spans="1:6" ht="14.5">
      <c r="A705" s="135" t="s">
        <v>1482</v>
      </c>
      <c r="B705" s="135">
        <v>532321</v>
      </c>
      <c r="C705" s="135" t="s">
        <v>1483</v>
      </c>
      <c r="D705" s="135" t="s">
        <v>429</v>
      </c>
      <c r="E705" s="135"/>
      <c r="F705" s="135"/>
    </row>
    <row r="706" spans="1:6" ht="14.5">
      <c r="A706" s="135" t="s">
        <v>1484</v>
      </c>
      <c r="B706" s="135" t="s">
        <v>391</v>
      </c>
      <c r="C706" s="135" t="s">
        <v>1485</v>
      </c>
      <c r="D706" s="135" t="s">
        <v>402</v>
      </c>
      <c r="E706" s="135"/>
      <c r="F706" s="135"/>
    </row>
    <row r="707" spans="1:6" ht="14.5">
      <c r="A707" s="135" t="s">
        <v>1486</v>
      </c>
      <c r="B707" s="135" t="s">
        <v>391</v>
      </c>
      <c r="C707" s="135" t="s">
        <v>1485</v>
      </c>
      <c r="D707" s="135" t="s">
        <v>402</v>
      </c>
      <c r="E707" s="135"/>
      <c r="F707" s="135"/>
    </row>
    <row r="708" spans="1:6" ht="14.5">
      <c r="A708" s="135" t="s">
        <v>1487</v>
      </c>
      <c r="B708" s="135">
        <v>517236</v>
      </c>
      <c r="C708" s="135" t="s">
        <v>391</v>
      </c>
      <c r="D708" s="135" t="s">
        <v>760</v>
      </c>
      <c r="E708" s="135"/>
      <c r="F708" s="135"/>
    </row>
    <row r="709" spans="1:6" ht="14.5">
      <c r="A709" s="135" t="s">
        <v>1488</v>
      </c>
      <c r="B709" s="135">
        <v>532386</v>
      </c>
      <c r="C709" s="135" t="s">
        <v>1489</v>
      </c>
      <c r="D709" s="135" t="s">
        <v>484</v>
      </c>
      <c r="E709" s="135"/>
      <c r="F709" s="135"/>
    </row>
    <row r="710" spans="1:6" ht="14.5">
      <c r="A710" s="135" t="s">
        <v>1490</v>
      </c>
      <c r="B710" s="135">
        <v>532801</v>
      </c>
      <c r="C710" s="135" t="s">
        <v>1491</v>
      </c>
      <c r="D710" s="135" t="s">
        <v>484</v>
      </c>
      <c r="E710" s="135"/>
      <c r="F710" s="135"/>
    </row>
    <row r="711" spans="1:6" ht="14.5">
      <c r="A711" s="135" t="s">
        <v>1492</v>
      </c>
      <c r="B711" s="135">
        <v>524440</v>
      </c>
      <c r="C711" s="135" t="s">
        <v>391</v>
      </c>
      <c r="D711" s="135" t="s">
        <v>439</v>
      </c>
      <c r="E711" s="135"/>
      <c r="F711" s="135"/>
    </row>
    <row r="712" spans="1:6" ht="14.5">
      <c r="A712" s="135" t="s">
        <v>1493</v>
      </c>
      <c r="B712" s="135">
        <v>532834</v>
      </c>
      <c r="C712" s="135" t="s">
        <v>1494</v>
      </c>
      <c r="D712" s="135" t="s">
        <v>551</v>
      </c>
      <c r="E712" s="135"/>
      <c r="F712" s="135"/>
    </row>
    <row r="713" spans="1:6" ht="14.5">
      <c r="A713" s="135" t="s">
        <v>1495</v>
      </c>
      <c r="B713" s="135">
        <v>538858</v>
      </c>
      <c r="C713" s="135" t="s">
        <v>391</v>
      </c>
      <c r="D713" s="135" t="s">
        <v>729</v>
      </c>
      <c r="E713" s="135"/>
      <c r="F713" s="135"/>
    </row>
    <row r="714" spans="1:6" ht="14.5">
      <c r="A714" s="135" t="s">
        <v>1496</v>
      </c>
      <c r="B714" s="135">
        <v>540071</v>
      </c>
      <c r="C714" s="135" t="s">
        <v>391</v>
      </c>
      <c r="D714" s="135" t="s">
        <v>589</v>
      </c>
      <c r="E714" s="135"/>
      <c r="F714" s="135"/>
    </row>
    <row r="715" spans="1:6" ht="14.5">
      <c r="A715" s="135" t="s">
        <v>1497</v>
      </c>
      <c r="B715" s="135">
        <v>511196</v>
      </c>
      <c r="C715" s="135" t="s">
        <v>1498</v>
      </c>
      <c r="D715" s="135" t="s">
        <v>449</v>
      </c>
      <c r="E715" s="135"/>
      <c r="F715" s="135"/>
    </row>
    <row r="716" spans="1:6" ht="14.5">
      <c r="A716" s="135" t="s">
        <v>1499</v>
      </c>
      <c r="B716" s="135">
        <v>532483</v>
      </c>
      <c r="C716" s="135" t="s">
        <v>1500</v>
      </c>
      <c r="D716" s="135" t="s">
        <v>709</v>
      </c>
      <c r="E716" s="135"/>
      <c r="F716" s="135"/>
    </row>
    <row r="717" spans="1:6" ht="14.5">
      <c r="A717" s="135" t="s">
        <v>1501</v>
      </c>
      <c r="B717" s="135">
        <v>539304</v>
      </c>
      <c r="C717" s="135" t="s">
        <v>391</v>
      </c>
      <c r="D717" s="135" t="s">
        <v>374</v>
      </c>
      <c r="E717" s="135"/>
      <c r="F717" s="135"/>
    </row>
    <row r="718" spans="1:6" ht="14.5">
      <c r="A718" s="135" t="s">
        <v>1502</v>
      </c>
      <c r="B718" s="135">
        <v>533267</v>
      </c>
      <c r="C718" s="135" t="s">
        <v>1503</v>
      </c>
      <c r="D718" s="135" t="s">
        <v>505</v>
      </c>
      <c r="E718" s="135"/>
      <c r="F718" s="135"/>
    </row>
    <row r="719" spans="1:6" ht="14.5">
      <c r="A719" s="135" t="s">
        <v>1504</v>
      </c>
      <c r="B719" s="135">
        <v>533267</v>
      </c>
      <c r="C719" s="135" t="s">
        <v>1503</v>
      </c>
      <c r="D719" s="135" t="s">
        <v>505</v>
      </c>
      <c r="E719" s="135"/>
      <c r="F719" s="135"/>
    </row>
    <row r="720" spans="1:6" ht="14.5">
      <c r="A720" s="135" t="s">
        <v>1505</v>
      </c>
      <c r="B720" s="135">
        <v>540710</v>
      </c>
      <c r="C720" s="135" t="s">
        <v>1506</v>
      </c>
      <c r="D720" s="135" t="s">
        <v>477</v>
      </c>
      <c r="E720" s="135"/>
      <c r="F720" s="135"/>
    </row>
    <row r="721" spans="1:6" ht="14.5">
      <c r="A721" s="135" t="s">
        <v>1507</v>
      </c>
      <c r="B721" s="135">
        <v>539198</v>
      </c>
      <c r="C721" s="135" t="s">
        <v>391</v>
      </c>
      <c r="D721" s="135" t="s">
        <v>374</v>
      </c>
      <c r="E721" s="135"/>
      <c r="F721" s="135"/>
    </row>
    <row r="722" spans="1:6" ht="14.5">
      <c r="A722" s="135" t="s">
        <v>1508</v>
      </c>
      <c r="B722" s="135">
        <v>539198</v>
      </c>
      <c r="C722" s="135" t="s">
        <v>391</v>
      </c>
      <c r="D722" s="135" t="s">
        <v>374</v>
      </c>
      <c r="E722" s="135"/>
      <c r="F722" s="135"/>
    </row>
    <row r="723" spans="1:6" ht="14.5">
      <c r="A723" s="135" t="s">
        <v>1509</v>
      </c>
      <c r="B723" s="135">
        <v>532938</v>
      </c>
      <c r="C723" s="135" t="s">
        <v>1510</v>
      </c>
      <c r="D723" s="135" t="s">
        <v>374</v>
      </c>
      <c r="E723" s="135"/>
      <c r="F723" s="135"/>
    </row>
    <row r="724" spans="1:6" ht="14.5">
      <c r="A724" s="135" t="s">
        <v>1511</v>
      </c>
      <c r="B724" s="135">
        <v>530879</v>
      </c>
      <c r="C724" s="135" t="s">
        <v>391</v>
      </c>
      <c r="D724" s="135" t="s">
        <v>374</v>
      </c>
      <c r="E724" s="135"/>
      <c r="F724" s="135"/>
    </row>
    <row r="725" spans="1:6" ht="14.5">
      <c r="A725" s="135" t="s">
        <v>1512</v>
      </c>
      <c r="B725" s="135">
        <v>538476</v>
      </c>
      <c r="C725" s="135" t="s">
        <v>391</v>
      </c>
      <c r="D725" s="135" t="s">
        <v>408</v>
      </c>
      <c r="E725" s="135"/>
      <c r="F725" s="135"/>
    </row>
    <row r="726" spans="1:6" ht="14.5">
      <c r="A726" s="135" t="s">
        <v>1513</v>
      </c>
      <c r="B726" s="135">
        <v>511505</v>
      </c>
      <c r="C726" s="135" t="s">
        <v>1514</v>
      </c>
      <c r="D726" s="135" t="s">
        <v>408</v>
      </c>
      <c r="E726" s="135"/>
      <c r="F726" s="135"/>
    </row>
    <row r="727" spans="1:6" ht="14.5">
      <c r="A727" s="135" t="s">
        <v>1515</v>
      </c>
      <c r="B727" s="135">
        <v>524742</v>
      </c>
      <c r="C727" s="135" t="s">
        <v>1516</v>
      </c>
      <c r="D727" s="135" t="s">
        <v>429</v>
      </c>
      <c r="E727" s="135"/>
      <c r="F727" s="135"/>
    </row>
    <row r="728" spans="1:6" ht="14.5">
      <c r="A728" s="135" t="s">
        <v>1517</v>
      </c>
      <c r="B728" s="135">
        <v>531595</v>
      </c>
      <c r="C728" s="135" t="s">
        <v>1518</v>
      </c>
      <c r="D728" s="135" t="s">
        <v>408</v>
      </c>
      <c r="E728" s="135"/>
      <c r="F728" s="135"/>
    </row>
    <row r="729" spans="1:6" ht="14.5">
      <c r="A729" s="135" t="s">
        <v>1519</v>
      </c>
      <c r="B729" s="135">
        <v>512169</v>
      </c>
      <c r="C729" s="135" t="s">
        <v>391</v>
      </c>
      <c r="D729" s="135" t="s">
        <v>812</v>
      </c>
      <c r="E729" s="135"/>
      <c r="F729" s="135"/>
    </row>
    <row r="730" spans="1:6" ht="14.5">
      <c r="A730" s="135" t="s">
        <v>1520</v>
      </c>
      <c r="B730" s="135">
        <v>509486</v>
      </c>
      <c r="C730" s="135" t="s">
        <v>391</v>
      </c>
      <c r="D730" s="135" t="s">
        <v>511</v>
      </c>
      <c r="E730" s="135"/>
      <c r="F730" s="135"/>
    </row>
    <row r="731" spans="1:6" ht="14.5">
      <c r="A731" s="135" t="s">
        <v>1521</v>
      </c>
      <c r="B731" s="135">
        <v>509486</v>
      </c>
      <c r="C731" s="135" t="s">
        <v>391</v>
      </c>
      <c r="D731" s="135" t="s">
        <v>511</v>
      </c>
      <c r="E731" s="135"/>
      <c r="F731" s="135"/>
    </row>
    <row r="732" spans="1:6" ht="14.5">
      <c r="A732" s="135" t="s">
        <v>1522</v>
      </c>
      <c r="B732" s="135">
        <v>507486</v>
      </c>
      <c r="C732" s="135" t="s">
        <v>391</v>
      </c>
      <c r="D732" s="135" t="s">
        <v>439</v>
      </c>
      <c r="E732" s="135"/>
      <c r="F732" s="135"/>
    </row>
    <row r="733" spans="1:6" ht="14.5">
      <c r="A733" s="135" t="s">
        <v>1523</v>
      </c>
      <c r="B733" s="135">
        <v>538817</v>
      </c>
      <c r="C733" s="135" t="s">
        <v>391</v>
      </c>
      <c r="D733" s="135" t="s">
        <v>511</v>
      </c>
      <c r="E733" s="135"/>
      <c r="F733" s="135"/>
    </row>
    <row r="734" spans="1:6" ht="14.5">
      <c r="A734" s="135" t="s">
        <v>1524</v>
      </c>
      <c r="B734" s="135">
        <v>536974</v>
      </c>
      <c r="C734" s="135" t="s">
        <v>391</v>
      </c>
      <c r="D734" s="135" t="s">
        <v>511</v>
      </c>
      <c r="E734" s="135"/>
      <c r="F734" s="135"/>
    </row>
    <row r="735" spans="1:6" ht="14.5">
      <c r="A735" s="135" t="s">
        <v>1525</v>
      </c>
      <c r="B735" s="135">
        <v>540652</v>
      </c>
      <c r="C735" s="135" t="s">
        <v>391</v>
      </c>
      <c r="D735" s="135" t="s">
        <v>576</v>
      </c>
      <c r="E735" s="135"/>
      <c r="F735" s="135"/>
    </row>
    <row r="736" spans="1:6" ht="14.5">
      <c r="A736" s="135" t="s">
        <v>1526</v>
      </c>
      <c r="B736" s="135">
        <v>513375</v>
      </c>
      <c r="C736" s="135" t="s">
        <v>1527</v>
      </c>
      <c r="D736" s="135" t="s">
        <v>1311</v>
      </c>
      <c r="E736" s="135"/>
      <c r="F736" s="135"/>
    </row>
    <row r="737" spans="1:6" ht="14.5">
      <c r="A737" s="135" t="s">
        <v>1528</v>
      </c>
      <c r="B737" s="135">
        <v>534804</v>
      </c>
      <c r="C737" s="135" t="s">
        <v>1529</v>
      </c>
      <c r="D737" s="135" t="s">
        <v>374</v>
      </c>
      <c r="E737" s="135"/>
      <c r="F737" s="135"/>
    </row>
    <row r="738" spans="1:6" ht="14.5">
      <c r="A738" s="135" t="s">
        <v>1530</v>
      </c>
      <c r="B738" s="135">
        <v>533260</v>
      </c>
      <c r="C738" s="135" t="s">
        <v>1531</v>
      </c>
      <c r="D738" s="135" t="s">
        <v>496</v>
      </c>
      <c r="E738" s="135"/>
      <c r="F738" s="135"/>
    </row>
    <row r="739" spans="1:6" ht="14.5">
      <c r="A739" s="135" t="s">
        <v>1532</v>
      </c>
      <c r="B739" s="135">
        <v>530609</v>
      </c>
      <c r="C739" s="135" t="s">
        <v>391</v>
      </c>
      <c r="D739" s="135" t="s">
        <v>1311</v>
      </c>
      <c r="E739" s="135"/>
      <c r="F739" s="135"/>
    </row>
    <row r="740" spans="1:6" ht="14.5">
      <c r="A740" s="135" t="s">
        <v>1533</v>
      </c>
      <c r="B740" s="135">
        <v>532282</v>
      </c>
      <c r="C740" s="135" t="s">
        <v>1534</v>
      </c>
      <c r="D740" s="135" t="s">
        <v>746</v>
      </c>
      <c r="E740" s="135"/>
      <c r="F740" s="135"/>
    </row>
    <row r="741" spans="1:6" ht="14.5">
      <c r="A741" s="135" t="s">
        <v>1535</v>
      </c>
      <c r="B741" s="135">
        <v>500870</v>
      </c>
      <c r="C741" s="135" t="s">
        <v>1536</v>
      </c>
      <c r="D741" s="135" t="s">
        <v>601</v>
      </c>
      <c r="E741" s="135"/>
      <c r="F741" s="135"/>
    </row>
    <row r="742" spans="1:6" ht="14.5">
      <c r="A742" s="135" t="s">
        <v>1537</v>
      </c>
      <c r="B742" s="135">
        <v>500870</v>
      </c>
      <c r="C742" s="135" t="s">
        <v>1536</v>
      </c>
      <c r="D742" s="135" t="s">
        <v>601</v>
      </c>
      <c r="E742" s="135"/>
      <c r="F742" s="135"/>
    </row>
    <row r="743" spans="1:6" ht="14.5">
      <c r="A743" s="135" t="s">
        <v>1538</v>
      </c>
      <c r="B743" s="135">
        <v>531682</v>
      </c>
      <c r="C743" s="135" t="s">
        <v>391</v>
      </c>
      <c r="D743" s="135" t="s">
        <v>377</v>
      </c>
      <c r="E743" s="135"/>
      <c r="F743" s="135"/>
    </row>
    <row r="744" spans="1:6" ht="14.5">
      <c r="A744" s="135" t="s">
        <v>1539</v>
      </c>
      <c r="B744" s="135">
        <v>531158</v>
      </c>
      <c r="C744" s="135" t="s">
        <v>391</v>
      </c>
      <c r="D744" s="135" t="s">
        <v>413</v>
      </c>
      <c r="E744" s="135"/>
      <c r="F744" s="135"/>
    </row>
    <row r="745" spans="1:6" ht="14.5">
      <c r="A745" s="135" t="s">
        <v>1540</v>
      </c>
      <c r="B745" s="135">
        <v>531900</v>
      </c>
      <c r="C745" s="135" t="s">
        <v>391</v>
      </c>
      <c r="D745" s="135" t="s">
        <v>413</v>
      </c>
      <c r="E745" s="135"/>
      <c r="F745" s="135"/>
    </row>
    <row r="746" spans="1:6" ht="14.5">
      <c r="A746" s="135" t="s">
        <v>1541</v>
      </c>
      <c r="B746" s="135">
        <v>519600</v>
      </c>
      <c r="C746" s="135" t="s">
        <v>1542</v>
      </c>
      <c r="D746" s="135" t="s">
        <v>798</v>
      </c>
      <c r="E746" s="135"/>
      <c r="F746" s="135"/>
    </row>
    <row r="747" spans="1:6" ht="14.5">
      <c r="A747" s="135" t="s">
        <v>1543</v>
      </c>
      <c r="B747" s="135">
        <v>519600</v>
      </c>
      <c r="C747" s="135" t="s">
        <v>1542</v>
      </c>
      <c r="D747" s="135" t="s">
        <v>798</v>
      </c>
      <c r="E747" s="135"/>
      <c r="F747" s="135"/>
    </row>
    <row r="748" spans="1:6" ht="14.5">
      <c r="A748" s="135" t="s">
        <v>1544</v>
      </c>
      <c r="B748" s="135">
        <v>500878</v>
      </c>
      <c r="C748" s="135" t="s">
        <v>1545</v>
      </c>
      <c r="D748" s="135" t="s">
        <v>871</v>
      </c>
      <c r="E748" s="135"/>
      <c r="F748" s="135"/>
    </row>
    <row r="749" spans="1:6" ht="14.5">
      <c r="A749" s="135" t="s">
        <v>1546</v>
      </c>
      <c r="B749" s="135">
        <v>530789</v>
      </c>
      <c r="C749" s="135" t="s">
        <v>391</v>
      </c>
      <c r="D749" s="135" t="s">
        <v>511</v>
      </c>
      <c r="E749" s="135"/>
      <c r="F749" s="135"/>
    </row>
    <row r="750" spans="1:6" ht="14.5">
      <c r="A750" s="135" t="s">
        <v>1547</v>
      </c>
      <c r="B750" s="135">
        <v>531119</v>
      </c>
      <c r="C750" s="135" t="s">
        <v>391</v>
      </c>
      <c r="D750" s="135" t="s">
        <v>505</v>
      </c>
      <c r="E750" s="135"/>
      <c r="F750" s="135"/>
    </row>
    <row r="751" spans="1:6" ht="14.5">
      <c r="A751" s="135" t="s">
        <v>1548</v>
      </c>
      <c r="B751" s="135">
        <v>531119</v>
      </c>
      <c r="C751" s="135" t="s">
        <v>391</v>
      </c>
      <c r="D751" s="135" t="s">
        <v>505</v>
      </c>
      <c r="E751" s="135"/>
      <c r="F751" s="135"/>
    </row>
    <row r="752" spans="1:6" ht="14.5">
      <c r="A752" s="135" t="s">
        <v>1549</v>
      </c>
      <c r="B752" s="135">
        <v>514171</v>
      </c>
      <c r="C752" s="135" t="s">
        <v>391</v>
      </c>
      <c r="D752" s="135" t="s">
        <v>919</v>
      </c>
      <c r="E752" s="135"/>
      <c r="F752" s="135"/>
    </row>
    <row r="753" spans="1:6" ht="14.5">
      <c r="A753" s="135" t="s">
        <v>1550</v>
      </c>
      <c r="B753" s="135">
        <v>538734</v>
      </c>
      <c r="C753" s="135" t="s">
        <v>391</v>
      </c>
      <c r="D753" s="135" t="s">
        <v>377</v>
      </c>
      <c r="E753" s="135"/>
      <c r="F753" s="135"/>
    </row>
    <row r="754" spans="1:6" ht="14.5">
      <c r="A754" s="135" t="s">
        <v>1551</v>
      </c>
      <c r="B754" s="135">
        <v>532695</v>
      </c>
      <c r="C754" s="135" t="s">
        <v>1552</v>
      </c>
      <c r="D754" s="135" t="s">
        <v>505</v>
      </c>
      <c r="E754" s="135"/>
      <c r="F754" s="135"/>
    </row>
    <row r="755" spans="1:6" ht="14.5">
      <c r="A755" s="135" t="s">
        <v>1553</v>
      </c>
      <c r="B755" s="135">
        <v>532871</v>
      </c>
      <c r="C755" s="135" t="s">
        <v>1554</v>
      </c>
      <c r="D755" s="135" t="s">
        <v>729</v>
      </c>
      <c r="E755" s="135"/>
      <c r="F755" s="135"/>
    </row>
    <row r="756" spans="1:6" ht="14.5">
      <c r="A756" s="135" t="s">
        <v>1555</v>
      </c>
      <c r="B756" s="135">
        <v>532701</v>
      </c>
      <c r="C756" s="135" t="s">
        <v>391</v>
      </c>
      <c r="D756" s="135" t="s">
        <v>385</v>
      </c>
      <c r="E756" s="135"/>
      <c r="F756" s="135"/>
    </row>
    <row r="757" spans="1:6" ht="14.5">
      <c r="A757" s="135" t="s">
        <v>1556</v>
      </c>
      <c r="B757" s="135">
        <v>522251</v>
      </c>
      <c r="C757" s="135" t="s">
        <v>391</v>
      </c>
      <c r="D757" s="135" t="s">
        <v>399</v>
      </c>
      <c r="E757" s="135"/>
      <c r="F757" s="135"/>
    </row>
    <row r="758" spans="1:6" ht="14.5">
      <c r="A758" s="135" t="s">
        <v>1557</v>
      </c>
      <c r="B758" s="135">
        <v>531380</v>
      </c>
      <c r="C758" s="135" t="s">
        <v>391</v>
      </c>
      <c r="D758" s="135" t="s">
        <v>1558</v>
      </c>
      <c r="E758" s="135"/>
      <c r="F758" s="135"/>
    </row>
    <row r="759" spans="1:6" ht="14.5">
      <c r="A759" s="135" t="s">
        <v>1559</v>
      </c>
      <c r="B759" s="135">
        <v>532885</v>
      </c>
      <c r="C759" s="135" t="s">
        <v>1560</v>
      </c>
      <c r="D759" s="135" t="s">
        <v>709</v>
      </c>
      <c r="E759" s="135"/>
      <c r="F759" s="135"/>
    </row>
    <row r="760" spans="1:6" ht="14.5">
      <c r="A760" s="135" t="s">
        <v>1561</v>
      </c>
      <c r="B760" s="135" t="s">
        <v>391</v>
      </c>
      <c r="C760" s="135" t="s">
        <v>1562</v>
      </c>
      <c r="D760" s="135" t="s">
        <v>482</v>
      </c>
      <c r="E760" s="135"/>
      <c r="F760" s="135"/>
    </row>
    <row r="761" spans="1:6" ht="14.5">
      <c r="A761" s="135" t="s">
        <v>1563</v>
      </c>
      <c r="B761" s="135" t="s">
        <v>391</v>
      </c>
      <c r="C761" s="135" t="s">
        <v>1562</v>
      </c>
      <c r="D761" s="135" t="s">
        <v>482</v>
      </c>
      <c r="E761" s="135"/>
      <c r="F761" s="135"/>
    </row>
    <row r="762" spans="1:6" ht="14.5">
      <c r="A762" s="135" t="s">
        <v>1564</v>
      </c>
      <c r="B762" s="135">
        <v>501827</v>
      </c>
      <c r="C762" s="135" t="s">
        <v>391</v>
      </c>
      <c r="D762" s="135" t="s">
        <v>463</v>
      </c>
      <c r="E762" s="135"/>
      <c r="F762" s="135"/>
    </row>
    <row r="763" spans="1:6" ht="14.5">
      <c r="A763" s="135" t="s">
        <v>1565</v>
      </c>
      <c r="B763" s="135">
        <v>501150</v>
      </c>
      <c r="C763" s="135" t="s">
        <v>1566</v>
      </c>
      <c r="D763" s="135" t="s">
        <v>374</v>
      </c>
      <c r="E763" s="135"/>
      <c r="F763" s="135"/>
    </row>
    <row r="764" spans="1:6" ht="14.5">
      <c r="A764" s="135" t="s">
        <v>1567</v>
      </c>
      <c r="B764" s="135">
        <v>517544</v>
      </c>
      <c r="C764" s="135" t="s">
        <v>1568</v>
      </c>
      <c r="D764" s="135" t="s">
        <v>812</v>
      </c>
      <c r="E764" s="135"/>
      <c r="F764" s="135"/>
    </row>
    <row r="765" spans="1:6" ht="14.5">
      <c r="A765" s="135" t="s">
        <v>1569</v>
      </c>
      <c r="B765" s="135">
        <v>500280</v>
      </c>
      <c r="C765" s="135" t="s">
        <v>1570</v>
      </c>
      <c r="D765" s="135" t="s">
        <v>406</v>
      </c>
      <c r="E765" s="135"/>
      <c r="F765" s="135"/>
    </row>
    <row r="766" spans="1:6" ht="14.5">
      <c r="A766" s="135" t="s">
        <v>1571</v>
      </c>
      <c r="B766" s="135">
        <v>500083</v>
      </c>
      <c r="C766" s="135" t="s">
        <v>1572</v>
      </c>
      <c r="D766" s="135" t="s">
        <v>696</v>
      </c>
      <c r="E766" s="135"/>
      <c r="F766" s="135"/>
    </row>
    <row r="767" spans="1:6" ht="14.5">
      <c r="A767" s="135" t="s">
        <v>1573</v>
      </c>
      <c r="B767" s="135">
        <v>532548</v>
      </c>
      <c r="C767" s="135" t="s">
        <v>1574</v>
      </c>
      <c r="D767" s="135" t="s">
        <v>886</v>
      </c>
      <c r="E767" s="135"/>
      <c r="F767" s="135"/>
    </row>
    <row r="768" spans="1:6" ht="14.5">
      <c r="A768" s="135" t="s">
        <v>1575</v>
      </c>
      <c r="B768" s="135">
        <v>532548</v>
      </c>
      <c r="C768" s="135" t="s">
        <v>1574</v>
      </c>
      <c r="D768" s="135" t="s">
        <v>886</v>
      </c>
      <c r="E768" s="135"/>
      <c r="F768" s="135"/>
    </row>
    <row r="769" spans="1:6" ht="14.5">
      <c r="A769" s="135" t="s">
        <v>1576</v>
      </c>
      <c r="B769" s="135">
        <v>500040</v>
      </c>
      <c r="C769" s="135" t="s">
        <v>1577</v>
      </c>
      <c r="D769" s="135" t="s">
        <v>404</v>
      </c>
      <c r="E769" s="135"/>
      <c r="F769" s="135"/>
    </row>
    <row r="770" spans="1:6" ht="14.5">
      <c r="A770" s="135" t="s">
        <v>1578</v>
      </c>
      <c r="B770" s="135">
        <v>530881</v>
      </c>
      <c r="C770" s="135" t="s">
        <v>391</v>
      </c>
      <c r="D770" s="135" t="s">
        <v>374</v>
      </c>
      <c r="E770" s="135"/>
      <c r="F770" s="135"/>
    </row>
    <row r="771" spans="1:6" ht="14.5">
      <c r="A771" s="135" t="s">
        <v>1579</v>
      </c>
      <c r="B771" s="135">
        <v>532443</v>
      </c>
      <c r="C771" s="135" t="s">
        <v>1580</v>
      </c>
      <c r="D771" s="135" t="s">
        <v>668</v>
      </c>
      <c r="E771" s="135"/>
      <c r="F771" s="135"/>
    </row>
    <row r="772" spans="1:6" ht="14.5">
      <c r="A772" s="135" t="s">
        <v>1581</v>
      </c>
      <c r="B772" s="135">
        <v>532413</v>
      </c>
      <c r="C772" s="135" t="s">
        <v>1582</v>
      </c>
      <c r="D772" s="135" t="s">
        <v>716</v>
      </c>
      <c r="E772" s="135"/>
      <c r="F772" s="135"/>
    </row>
    <row r="773" spans="1:6" ht="14.5">
      <c r="A773" s="135" t="s">
        <v>1583</v>
      </c>
      <c r="B773" s="135">
        <v>512341</v>
      </c>
      <c r="C773" s="135" t="s">
        <v>391</v>
      </c>
      <c r="D773" s="135" t="s">
        <v>721</v>
      </c>
      <c r="E773" s="135"/>
      <c r="F773" s="135"/>
    </row>
    <row r="774" spans="1:6" ht="14.5">
      <c r="A774" s="135" t="s">
        <v>1584</v>
      </c>
      <c r="B774" s="135">
        <v>500084</v>
      </c>
      <c r="C774" s="135" t="s">
        <v>1585</v>
      </c>
      <c r="D774" s="135" t="s">
        <v>530</v>
      </c>
      <c r="E774" s="135"/>
      <c r="F774" s="135"/>
    </row>
    <row r="775" spans="1:6" ht="14.5">
      <c r="A775" s="135" t="s">
        <v>1586</v>
      </c>
      <c r="B775" s="135" t="s">
        <v>391</v>
      </c>
      <c r="C775" s="135" t="s">
        <v>1587</v>
      </c>
      <c r="D775" s="135" t="s">
        <v>1588</v>
      </c>
      <c r="E775" s="135"/>
      <c r="F775" s="135"/>
    </row>
    <row r="776" spans="1:6" ht="14.5">
      <c r="A776" s="135" t="s">
        <v>1589</v>
      </c>
      <c r="B776" s="135">
        <v>542333</v>
      </c>
      <c r="C776" s="135" t="s">
        <v>1590</v>
      </c>
      <c r="D776" s="135" t="s">
        <v>1588</v>
      </c>
      <c r="E776" s="135"/>
      <c r="F776" s="135"/>
    </row>
    <row r="777" spans="1:6" ht="14.5">
      <c r="A777" s="135" t="s">
        <v>1591</v>
      </c>
      <c r="B777" s="135">
        <v>500093</v>
      </c>
      <c r="C777" s="135" t="s">
        <v>1592</v>
      </c>
      <c r="D777" s="135" t="s">
        <v>434</v>
      </c>
      <c r="E777" s="135"/>
      <c r="F777" s="135"/>
    </row>
    <row r="778" spans="1:6" ht="14.5">
      <c r="A778" s="135" t="s">
        <v>1593</v>
      </c>
      <c r="B778" s="135">
        <v>531489</v>
      </c>
      <c r="C778" s="135" t="s">
        <v>391</v>
      </c>
      <c r="D778" s="135" t="s">
        <v>484</v>
      </c>
      <c r="E778" s="135"/>
      <c r="F778" s="135"/>
    </row>
    <row r="779" spans="1:6" ht="14.5">
      <c r="A779" s="135" t="s">
        <v>1594</v>
      </c>
      <c r="B779" s="135">
        <v>531946</v>
      </c>
      <c r="C779" s="135" t="s">
        <v>391</v>
      </c>
      <c r="D779" s="135" t="s">
        <v>385</v>
      </c>
      <c r="E779" s="135"/>
      <c r="F779" s="135"/>
    </row>
    <row r="780" spans="1:6" ht="14.5">
      <c r="A780" s="135" t="s">
        <v>1595</v>
      </c>
      <c r="B780" s="135">
        <v>542399</v>
      </c>
      <c r="C780" s="135" t="s">
        <v>1596</v>
      </c>
      <c r="D780" s="135" t="s">
        <v>592</v>
      </c>
      <c r="E780" s="135"/>
      <c r="F780" s="135"/>
    </row>
    <row r="781" spans="1:6" ht="14.5">
      <c r="A781" s="135" t="s">
        <v>1597</v>
      </c>
      <c r="B781" s="135">
        <v>539600</v>
      </c>
      <c r="C781" s="135" t="s">
        <v>391</v>
      </c>
      <c r="D781" s="135" t="s">
        <v>413</v>
      </c>
      <c r="E781" s="135"/>
      <c r="F781" s="135"/>
    </row>
    <row r="782" spans="1:6" ht="14.5">
      <c r="A782" s="135" t="s">
        <v>1598</v>
      </c>
      <c r="B782" s="135">
        <v>530307</v>
      </c>
      <c r="C782" s="135" t="s">
        <v>391</v>
      </c>
      <c r="D782" s="135" t="s">
        <v>589</v>
      </c>
      <c r="E782" s="135"/>
      <c r="F782" s="135"/>
    </row>
    <row r="783" spans="1:6" ht="14.5">
      <c r="A783" s="135" t="s">
        <v>1599</v>
      </c>
      <c r="B783" s="135">
        <v>512301</v>
      </c>
      <c r="C783" s="135" t="s">
        <v>391</v>
      </c>
      <c r="D783" s="135" t="s">
        <v>413</v>
      </c>
      <c r="E783" s="135"/>
      <c r="F783" s="135"/>
    </row>
    <row r="784" spans="1:6" ht="14.5">
      <c r="A784" s="135" t="s">
        <v>1600</v>
      </c>
      <c r="B784" s="135">
        <v>500085</v>
      </c>
      <c r="C784" s="135" t="s">
        <v>1601</v>
      </c>
      <c r="D784" s="135" t="s">
        <v>899</v>
      </c>
      <c r="E784" s="135"/>
      <c r="F784" s="135"/>
    </row>
    <row r="785" spans="1:6" ht="14.5">
      <c r="A785" s="135" t="s">
        <v>1602</v>
      </c>
      <c r="B785" s="135">
        <v>542627</v>
      </c>
      <c r="C785" s="135" t="s">
        <v>1603</v>
      </c>
      <c r="D785" s="135" t="s">
        <v>757</v>
      </c>
      <c r="E785" s="135"/>
      <c r="F785" s="135"/>
    </row>
    <row r="786" spans="1:6" ht="14.5">
      <c r="A786" s="135" t="s">
        <v>1604</v>
      </c>
      <c r="B786" s="135">
        <v>522292</v>
      </c>
      <c r="C786" s="135" t="s">
        <v>391</v>
      </c>
      <c r="D786" s="135" t="s">
        <v>406</v>
      </c>
      <c r="E786" s="135"/>
      <c r="F786" s="135"/>
    </row>
    <row r="787" spans="1:6" ht="14.5">
      <c r="A787" s="135" t="s">
        <v>1605</v>
      </c>
      <c r="B787" s="135">
        <v>530309</v>
      </c>
      <c r="C787" s="135" t="s">
        <v>391</v>
      </c>
      <c r="D787" s="135" t="s">
        <v>413</v>
      </c>
      <c r="E787" s="135"/>
      <c r="F787" s="135"/>
    </row>
    <row r="788" spans="1:6" ht="14.5">
      <c r="A788" s="135" t="s">
        <v>1606</v>
      </c>
      <c r="B788" s="135">
        <v>540829</v>
      </c>
      <c r="C788" s="135" t="s">
        <v>391</v>
      </c>
      <c r="D788" s="135" t="s">
        <v>413</v>
      </c>
      <c r="E788" s="135"/>
      <c r="F788" s="135"/>
    </row>
    <row r="789" spans="1:6" ht="14.5">
      <c r="A789" s="135" t="s">
        <v>1607</v>
      </c>
      <c r="B789" s="135">
        <v>535142</v>
      </c>
      <c r="C789" s="135" t="s">
        <v>391</v>
      </c>
      <c r="D789" s="135" t="s">
        <v>394</v>
      </c>
      <c r="E789" s="135"/>
      <c r="F789" s="135"/>
    </row>
    <row r="790" spans="1:6" ht="14.5">
      <c r="A790" s="135" t="s">
        <v>1608</v>
      </c>
      <c r="B790" s="135">
        <v>531327</v>
      </c>
      <c r="C790" s="135" t="s">
        <v>391</v>
      </c>
      <c r="D790" s="135" t="s">
        <v>374</v>
      </c>
      <c r="E790" s="135"/>
      <c r="F790" s="135"/>
    </row>
    <row r="791" spans="1:6" ht="14.5">
      <c r="A791" s="135" t="s">
        <v>1609</v>
      </c>
      <c r="B791" s="135">
        <v>511696</v>
      </c>
      <c r="C791" s="135" t="s">
        <v>391</v>
      </c>
      <c r="D791" s="135" t="s">
        <v>374</v>
      </c>
      <c r="E791" s="135"/>
      <c r="F791" s="135"/>
    </row>
    <row r="792" spans="1:6" ht="14.5">
      <c r="A792" s="135" t="s">
        <v>1610</v>
      </c>
      <c r="B792" s="135">
        <v>531977</v>
      </c>
      <c r="C792" s="135" t="s">
        <v>391</v>
      </c>
      <c r="D792" s="135" t="s">
        <v>463</v>
      </c>
      <c r="E792" s="135"/>
      <c r="F792" s="135"/>
    </row>
    <row r="793" spans="1:6" ht="14.5">
      <c r="A793" s="135" t="s">
        <v>1611</v>
      </c>
      <c r="B793" s="135">
        <v>504671</v>
      </c>
      <c r="C793" s="135" t="s">
        <v>391</v>
      </c>
      <c r="D793" s="135" t="s">
        <v>423</v>
      </c>
      <c r="E793" s="135"/>
      <c r="F793" s="135"/>
    </row>
    <row r="794" spans="1:6" ht="14.5">
      <c r="A794" s="135" t="s">
        <v>1612</v>
      </c>
      <c r="B794" s="135">
        <v>539800</v>
      </c>
      <c r="C794" s="135" t="s">
        <v>391</v>
      </c>
      <c r="D794" s="135" t="s">
        <v>413</v>
      </c>
      <c r="E794" s="135"/>
      <c r="F794" s="135"/>
    </row>
    <row r="795" spans="1:6" ht="14.5">
      <c r="A795" s="135" t="s">
        <v>1613</v>
      </c>
      <c r="B795" s="135">
        <v>526917</v>
      </c>
      <c r="C795" s="135" t="s">
        <v>391</v>
      </c>
      <c r="D795" s="135" t="s">
        <v>477</v>
      </c>
      <c r="E795" s="135"/>
      <c r="F795" s="135"/>
    </row>
    <row r="796" spans="1:6" ht="14.5">
      <c r="A796" s="135" t="s">
        <v>1614</v>
      </c>
      <c r="B796" s="135">
        <v>530871</v>
      </c>
      <c r="C796" s="135" t="s">
        <v>391</v>
      </c>
      <c r="D796" s="135" t="s">
        <v>551</v>
      </c>
      <c r="E796" s="135"/>
      <c r="F796" s="135"/>
    </row>
    <row r="797" spans="1:6" ht="14.5">
      <c r="A797" s="135" t="s">
        <v>1615</v>
      </c>
      <c r="B797" s="135">
        <v>540395</v>
      </c>
      <c r="C797" s="135" t="s">
        <v>391</v>
      </c>
      <c r="D797" s="135" t="s">
        <v>551</v>
      </c>
      <c r="E797" s="135"/>
      <c r="F797" s="135"/>
    </row>
    <row r="798" spans="1:6" ht="14.5">
      <c r="A798" s="135" t="s">
        <v>1616</v>
      </c>
      <c r="B798" s="135">
        <v>541269</v>
      </c>
      <c r="C798" s="135" t="s">
        <v>1617</v>
      </c>
      <c r="D798" s="135" t="s">
        <v>439</v>
      </c>
      <c r="E798" s="135"/>
      <c r="F798" s="135"/>
    </row>
    <row r="799" spans="1:6" ht="14.5">
      <c r="A799" s="135" t="s">
        <v>1618</v>
      </c>
      <c r="B799" s="135">
        <v>539230</v>
      </c>
      <c r="C799" s="135" t="s">
        <v>391</v>
      </c>
      <c r="D799" s="135" t="s">
        <v>551</v>
      </c>
      <c r="E799" s="135"/>
      <c r="F799" s="135"/>
    </row>
    <row r="800" spans="1:6" ht="14.5">
      <c r="A800" s="135" t="s">
        <v>1619</v>
      </c>
      <c r="B800" s="135">
        <v>506365</v>
      </c>
      <c r="C800" s="135" t="s">
        <v>391</v>
      </c>
      <c r="D800" s="135" t="s">
        <v>429</v>
      </c>
      <c r="E800" s="135"/>
      <c r="F800" s="135"/>
    </row>
    <row r="801" spans="1:6" ht="14.5">
      <c r="A801" s="135" t="s">
        <v>1620</v>
      </c>
      <c r="B801" s="135">
        <v>537326</v>
      </c>
      <c r="C801" s="135" t="s">
        <v>391</v>
      </c>
      <c r="D801" s="135" t="s">
        <v>399</v>
      </c>
      <c r="E801" s="135"/>
      <c r="F801" s="135"/>
    </row>
    <row r="802" spans="1:6" ht="14.5">
      <c r="A802" s="135" t="s">
        <v>1621</v>
      </c>
      <c r="B802" s="135">
        <v>539011</v>
      </c>
      <c r="C802" s="135" t="s">
        <v>391</v>
      </c>
      <c r="D802" s="135" t="s">
        <v>423</v>
      </c>
      <c r="E802" s="135"/>
      <c r="F802" s="135"/>
    </row>
    <row r="803" spans="1:6" ht="14.5">
      <c r="A803" s="135" t="s">
        <v>1622</v>
      </c>
      <c r="B803" s="135">
        <v>523489</v>
      </c>
      <c r="C803" s="135" t="s">
        <v>391</v>
      </c>
      <c r="D803" s="135" t="s">
        <v>580</v>
      </c>
      <c r="E803" s="135"/>
      <c r="F803" s="135"/>
    </row>
    <row r="804" spans="1:6" ht="14.5">
      <c r="A804" s="135" t="s">
        <v>1623</v>
      </c>
      <c r="B804" s="135">
        <v>500110</v>
      </c>
      <c r="C804" s="135" t="s">
        <v>1624</v>
      </c>
      <c r="D804" s="135" t="s">
        <v>1320</v>
      </c>
      <c r="E804" s="135"/>
      <c r="F804" s="135"/>
    </row>
    <row r="805" spans="1:6" ht="14.5">
      <c r="A805" s="135" t="s">
        <v>1625</v>
      </c>
      <c r="B805" s="135">
        <v>526817</v>
      </c>
      <c r="C805" s="135" t="s">
        <v>391</v>
      </c>
      <c r="D805" s="135" t="s">
        <v>628</v>
      </c>
      <c r="E805" s="135"/>
      <c r="F805" s="135"/>
    </row>
    <row r="806" spans="1:6" ht="14.5">
      <c r="A806" s="135" t="s">
        <v>1626</v>
      </c>
      <c r="B806" s="135">
        <v>521244</v>
      </c>
      <c r="C806" s="135" t="s">
        <v>391</v>
      </c>
      <c r="D806" s="135" t="s">
        <v>406</v>
      </c>
      <c r="E806" s="135"/>
      <c r="F806" s="135"/>
    </row>
    <row r="807" spans="1:6" ht="14.5">
      <c r="A807" s="135" t="s">
        <v>1627</v>
      </c>
      <c r="B807" s="135">
        <v>532992</v>
      </c>
      <c r="C807" s="135" t="s">
        <v>391</v>
      </c>
      <c r="D807" s="135" t="s">
        <v>592</v>
      </c>
      <c r="E807" s="135"/>
      <c r="F807" s="135"/>
    </row>
    <row r="808" spans="1:6" ht="14.5">
      <c r="A808" s="135" t="s">
        <v>1628</v>
      </c>
      <c r="B808" s="135">
        <v>531358</v>
      </c>
      <c r="C808" s="135" t="s">
        <v>391</v>
      </c>
      <c r="D808" s="135" t="s">
        <v>408</v>
      </c>
      <c r="E808" s="135"/>
      <c r="F808" s="135"/>
    </row>
    <row r="809" spans="1:6" ht="14.5">
      <c r="A809" s="135" t="s">
        <v>1629</v>
      </c>
      <c r="B809" s="135">
        <v>530427</v>
      </c>
      <c r="C809" s="135" t="s">
        <v>391</v>
      </c>
      <c r="D809" s="135" t="s">
        <v>1630</v>
      </c>
      <c r="E809" s="135"/>
      <c r="F809" s="135"/>
    </row>
    <row r="810" spans="1:6" ht="14.5">
      <c r="A810" s="135" t="s">
        <v>1631</v>
      </c>
      <c r="B810" s="135">
        <v>526546</v>
      </c>
      <c r="C810" s="135" t="s">
        <v>391</v>
      </c>
      <c r="D810" s="135" t="s">
        <v>580</v>
      </c>
      <c r="E810" s="135"/>
      <c r="F810" s="135"/>
    </row>
    <row r="811" spans="1:6" ht="14.5">
      <c r="A811" s="135" t="s">
        <v>1632</v>
      </c>
      <c r="B811" s="135">
        <v>511243</v>
      </c>
      <c r="C811" s="135" t="s">
        <v>1633</v>
      </c>
      <c r="D811" s="135" t="s">
        <v>408</v>
      </c>
      <c r="E811" s="135"/>
      <c r="F811" s="135"/>
    </row>
    <row r="812" spans="1:6" ht="14.5">
      <c r="A812" s="135" t="s">
        <v>1634</v>
      </c>
      <c r="B812" s="135">
        <v>511243</v>
      </c>
      <c r="C812" s="135" t="s">
        <v>1635</v>
      </c>
      <c r="D812" s="135" t="s">
        <v>408</v>
      </c>
      <c r="E812" s="135"/>
      <c r="F812" s="135"/>
    </row>
    <row r="813" spans="1:6" ht="14.5">
      <c r="A813" s="135" t="s">
        <v>1636</v>
      </c>
      <c r="B813" s="135">
        <v>519475</v>
      </c>
      <c r="C813" s="135" t="s">
        <v>391</v>
      </c>
      <c r="D813" s="135" t="s">
        <v>471</v>
      </c>
      <c r="E813" s="135"/>
      <c r="F813" s="135"/>
    </row>
    <row r="814" spans="1:6" ht="14.5">
      <c r="A814" s="135" t="s">
        <v>1637</v>
      </c>
      <c r="B814" s="135">
        <v>540681</v>
      </c>
      <c r="C814" s="135" t="s">
        <v>391</v>
      </c>
      <c r="D814" s="135" t="s">
        <v>451</v>
      </c>
      <c r="E814" s="135"/>
      <c r="F814" s="135"/>
    </row>
    <row r="815" spans="1:6" ht="14.5">
      <c r="A815" s="135" t="s">
        <v>1638</v>
      </c>
      <c r="B815" s="135">
        <v>501833</v>
      </c>
      <c r="C815" s="135" t="s">
        <v>391</v>
      </c>
      <c r="D815" s="135" t="s">
        <v>1639</v>
      </c>
      <c r="E815" s="135"/>
      <c r="F815" s="135"/>
    </row>
    <row r="816" spans="1:6" ht="14.5">
      <c r="A816" s="135" t="s">
        <v>1640</v>
      </c>
      <c r="B816" s="135">
        <v>539335</v>
      </c>
      <c r="C816" s="135" t="s">
        <v>391</v>
      </c>
      <c r="D816" s="135" t="s">
        <v>413</v>
      </c>
      <c r="E816" s="135"/>
      <c r="F816" s="135"/>
    </row>
    <row r="817" spans="1:6" ht="14.5">
      <c r="A817" s="135" t="s">
        <v>1641</v>
      </c>
      <c r="B817" s="135">
        <v>530191</v>
      </c>
      <c r="C817" s="135" t="s">
        <v>1642</v>
      </c>
      <c r="D817" s="135" t="s">
        <v>551</v>
      </c>
      <c r="E817" s="135"/>
      <c r="F817" s="135"/>
    </row>
    <row r="818" spans="1:6" ht="14.5">
      <c r="A818" s="135" t="s">
        <v>1643</v>
      </c>
      <c r="B818" s="135">
        <v>530191</v>
      </c>
      <c r="C818" s="135" t="s">
        <v>1642</v>
      </c>
      <c r="D818" s="135" t="s">
        <v>551</v>
      </c>
      <c r="E818" s="135"/>
      <c r="F818" s="135"/>
    </row>
    <row r="819" spans="1:6" ht="14.5">
      <c r="A819" s="135" t="s">
        <v>1644</v>
      </c>
      <c r="B819" s="135">
        <v>519477</v>
      </c>
      <c r="C819" s="135" t="s">
        <v>391</v>
      </c>
      <c r="D819" s="135" t="s">
        <v>640</v>
      </c>
      <c r="E819" s="135"/>
      <c r="F819" s="135"/>
    </row>
    <row r="820" spans="1:6" ht="14.5">
      <c r="A820" s="135" t="s">
        <v>1645</v>
      </c>
      <c r="B820" s="135">
        <v>542678</v>
      </c>
      <c r="C820" s="135" t="s">
        <v>1646</v>
      </c>
      <c r="D820" s="135" t="s">
        <v>429</v>
      </c>
      <c r="E820" s="135"/>
      <c r="F820" s="135"/>
    </row>
    <row r="821" spans="1:6" ht="14.5">
      <c r="A821" s="135" t="s">
        <v>1647</v>
      </c>
      <c r="B821" s="135">
        <v>534758</v>
      </c>
      <c r="C821" s="135" t="s">
        <v>1648</v>
      </c>
      <c r="D821" s="135" t="s">
        <v>377</v>
      </c>
      <c r="E821" s="135"/>
      <c r="F821" s="135"/>
    </row>
    <row r="822" spans="1:6" ht="14.5">
      <c r="A822" s="135" t="s">
        <v>1649</v>
      </c>
      <c r="B822" s="135">
        <v>533407</v>
      </c>
      <c r="C822" s="135" t="s">
        <v>1650</v>
      </c>
      <c r="D822" s="135" t="s">
        <v>406</v>
      </c>
      <c r="E822" s="135"/>
      <c r="F822" s="135"/>
    </row>
    <row r="823" spans="1:6" ht="14.5">
      <c r="A823" s="135" t="s">
        <v>1651</v>
      </c>
      <c r="B823" s="135">
        <v>530829</v>
      </c>
      <c r="C823" s="135" t="s">
        <v>391</v>
      </c>
      <c r="D823" s="135" t="s">
        <v>408</v>
      </c>
      <c r="E823" s="135"/>
      <c r="F823" s="135"/>
    </row>
    <row r="824" spans="1:6" ht="14.5">
      <c r="A824" s="135" t="s">
        <v>1652</v>
      </c>
      <c r="B824" s="135">
        <v>505230</v>
      </c>
      <c r="C824" s="135" t="s">
        <v>1653</v>
      </c>
      <c r="D824" s="135" t="s">
        <v>380</v>
      </c>
      <c r="E824" s="135"/>
      <c r="F824" s="135"/>
    </row>
    <row r="825" spans="1:6" ht="14.5">
      <c r="A825" s="135" t="s">
        <v>1654</v>
      </c>
      <c r="B825" s="135">
        <v>531283</v>
      </c>
      <c r="C825" s="135" t="s">
        <v>391</v>
      </c>
      <c r="D825" s="135" t="s">
        <v>408</v>
      </c>
      <c r="E825" s="135"/>
      <c r="F825" s="135"/>
    </row>
    <row r="826" spans="1:6" ht="14.5">
      <c r="A826" s="135" t="s">
        <v>1655</v>
      </c>
      <c r="B826" s="135">
        <v>526373</v>
      </c>
      <c r="C826" s="135" t="s">
        <v>391</v>
      </c>
      <c r="D826" s="135" t="s">
        <v>592</v>
      </c>
      <c r="E826" s="135"/>
      <c r="F826" s="135"/>
    </row>
    <row r="827" spans="1:6" ht="14.5">
      <c r="A827" s="135" t="s">
        <v>1656</v>
      </c>
      <c r="B827" s="135">
        <v>532807</v>
      </c>
      <c r="C827" s="135" t="s">
        <v>1657</v>
      </c>
      <c r="D827" s="135" t="s">
        <v>392</v>
      </c>
      <c r="E827" s="135"/>
      <c r="F827" s="135"/>
    </row>
    <row r="828" spans="1:6" ht="14.5">
      <c r="A828" s="135" t="s">
        <v>1658</v>
      </c>
      <c r="B828" s="135">
        <v>532807</v>
      </c>
      <c r="C828" s="135" t="s">
        <v>1657</v>
      </c>
      <c r="D828" s="135" t="s">
        <v>392</v>
      </c>
      <c r="E828" s="135"/>
      <c r="F828" s="135"/>
    </row>
    <row r="829" spans="1:6" ht="14.5">
      <c r="A829" s="135" t="s">
        <v>1659</v>
      </c>
      <c r="B829" s="135">
        <v>530457</v>
      </c>
      <c r="C829" s="135" t="s">
        <v>391</v>
      </c>
      <c r="D829" s="135" t="s">
        <v>394</v>
      </c>
      <c r="E829" s="135"/>
      <c r="F829" s="135"/>
    </row>
    <row r="830" spans="1:6" ht="14.5">
      <c r="A830" s="135" t="s">
        <v>1660</v>
      </c>
      <c r="B830" s="135">
        <v>532324</v>
      </c>
      <c r="C830" s="135" t="s">
        <v>1661</v>
      </c>
      <c r="D830" s="135" t="s">
        <v>394</v>
      </c>
      <c r="E830" s="135"/>
      <c r="F830" s="135"/>
    </row>
    <row r="831" spans="1:6" ht="14.5">
      <c r="A831" s="135" t="s">
        <v>1662</v>
      </c>
      <c r="B831" s="135">
        <v>500087</v>
      </c>
      <c r="C831" s="135" t="s">
        <v>1663</v>
      </c>
      <c r="D831" s="135" t="s">
        <v>429</v>
      </c>
      <c r="E831" s="135"/>
      <c r="F831" s="135"/>
    </row>
    <row r="832" spans="1:6" ht="14.5">
      <c r="A832" s="135" t="s">
        <v>1664</v>
      </c>
      <c r="B832" s="135">
        <v>531775</v>
      </c>
      <c r="C832" s="135" t="s">
        <v>391</v>
      </c>
      <c r="D832" s="135" t="s">
        <v>413</v>
      </c>
      <c r="E832" s="135"/>
      <c r="F832" s="135"/>
    </row>
    <row r="833" spans="1:6" ht="14.5">
      <c r="A833" s="135" t="s">
        <v>1665</v>
      </c>
      <c r="B833" s="135">
        <v>502445</v>
      </c>
      <c r="C833" s="135" t="s">
        <v>391</v>
      </c>
      <c r="D833" s="135" t="s">
        <v>477</v>
      </c>
      <c r="E833" s="135"/>
      <c r="F833" s="135"/>
    </row>
    <row r="834" spans="1:6" ht="14.5">
      <c r="A834" s="135" t="s">
        <v>1666</v>
      </c>
      <c r="B834" s="135">
        <v>531235</v>
      </c>
      <c r="C834" s="135" t="s">
        <v>391</v>
      </c>
      <c r="D834" s="135" t="s">
        <v>408</v>
      </c>
      <c r="E834" s="135"/>
      <c r="F834" s="135"/>
    </row>
    <row r="835" spans="1:6" ht="14.5">
      <c r="A835" s="135" t="s">
        <v>1667</v>
      </c>
      <c r="B835" s="135">
        <v>538786</v>
      </c>
      <c r="C835" s="135" t="s">
        <v>391</v>
      </c>
      <c r="D835" s="135" t="s">
        <v>915</v>
      </c>
      <c r="E835" s="135"/>
      <c r="F835" s="135"/>
    </row>
    <row r="836" spans="1:6" ht="14.5">
      <c r="A836" s="135" t="s">
        <v>1668</v>
      </c>
      <c r="B836" s="135">
        <v>538674</v>
      </c>
      <c r="C836" s="135" t="s">
        <v>391</v>
      </c>
      <c r="D836" s="135" t="s">
        <v>1335</v>
      </c>
      <c r="E836" s="135"/>
      <c r="F836" s="135"/>
    </row>
    <row r="837" spans="1:6" ht="14.5">
      <c r="A837" s="135" t="s">
        <v>1669</v>
      </c>
      <c r="B837" s="135">
        <v>532210</v>
      </c>
      <c r="C837" s="135" t="s">
        <v>1670</v>
      </c>
      <c r="D837" s="135" t="s">
        <v>709</v>
      </c>
      <c r="E837" s="135"/>
      <c r="F837" s="135"/>
    </row>
    <row r="838" spans="1:6" ht="14.5">
      <c r="A838" s="135" t="s">
        <v>1671</v>
      </c>
      <c r="B838" s="135">
        <v>521210</v>
      </c>
      <c r="C838" s="135" t="s">
        <v>391</v>
      </c>
      <c r="D838" s="135" t="s">
        <v>505</v>
      </c>
      <c r="E838" s="135"/>
      <c r="F838" s="135"/>
    </row>
    <row r="839" spans="1:6" ht="14.5">
      <c r="A839" s="135" t="s">
        <v>1672</v>
      </c>
      <c r="B839" s="135">
        <v>780013</v>
      </c>
      <c r="C839" s="135" t="s">
        <v>391</v>
      </c>
      <c r="D839" s="135" t="s">
        <v>482</v>
      </c>
      <c r="E839" s="135"/>
      <c r="F839" s="135"/>
    </row>
    <row r="840" spans="1:6" ht="14.5">
      <c r="A840" s="135" t="s">
        <v>1673</v>
      </c>
      <c r="B840" s="135">
        <v>780013</v>
      </c>
      <c r="C840" s="135" t="s">
        <v>391</v>
      </c>
      <c r="D840" s="135" t="s">
        <v>482</v>
      </c>
      <c r="E840" s="135"/>
      <c r="F840" s="135"/>
    </row>
    <row r="841" spans="1:6" ht="14.5">
      <c r="A841" s="135" t="s">
        <v>1674</v>
      </c>
      <c r="B841" s="135" t="s">
        <v>391</v>
      </c>
      <c r="C841" s="135" t="s">
        <v>1675</v>
      </c>
      <c r="D841" s="135" t="s">
        <v>402</v>
      </c>
      <c r="E841" s="135"/>
      <c r="F841" s="135"/>
    </row>
    <row r="842" spans="1:6" ht="14.5">
      <c r="A842" s="135" t="s">
        <v>1676</v>
      </c>
      <c r="B842" s="135" t="s">
        <v>391</v>
      </c>
      <c r="C842" s="135" t="s">
        <v>1677</v>
      </c>
      <c r="D842" s="135" t="s">
        <v>402</v>
      </c>
      <c r="E842" s="135"/>
      <c r="F842" s="135"/>
    </row>
    <row r="843" spans="1:6" ht="14.5">
      <c r="A843" s="135" t="s">
        <v>1678</v>
      </c>
      <c r="B843" s="135">
        <v>540403</v>
      </c>
      <c r="C843" s="135" t="s">
        <v>1679</v>
      </c>
      <c r="D843" s="135" t="s">
        <v>496</v>
      </c>
      <c r="E843" s="135"/>
      <c r="F843" s="135"/>
    </row>
    <row r="844" spans="1:6" ht="14.5">
      <c r="A844" s="135" t="s">
        <v>1680</v>
      </c>
      <c r="B844" s="135">
        <v>506390</v>
      </c>
      <c r="C844" s="135" t="s">
        <v>1681</v>
      </c>
      <c r="D844" s="135" t="s">
        <v>551</v>
      </c>
      <c r="E844" s="135"/>
      <c r="F844" s="135"/>
    </row>
    <row r="845" spans="1:6" ht="14.5">
      <c r="A845" s="135" t="s">
        <v>1682</v>
      </c>
      <c r="B845" s="135">
        <v>506390</v>
      </c>
      <c r="C845" s="135" t="s">
        <v>1683</v>
      </c>
      <c r="D845" s="135" t="s">
        <v>551</v>
      </c>
      <c r="E845" s="135"/>
      <c r="F845" s="135"/>
    </row>
    <row r="846" spans="1:6" ht="14.5">
      <c r="A846" s="135" t="s">
        <v>1684</v>
      </c>
      <c r="B846" s="135">
        <v>512213</v>
      </c>
      <c r="C846" s="135" t="s">
        <v>391</v>
      </c>
      <c r="D846" s="135" t="s">
        <v>413</v>
      </c>
      <c r="E846" s="135"/>
      <c r="F846" s="135"/>
    </row>
    <row r="847" spans="1:6" ht="14.5">
      <c r="A847" s="135" t="s">
        <v>1685</v>
      </c>
      <c r="B847" s="135">
        <v>540310</v>
      </c>
      <c r="C847" s="135" t="s">
        <v>391</v>
      </c>
      <c r="D847" s="135" t="s">
        <v>406</v>
      </c>
      <c r="E847" s="135"/>
      <c r="F847" s="135"/>
    </row>
    <row r="848" spans="1:6" ht="14.5">
      <c r="A848" s="135" t="s">
        <v>1686</v>
      </c>
      <c r="B848" s="135">
        <v>538433</v>
      </c>
      <c r="C848" s="135" t="s">
        <v>391</v>
      </c>
      <c r="D848" s="135" t="s">
        <v>374</v>
      </c>
      <c r="E848" s="135"/>
      <c r="F848" s="135"/>
    </row>
    <row r="849" spans="1:6" ht="14.5">
      <c r="A849" s="135" t="s">
        <v>1687</v>
      </c>
      <c r="B849" s="135">
        <v>540481</v>
      </c>
      <c r="C849" s="135" t="s">
        <v>391</v>
      </c>
      <c r="D849" s="135" t="s">
        <v>374</v>
      </c>
      <c r="E849" s="135"/>
      <c r="F849" s="135"/>
    </row>
    <row r="850" spans="1:6" ht="14.5">
      <c r="A850" s="135" t="s">
        <v>1688</v>
      </c>
      <c r="B850" s="135">
        <v>530839</v>
      </c>
      <c r="C850" s="135" t="s">
        <v>391</v>
      </c>
      <c r="D850" s="135" t="s">
        <v>484</v>
      </c>
      <c r="E850" s="135"/>
      <c r="F850" s="135"/>
    </row>
    <row r="851" spans="1:6" ht="14.5">
      <c r="A851" s="135" t="s">
        <v>1689</v>
      </c>
      <c r="B851" s="135">
        <v>500147</v>
      </c>
      <c r="C851" s="135" t="s">
        <v>391</v>
      </c>
      <c r="D851" s="135" t="s">
        <v>399</v>
      </c>
      <c r="E851" s="135"/>
      <c r="F851" s="135"/>
    </row>
    <row r="852" spans="1:6" ht="14.5">
      <c r="A852" s="135" t="s">
        <v>1690</v>
      </c>
      <c r="B852" s="135">
        <v>517330</v>
      </c>
      <c r="C852" s="135" t="s">
        <v>1691</v>
      </c>
      <c r="D852" s="135" t="s">
        <v>689</v>
      </c>
      <c r="E852" s="135"/>
      <c r="F852" s="135"/>
    </row>
    <row r="853" spans="1:6" ht="14.5">
      <c r="A853" s="135" t="s">
        <v>1692</v>
      </c>
      <c r="B853" s="135" t="s">
        <v>391</v>
      </c>
      <c r="C853" s="135" t="s">
        <v>1693</v>
      </c>
      <c r="D853" s="135" t="s">
        <v>402</v>
      </c>
      <c r="E853" s="135"/>
      <c r="F853" s="135"/>
    </row>
    <row r="854" spans="1:6" ht="14.5">
      <c r="A854" s="135" t="s">
        <v>1694</v>
      </c>
      <c r="B854" s="135">
        <v>512018</v>
      </c>
      <c r="C854" s="135" t="s">
        <v>391</v>
      </c>
      <c r="D854" s="135" t="s">
        <v>397</v>
      </c>
      <c r="E854" s="135"/>
      <c r="F854" s="135"/>
    </row>
    <row r="855" spans="1:6" ht="14.5">
      <c r="A855" s="135" t="s">
        <v>1695</v>
      </c>
      <c r="B855" s="135">
        <v>533278</v>
      </c>
      <c r="C855" s="135" t="s">
        <v>1696</v>
      </c>
      <c r="D855" s="135" t="s">
        <v>1069</v>
      </c>
      <c r="E855" s="135"/>
      <c r="F855" s="135"/>
    </row>
    <row r="856" spans="1:6" ht="14.5">
      <c r="A856" s="135" t="s">
        <v>1697</v>
      </c>
      <c r="B856" s="135">
        <v>533278</v>
      </c>
      <c r="C856" s="135" t="s">
        <v>1698</v>
      </c>
      <c r="D856" s="135" t="s">
        <v>1069</v>
      </c>
      <c r="E856" s="135"/>
      <c r="F856" s="135"/>
    </row>
    <row r="857" spans="1:6" ht="14.5">
      <c r="A857" s="135" t="s">
        <v>1699</v>
      </c>
      <c r="B857" s="135">
        <v>501831</v>
      </c>
      <c r="C857" s="135" t="s">
        <v>391</v>
      </c>
      <c r="D857" s="135" t="s">
        <v>451</v>
      </c>
      <c r="E857" s="135"/>
      <c r="F857" s="135"/>
    </row>
    <row r="858" spans="1:6" ht="14.5">
      <c r="A858" s="135" t="s">
        <v>1700</v>
      </c>
      <c r="B858" s="135">
        <v>520131</v>
      </c>
      <c r="C858" s="135" t="s">
        <v>391</v>
      </c>
      <c r="D858" s="135" t="s">
        <v>463</v>
      </c>
      <c r="E858" s="135"/>
      <c r="F858" s="135"/>
    </row>
    <row r="859" spans="1:6" ht="14.5">
      <c r="A859" s="135" t="s">
        <v>1701</v>
      </c>
      <c r="B859" s="135">
        <v>508571</v>
      </c>
      <c r="C859" s="135" t="s">
        <v>391</v>
      </c>
      <c r="D859" s="135" t="s">
        <v>871</v>
      </c>
      <c r="E859" s="135"/>
      <c r="F859" s="135"/>
    </row>
    <row r="860" spans="1:6" ht="14.5">
      <c r="A860" s="135" t="s">
        <v>1702</v>
      </c>
      <c r="B860" s="135">
        <v>513353</v>
      </c>
      <c r="C860" s="135" t="s">
        <v>391</v>
      </c>
      <c r="D860" s="135" t="s">
        <v>551</v>
      </c>
      <c r="E860" s="135"/>
      <c r="F860" s="135"/>
    </row>
    <row r="861" spans="1:6" ht="14.5">
      <c r="A861" s="135" t="s">
        <v>1703</v>
      </c>
      <c r="B861" s="135">
        <v>540678</v>
      </c>
      <c r="C861" s="135" t="s">
        <v>1704</v>
      </c>
      <c r="D861" s="135" t="s">
        <v>1639</v>
      </c>
      <c r="E861" s="135"/>
      <c r="F861" s="135"/>
    </row>
    <row r="862" spans="1:6" ht="14.5">
      <c r="A862" s="135" t="s">
        <v>1705</v>
      </c>
      <c r="B862" s="135">
        <v>539436</v>
      </c>
      <c r="C862" s="135" t="s">
        <v>1706</v>
      </c>
      <c r="D862" s="135" t="s">
        <v>880</v>
      </c>
      <c r="E862" s="135"/>
      <c r="F862" s="135"/>
    </row>
    <row r="863" spans="1:6" ht="14.5">
      <c r="A863" s="135" t="s">
        <v>1707</v>
      </c>
      <c r="B863" s="135">
        <v>500830</v>
      </c>
      <c r="C863" s="135" t="s">
        <v>1708</v>
      </c>
      <c r="D863" s="135" t="s">
        <v>573</v>
      </c>
      <c r="E863" s="135"/>
      <c r="F863" s="135"/>
    </row>
    <row r="864" spans="1:6" ht="14.5">
      <c r="A864" s="135" t="s">
        <v>1709</v>
      </c>
      <c r="B864" s="135">
        <v>500830</v>
      </c>
      <c r="C864" s="135" t="s">
        <v>1708</v>
      </c>
      <c r="D864" s="135" t="s">
        <v>573</v>
      </c>
      <c r="E864" s="135"/>
      <c r="F864" s="135"/>
    </row>
    <row r="865" spans="1:6" ht="14.5">
      <c r="A865" s="135" t="s">
        <v>1710</v>
      </c>
      <c r="B865" s="135">
        <v>531210</v>
      </c>
      <c r="C865" s="135" t="s">
        <v>391</v>
      </c>
      <c r="D865" s="135" t="s">
        <v>429</v>
      </c>
      <c r="E865" s="135"/>
      <c r="F865" s="135"/>
    </row>
    <row r="866" spans="1:6" ht="14.5">
      <c r="A866" s="135" t="s">
        <v>1711</v>
      </c>
      <c r="B866" s="135">
        <v>540023</v>
      </c>
      <c r="C866" s="135" t="s">
        <v>391</v>
      </c>
      <c r="D866" s="135" t="s">
        <v>1130</v>
      </c>
      <c r="E866" s="135"/>
      <c r="F866" s="135"/>
    </row>
    <row r="867" spans="1:6" ht="14.5">
      <c r="A867" s="135" t="s">
        <v>1712</v>
      </c>
      <c r="B867" s="135">
        <v>524752</v>
      </c>
      <c r="C867" s="135" t="s">
        <v>391</v>
      </c>
      <c r="D867" s="135" t="s">
        <v>429</v>
      </c>
      <c r="E867" s="135"/>
      <c r="F867" s="135"/>
    </row>
    <row r="868" spans="1:6" ht="14.5">
      <c r="A868" s="135" t="s">
        <v>1713</v>
      </c>
      <c r="B868" s="135">
        <v>534691</v>
      </c>
      <c r="C868" s="135" t="s">
        <v>391</v>
      </c>
      <c r="D868" s="135" t="s">
        <v>374</v>
      </c>
      <c r="E868" s="135"/>
      <c r="F868" s="135"/>
    </row>
    <row r="869" spans="1:6" ht="14.5">
      <c r="A869" s="135" t="s">
        <v>1714</v>
      </c>
      <c r="B869" s="135">
        <v>535267</v>
      </c>
      <c r="C869" s="135" t="s">
        <v>391</v>
      </c>
      <c r="D869" s="135" t="s">
        <v>408</v>
      </c>
      <c r="E869" s="135"/>
      <c r="F869" s="135"/>
    </row>
    <row r="870" spans="1:6" ht="14.5">
      <c r="A870" s="135" t="s">
        <v>1715</v>
      </c>
      <c r="B870" s="135">
        <v>531216</v>
      </c>
      <c r="C870" s="135" t="s">
        <v>391</v>
      </c>
      <c r="D870" s="135" t="s">
        <v>408</v>
      </c>
      <c r="E870" s="135"/>
      <c r="F870" s="135"/>
    </row>
    <row r="871" spans="1:6" ht="14.5">
      <c r="A871" s="135" t="s">
        <v>1716</v>
      </c>
      <c r="B871" s="135">
        <v>533272</v>
      </c>
      <c r="C871" s="135" t="s">
        <v>1717</v>
      </c>
      <c r="D871" s="135" t="s">
        <v>469</v>
      </c>
      <c r="E871" s="135"/>
      <c r="F871" s="135"/>
    </row>
    <row r="872" spans="1:6" ht="14.5">
      <c r="A872" s="135" t="s">
        <v>1718</v>
      </c>
      <c r="B872" s="135">
        <v>539986</v>
      </c>
      <c r="C872" s="135" t="s">
        <v>391</v>
      </c>
      <c r="D872" s="135" t="s">
        <v>586</v>
      </c>
      <c r="E872" s="135"/>
      <c r="F872" s="135"/>
    </row>
    <row r="873" spans="1:6" ht="14.5">
      <c r="A873" s="135" t="s">
        <v>1719</v>
      </c>
      <c r="B873" s="135">
        <v>532342</v>
      </c>
      <c r="C873" s="135" t="s">
        <v>391</v>
      </c>
      <c r="D873" s="135" t="s">
        <v>377</v>
      </c>
      <c r="E873" s="135"/>
      <c r="F873" s="135"/>
    </row>
    <row r="874" spans="1:6" ht="14.5">
      <c r="A874" s="135" t="s">
        <v>1720</v>
      </c>
      <c r="B874" s="135">
        <v>531041</v>
      </c>
      <c r="C874" s="135" t="s">
        <v>391</v>
      </c>
      <c r="D874" s="135" t="s">
        <v>413</v>
      </c>
      <c r="E874" s="135"/>
      <c r="F874" s="135"/>
    </row>
    <row r="875" spans="1:6" ht="14.5">
      <c r="A875" s="135" t="s">
        <v>1721</v>
      </c>
      <c r="B875" s="135">
        <v>532456</v>
      </c>
      <c r="C875" s="135" t="s">
        <v>1722</v>
      </c>
      <c r="D875" s="135" t="s">
        <v>488</v>
      </c>
      <c r="E875" s="135"/>
      <c r="F875" s="135"/>
    </row>
    <row r="876" spans="1:6" ht="14.5">
      <c r="A876" s="135" t="s">
        <v>1723</v>
      </c>
      <c r="B876" s="135">
        <v>532339</v>
      </c>
      <c r="C876" s="135" t="s">
        <v>1724</v>
      </c>
      <c r="D876" s="135" t="s">
        <v>876</v>
      </c>
      <c r="E876" s="135"/>
      <c r="F876" s="135"/>
    </row>
    <row r="877" spans="1:6" ht="14.5">
      <c r="A877" s="135" t="s">
        <v>1725</v>
      </c>
      <c r="B877" s="135">
        <v>507833</v>
      </c>
      <c r="C877" s="135" t="s">
        <v>391</v>
      </c>
      <c r="D877" s="135" t="s">
        <v>716</v>
      </c>
      <c r="E877" s="135"/>
      <c r="F877" s="135"/>
    </row>
    <row r="878" spans="1:6" ht="14.5">
      <c r="A878" s="135" t="s">
        <v>1726</v>
      </c>
      <c r="B878" s="135">
        <v>522231</v>
      </c>
      <c r="C878" s="135" t="s">
        <v>391</v>
      </c>
      <c r="D878" s="135" t="s">
        <v>789</v>
      </c>
      <c r="E878" s="135"/>
      <c r="F878" s="135"/>
    </row>
    <row r="879" spans="1:6" ht="14.5">
      <c r="A879" s="135" t="s">
        <v>1727</v>
      </c>
      <c r="B879" s="135">
        <v>538965</v>
      </c>
      <c r="C879" s="135" t="s">
        <v>391</v>
      </c>
      <c r="D879" s="135" t="s">
        <v>429</v>
      </c>
      <c r="E879" s="135"/>
      <c r="F879" s="135"/>
    </row>
    <row r="880" spans="1:6" ht="14.5">
      <c r="A880" s="135" t="s">
        <v>1728</v>
      </c>
      <c r="B880" s="135">
        <v>539266</v>
      </c>
      <c r="C880" s="135" t="s">
        <v>391</v>
      </c>
      <c r="D880" s="135" t="s">
        <v>411</v>
      </c>
      <c r="E880" s="135"/>
      <c r="F880" s="135"/>
    </row>
    <row r="881" spans="1:6" ht="14.5">
      <c r="A881" s="135" t="s">
        <v>1729</v>
      </c>
      <c r="B881" s="135">
        <v>504340</v>
      </c>
      <c r="C881" s="135" t="s">
        <v>391</v>
      </c>
      <c r="D881" s="135" t="s">
        <v>374</v>
      </c>
      <c r="E881" s="135"/>
      <c r="F881" s="135"/>
    </row>
    <row r="882" spans="1:6" ht="14.5">
      <c r="A882" s="135" t="s">
        <v>1730</v>
      </c>
      <c r="B882" s="135">
        <v>539991</v>
      </c>
      <c r="C882" s="135" t="s">
        <v>1731</v>
      </c>
      <c r="D882" s="135" t="s">
        <v>757</v>
      </c>
      <c r="E882" s="135"/>
      <c r="F882" s="135"/>
    </row>
    <row r="883" spans="1:6" ht="14.5">
      <c r="A883" s="135" t="s">
        <v>1732</v>
      </c>
      <c r="B883" s="135">
        <v>526829</v>
      </c>
      <c r="C883" s="135" t="s">
        <v>391</v>
      </c>
      <c r="D883" s="135" t="s">
        <v>601</v>
      </c>
      <c r="E883" s="135"/>
      <c r="F883" s="135"/>
    </row>
    <row r="884" spans="1:6" ht="14.5">
      <c r="A884" s="135" t="s">
        <v>1733</v>
      </c>
      <c r="B884" s="135">
        <v>526829</v>
      </c>
      <c r="C884" s="135" t="s">
        <v>1734</v>
      </c>
      <c r="D884" s="135" t="s">
        <v>601</v>
      </c>
      <c r="E884" s="135"/>
      <c r="F884" s="135"/>
    </row>
    <row r="885" spans="1:6" ht="14.5">
      <c r="A885" s="135" t="s">
        <v>1735</v>
      </c>
      <c r="B885" s="135">
        <v>526829</v>
      </c>
      <c r="C885" s="135" t="s">
        <v>391</v>
      </c>
      <c r="D885" s="135" t="s">
        <v>601</v>
      </c>
      <c r="E885" s="135"/>
      <c r="F885" s="135"/>
    </row>
    <row r="886" spans="1:6" ht="14.5">
      <c r="A886" s="135" t="s">
        <v>1736</v>
      </c>
      <c r="B886" s="135">
        <v>539091</v>
      </c>
      <c r="C886" s="135" t="s">
        <v>391</v>
      </c>
      <c r="D886" s="135" t="s">
        <v>411</v>
      </c>
      <c r="E886" s="135"/>
      <c r="F886" s="135"/>
    </row>
    <row r="887" spans="1:6" ht="14.5">
      <c r="A887" s="135" t="s">
        <v>1737</v>
      </c>
      <c r="B887" s="135">
        <v>532902</v>
      </c>
      <c r="C887" s="135" t="s">
        <v>1738</v>
      </c>
      <c r="D887" s="135" t="s">
        <v>477</v>
      </c>
      <c r="E887" s="135"/>
      <c r="F887" s="135"/>
    </row>
    <row r="888" spans="1:6" ht="14.5">
      <c r="A888" s="135" t="s">
        <v>1739</v>
      </c>
      <c r="B888" s="135" t="s">
        <v>391</v>
      </c>
      <c r="C888" s="135" t="s">
        <v>1740</v>
      </c>
      <c r="D888" s="135" t="s">
        <v>482</v>
      </c>
      <c r="E888" s="135"/>
      <c r="F888" s="135"/>
    </row>
    <row r="889" spans="1:6" ht="14.5">
      <c r="A889" s="135" t="s">
        <v>1741</v>
      </c>
      <c r="B889" s="135">
        <v>531344</v>
      </c>
      <c r="C889" s="135" t="s">
        <v>1742</v>
      </c>
      <c r="D889" s="135" t="s">
        <v>514</v>
      </c>
      <c r="E889" s="135"/>
      <c r="F889" s="135"/>
    </row>
    <row r="890" spans="1:6" ht="14.5">
      <c r="A890" s="135" t="s">
        <v>1743</v>
      </c>
      <c r="B890" s="135">
        <v>531344</v>
      </c>
      <c r="C890" s="135" t="s">
        <v>1742</v>
      </c>
      <c r="D890" s="135" t="s">
        <v>514</v>
      </c>
      <c r="E890" s="135"/>
      <c r="F890" s="135"/>
    </row>
    <row r="891" spans="1:6" ht="14.5">
      <c r="A891" s="135" t="s">
        <v>1744</v>
      </c>
      <c r="B891" s="135">
        <v>540597</v>
      </c>
      <c r="C891" s="135" t="s">
        <v>391</v>
      </c>
      <c r="D891" s="135" t="s">
        <v>712</v>
      </c>
      <c r="E891" s="135"/>
      <c r="F891" s="135"/>
    </row>
    <row r="892" spans="1:6" ht="14.5">
      <c r="A892" s="135" t="s">
        <v>1745</v>
      </c>
      <c r="B892" s="135">
        <v>531067</v>
      </c>
      <c r="C892" s="135" t="s">
        <v>391</v>
      </c>
      <c r="D892" s="135" t="s">
        <v>408</v>
      </c>
      <c r="E892" s="135"/>
      <c r="F892" s="135"/>
    </row>
    <row r="893" spans="1:6" ht="14.5">
      <c r="A893" s="135" t="s">
        <v>1746</v>
      </c>
      <c r="B893" s="135">
        <v>531067</v>
      </c>
      <c r="C893" s="135" t="s">
        <v>391</v>
      </c>
      <c r="D893" s="135" t="s">
        <v>408</v>
      </c>
      <c r="E893" s="135"/>
      <c r="F893" s="135"/>
    </row>
    <row r="894" spans="1:6" ht="14.5">
      <c r="A894" s="135" t="s">
        <v>1747</v>
      </c>
      <c r="B894" s="135">
        <v>506935</v>
      </c>
      <c r="C894" s="135" t="s">
        <v>391</v>
      </c>
      <c r="D894" s="135" t="s">
        <v>484</v>
      </c>
      <c r="E894" s="135"/>
      <c r="F894" s="135"/>
    </row>
    <row r="895" spans="1:6" ht="14.5">
      <c r="A895" s="135" t="s">
        <v>1748</v>
      </c>
      <c r="B895" s="135">
        <v>531460</v>
      </c>
      <c r="C895" s="135" t="s">
        <v>391</v>
      </c>
      <c r="D895" s="135" t="s">
        <v>689</v>
      </c>
      <c r="E895" s="135"/>
      <c r="F895" s="135"/>
    </row>
    <row r="896" spans="1:6" ht="14.5">
      <c r="A896" s="135" t="s">
        <v>1749</v>
      </c>
      <c r="B896" s="135">
        <v>523232</v>
      </c>
      <c r="C896" s="135" t="s">
        <v>391</v>
      </c>
      <c r="D896" s="135" t="s">
        <v>601</v>
      </c>
      <c r="E896" s="135"/>
      <c r="F896" s="135"/>
    </row>
    <row r="897" spans="1:6" ht="14.5">
      <c r="A897" s="135" t="s">
        <v>1750</v>
      </c>
      <c r="B897" s="135">
        <v>538868</v>
      </c>
      <c r="C897" s="135" t="s">
        <v>391</v>
      </c>
      <c r="D897" s="135" t="s">
        <v>408</v>
      </c>
      <c r="E897" s="135"/>
      <c r="F897" s="135"/>
    </row>
    <row r="898" spans="1:6" ht="14.5">
      <c r="A898" s="135" t="s">
        <v>1751</v>
      </c>
      <c r="B898" s="135" t="s">
        <v>391</v>
      </c>
      <c r="C898" s="135" t="s">
        <v>1752</v>
      </c>
      <c r="D898" s="135" t="s">
        <v>402</v>
      </c>
      <c r="E898" s="135"/>
      <c r="F898" s="135"/>
    </row>
    <row r="899" spans="1:6" ht="14.5">
      <c r="A899" s="135" t="s">
        <v>1753</v>
      </c>
      <c r="B899" s="135">
        <v>522295</v>
      </c>
      <c r="C899" s="135" t="s">
        <v>1754</v>
      </c>
      <c r="D899" s="135" t="s">
        <v>586</v>
      </c>
      <c r="E899" s="135"/>
      <c r="F899" s="135"/>
    </row>
    <row r="900" spans="1:6" ht="14.5">
      <c r="A900" s="135" t="s">
        <v>1755</v>
      </c>
      <c r="B900" s="135">
        <v>531556</v>
      </c>
      <c r="C900" s="135" t="s">
        <v>1756</v>
      </c>
      <c r="D900" s="135" t="s">
        <v>449</v>
      </c>
      <c r="E900" s="135"/>
      <c r="F900" s="135"/>
    </row>
    <row r="901" spans="1:6" ht="14.5">
      <c r="A901" s="135" t="s">
        <v>1757</v>
      </c>
      <c r="B901" s="135">
        <v>524506</v>
      </c>
      <c r="C901" s="135" t="s">
        <v>391</v>
      </c>
      <c r="D901" s="135" t="s">
        <v>429</v>
      </c>
      <c r="E901" s="135"/>
      <c r="F901" s="135"/>
    </row>
    <row r="902" spans="1:6" ht="14.5">
      <c r="A902" s="135" t="s">
        <v>1758</v>
      </c>
      <c r="B902" s="135">
        <v>530755</v>
      </c>
      <c r="C902" s="135" t="s">
        <v>1759</v>
      </c>
      <c r="D902" s="135" t="s">
        <v>1760</v>
      </c>
      <c r="E902" s="135"/>
      <c r="F902" s="135"/>
    </row>
    <row r="903" spans="1:6" ht="14.5">
      <c r="A903" s="135" t="s">
        <v>1761</v>
      </c>
      <c r="B903" s="135">
        <v>532941</v>
      </c>
      <c r="C903" s="135" t="s">
        <v>1762</v>
      </c>
      <c r="D903" s="135" t="s">
        <v>689</v>
      </c>
      <c r="E903" s="135"/>
      <c r="F903" s="135"/>
    </row>
    <row r="904" spans="1:6" ht="14.5">
      <c r="A904" s="135" t="s">
        <v>1763</v>
      </c>
      <c r="B904" s="135">
        <v>507543</v>
      </c>
      <c r="C904" s="135" t="s">
        <v>391</v>
      </c>
      <c r="D904" s="135" t="s">
        <v>640</v>
      </c>
      <c r="E904" s="135"/>
      <c r="F904" s="135"/>
    </row>
    <row r="905" spans="1:6" ht="14.5">
      <c r="A905" s="135" t="s">
        <v>1764</v>
      </c>
      <c r="B905" s="135">
        <v>533167</v>
      </c>
      <c r="C905" s="135" t="s">
        <v>391</v>
      </c>
      <c r="D905" s="135" t="s">
        <v>789</v>
      </c>
      <c r="E905" s="135"/>
      <c r="F905" s="135"/>
    </row>
    <row r="906" spans="1:6" ht="14.5">
      <c r="A906" s="135" t="s">
        <v>1765</v>
      </c>
      <c r="B906" s="135">
        <v>506395</v>
      </c>
      <c r="C906" s="135" t="s">
        <v>1766</v>
      </c>
      <c r="D906" s="135" t="s">
        <v>899</v>
      </c>
      <c r="E906" s="135"/>
      <c r="F906" s="135"/>
    </row>
    <row r="907" spans="1:6" ht="14.5">
      <c r="A907" s="135" t="s">
        <v>1767</v>
      </c>
      <c r="B907" s="135">
        <v>526737</v>
      </c>
      <c r="C907" s="135" t="s">
        <v>391</v>
      </c>
      <c r="D907" s="135" t="s">
        <v>712</v>
      </c>
      <c r="E907" s="135"/>
      <c r="F907" s="135"/>
    </row>
    <row r="908" spans="1:6" ht="14.5">
      <c r="A908" s="135" t="s">
        <v>1768</v>
      </c>
      <c r="B908" s="135">
        <v>540199</v>
      </c>
      <c r="C908" s="135" t="s">
        <v>391</v>
      </c>
      <c r="D908" s="135" t="s">
        <v>374</v>
      </c>
      <c r="E908" s="135"/>
      <c r="F908" s="135"/>
    </row>
    <row r="909" spans="1:6" ht="14.5">
      <c r="A909" s="135" t="s">
        <v>1769</v>
      </c>
      <c r="B909" s="135">
        <v>532179</v>
      </c>
      <c r="C909" s="135" t="s">
        <v>1770</v>
      </c>
      <c r="D909" s="135" t="s">
        <v>709</v>
      </c>
      <c r="E909" s="135"/>
      <c r="F909" s="135"/>
    </row>
    <row r="910" spans="1:6" ht="14.5">
      <c r="A910" s="135" t="s">
        <v>1771</v>
      </c>
      <c r="B910" s="135">
        <v>530859</v>
      </c>
      <c r="C910" s="135" t="s">
        <v>391</v>
      </c>
      <c r="D910" s="135" t="s">
        <v>385</v>
      </c>
      <c r="E910" s="135"/>
      <c r="F910" s="135"/>
    </row>
    <row r="911" spans="1:6" ht="14.5">
      <c r="A911" s="135" t="s">
        <v>1772</v>
      </c>
      <c r="B911" s="135">
        <v>530545</v>
      </c>
      <c r="C911" s="135" t="s">
        <v>391</v>
      </c>
      <c r="D911" s="135" t="s">
        <v>380</v>
      </c>
      <c r="E911" s="135"/>
      <c r="F911" s="135"/>
    </row>
    <row r="912" spans="1:6" ht="14.5">
      <c r="A912" s="135" t="s">
        <v>1773</v>
      </c>
      <c r="B912" s="135">
        <v>530545</v>
      </c>
      <c r="C912" s="135" t="s">
        <v>391</v>
      </c>
      <c r="D912" s="135" t="s">
        <v>380</v>
      </c>
      <c r="E912" s="135"/>
      <c r="F912" s="135"/>
    </row>
    <row r="913" spans="1:6" ht="14.5">
      <c r="A913" s="135" t="s">
        <v>1774</v>
      </c>
      <c r="B913" s="135">
        <v>523100</v>
      </c>
      <c r="C913" s="135" t="s">
        <v>391</v>
      </c>
      <c r="D913" s="135" t="s">
        <v>423</v>
      </c>
      <c r="E913" s="135"/>
      <c r="F913" s="135"/>
    </row>
    <row r="914" spans="1:6" ht="14.5">
      <c r="A914" s="135" t="s">
        <v>1775</v>
      </c>
      <c r="B914" s="135">
        <v>508814</v>
      </c>
      <c r="C914" s="135" t="s">
        <v>1776</v>
      </c>
      <c r="D914" s="135" t="s">
        <v>439</v>
      </c>
      <c r="E914" s="135"/>
      <c r="F914" s="135"/>
    </row>
    <row r="915" spans="1:6" ht="14.5">
      <c r="A915" s="135" t="s">
        <v>1777</v>
      </c>
      <c r="B915" s="135">
        <v>538922</v>
      </c>
      <c r="C915" s="135" t="s">
        <v>391</v>
      </c>
      <c r="D915" s="135" t="s">
        <v>484</v>
      </c>
      <c r="E915" s="135"/>
      <c r="F915" s="135"/>
    </row>
    <row r="916" spans="1:6" ht="14.5">
      <c r="A916" s="135" t="s">
        <v>1778</v>
      </c>
      <c r="B916" s="135">
        <v>526550</v>
      </c>
      <c r="C916" s="135" t="s">
        <v>1779</v>
      </c>
      <c r="D916" s="135" t="s">
        <v>592</v>
      </c>
      <c r="E916" s="135"/>
      <c r="F916" s="135"/>
    </row>
    <row r="917" spans="1:6" ht="14.5">
      <c r="A917" s="135" t="s">
        <v>1780</v>
      </c>
      <c r="B917" s="135">
        <v>531624</v>
      </c>
      <c r="C917" s="135" t="s">
        <v>1781</v>
      </c>
      <c r="D917" s="135" t="s">
        <v>477</v>
      </c>
      <c r="E917" s="135"/>
      <c r="F917" s="135"/>
    </row>
    <row r="918" spans="1:6" ht="14.5">
      <c r="A918" s="135" t="s">
        <v>1782</v>
      </c>
      <c r="B918" s="135">
        <v>523415</v>
      </c>
      <c r="C918" s="135" t="s">
        <v>391</v>
      </c>
      <c r="D918" s="135" t="s">
        <v>423</v>
      </c>
      <c r="E918" s="135"/>
      <c r="F918" s="135"/>
    </row>
    <row r="919" spans="1:6" ht="14.5">
      <c r="A919" s="135" t="s">
        <v>1783</v>
      </c>
      <c r="B919" s="135">
        <v>534920</v>
      </c>
      <c r="C919" s="135" t="s">
        <v>391</v>
      </c>
      <c r="D919" s="135" t="s">
        <v>377</v>
      </c>
      <c r="E919" s="135"/>
      <c r="F919" s="135"/>
    </row>
    <row r="920" spans="1:6" ht="14.5">
      <c r="A920" s="135" t="s">
        <v>1784</v>
      </c>
      <c r="B920" s="135">
        <v>533144</v>
      </c>
      <c r="C920" s="135" t="s">
        <v>1785</v>
      </c>
      <c r="D920" s="135" t="s">
        <v>1394</v>
      </c>
      <c r="E920" s="135"/>
      <c r="F920" s="135"/>
    </row>
    <row r="921" spans="1:6" ht="14.5">
      <c r="A921" s="135" t="s">
        <v>1786</v>
      </c>
      <c r="B921" s="135">
        <v>542641</v>
      </c>
      <c r="C921" s="135" t="s">
        <v>1787</v>
      </c>
      <c r="D921" s="135" t="s">
        <v>408</v>
      </c>
      <c r="E921" s="135"/>
      <c r="F921" s="135"/>
    </row>
    <row r="922" spans="1:6" ht="14.5">
      <c r="A922" s="135" t="s">
        <v>1788</v>
      </c>
      <c r="B922" s="135">
        <v>538770</v>
      </c>
      <c r="C922" s="135" t="s">
        <v>391</v>
      </c>
      <c r="D922" s="135" t="s">
        <v>477</v>
      </c>
      <c r="E922" s="135"/>
      <c r="F922" s="135"/>
    </row>
    <row r="923" spans="1:6" ht="14.5">
      <c r="A923" s="135" t="s">
        <v>1789</v>
      </c>
      <c r="B923" s="135">
        <v>512093</v>
      </c>
      <c r="C923" s="135" t="s">
        <v>391</v>
      </c>
      <c r="D923" s="135" t="s">
        <v>484</v>
      </c>
      <c r="E923" s="135"/>
      <c r="F923" s="135"/>
    </row>
    <row r="924" spans="1:6" ht="14.5">
      <c r="A924" s="135" t="s">
        <v>1790</v>
      </c>
      <c r="B924" s="135">
        <v>522001</v>
      </c>
      <c r="C924" s="135" t="s">
        <v>391</v>
      </c>
      <c r="D924" s="135" t="s">
        <v>469</v>
      </c>
      <c r="E924" s="135"/>
      <c r="F924" s="135"/>
    </row>
    <row r="925" spans="1:6" ht="14.5">
      <c r="A925" s="135" t="s">
        <v>1791</v>
      </c>
      <c r="B925" s="135">
        <v>509472</v>
      </c>
      <c r="C925" s="135" t="s">
        <v>391</v>
      </c>
      <c r="D925" s="135" t="s">
        <v>413</v>
      </c>
      <c r="E925" s="135"/>
      <c r="F925" s="135"/>
    </row>
    <row r="926" spans="1:6" ht="14.5">
      <c r="A926" s="135" t="s">
        <v>1792</v>
      </c>
      <c r="B926" s="135">
        <v>524388</v>
      </c>
      <c r="C926" s="135" t="s">
        <v>391</v>
      </c>
      <c r="D926" s="135" t="s">
        <v>716</v>
      </c>
      <c r="E926" s="135"/>
      <c r="F926" s="135"/>
    </row>
    <row r="927" spans="1:6" ht="14.5">
      <c r="A927" s="135" t="s">
        <v>1793</v>
      </c>
      <c r="B927" s="135">
        <v>539527</v>
      </c>
      <c r="C927" s="135" t="s">
        <v>391</v>
      </c>
      <c r="D927" s="135" t="s">
        <v>1311</v>
      </c>
      <c r="E927" s="135"/>
      <c r="F927" s="135"/>
    </row>
    <row r="928" spans="1:6" ht="14.5">
      <c r="A928" s="135" t="s">
        <v>1794</v>
      </c>
      <c r="B928" s="135">
        <v>532392</v>
      </c>
      <c r="C928" s="135" t="s">
        <v>1795</v>
      </c>
      <c r="D928" s="135" t="s">
        <v>394</v>
      </c>
      <c r="E928" s="135"/>
      <c r="F928" s="135"/>
    </row>
    <row r="929" spans="1:6" ht="14.5">
      <c r="A929" s="135" t="s">
        <v>1796</v>
      </c>
      <c r="B929" s="135" t="s">
        <v>391</v>
      </c>
      <c r="C929" s="135" t="s">
        <v>1797</v>
      </c>
      <c r="D929" s="135" t="s">
        <v>402</v>
      </c>
      <c r="E929" s="135"/>
      <c r="F929" s="135"/>
    </row>
    <row r="930" spans="1:6" ht="14.5">
      <c r="A930" s="135" t="s">
        <v>1798</v>
      </c>
      <c r="B930" s="135">
        <v>541770</v>
      </c>
      <c r="C930" s="135" t="s">
        <v>1799</v>
      </c>
      <c r="D930" s="135" t="s">
        <v>408</v>
      </c>
      <c r="E930" s="135"/>
      <c r="F930" s="135"/>
    </row>
    <row r="931" spans="1:6" ht="14.5">
      <c r="A931" s="135" t="s">
        <v>1800</v>
      </c>
      <c r="B931" s="135">
        <v>539131</v>
      </c>
      <c r="C931" s="135" t="s">
        <v>391</v>
      </c>
      <c r="D931" s="135" t="s">
        <v>411</v>
      </c>
      <c r="E931" s="135"/>
      <c r="F931" s="135"/>
    </row>
    <row r="932" spans="1:6" ht="14.5">
      <c r="A932" s="135" t="s">
        <v>1801</v>
      </c>
      <c r="B932" s="135">
        <v>512379</v>
      </c>
      <c r="C932" s="135" t="s">
        <v>391</v>
      </c>
      <c r="D932" s="135" t="s">
        <v>484</v>
      </c>
      <c r="E932" s="135"/>
      <c r="F932" s="135"/>
    </row>
    <row r="933" spans="1:6" ht="14.5">
      <c r="A933" s="135" t="s">
        <v>1802</v>
      </c>
      <c r="B933" s="135">
        <v>511413</v>
      </c>
      <c r="C933" s="135" t="s">
        <v>1803</v>
      </c>
      <c r="D933" s="135" t="s">
        <v>408</v>
      </c>
      <c r="E933" s="135"/>
      <c r="F933" s="135"/>
    </row>
    <row r="934" spans="1:6" ht="14.5">
      <c r="A934" s="135" t="s">
        <v>1804</v>
      </c>
      <c r="B934" s="135">
        <v>526269</v>
      </c>
      <c r="C934" s="135" t="s">
        <v>391</v>
      </c>
      <c r="D934" s="135" t="s">
        <v>551</v>
      </c>
      <c r="E934" s="135"/>
      <c r="F934" s="135"/>
    </row>
    <row r="935" spans="1:6" ht="14.5">
      <c r="A935" s="135" t="s">
        <v>1805</v>
      </c>
      <c r="B935" s="135">
        <v>526977</v>
      </c>
      <c r="C935" s="135" t="s">
        <v>391</v>
      </c>
      <c r="D935" s="135" t="s">
        <v>714</v>
      </c>
      <c r="E935" s="135"/>
      <c r="F935" s="135"/>
    </row>
    <row r="936" spans="1:6" ht="14.5">
      <c r="A936" s="135" t="s">
        <v>1806</v>
      </c>
      <c r="B936" s="135">
        <v>500092</v>
      </c>
      <c r="C936" s="135" t="s">
        <v>1807</v>
      </c>
      <c r="D936" s="135" t="s">
        <v>374</v>
      </c>
      <c r="E936" s="135"/>
      <c r="F936" s="135"/>
    </row>
    <row r="937" spans="1:6" ht="14.5">
      <c r="A937" s="135" t="s">
        <v>1808</v>
      </c>
      <c r="B937" s="135">
        <v>539876</v>
      </c>
      <c r="C937" s="135" t="s">
        <v>1809</v>
      </c>
      <c r="D937" s="135" t="s">
        <v>1156</v>
      </c>
      <c r="E937" s="135"/>
      <c r="F937" s="135"/>
    </row>
    <row r="938" spans="1:6" ht="14.5">
      <c r="A938" s="135" t="s">
        <v>1810</v>
      </c>
      <c r="B938" s="135" t="s">
        <v>391</v>
      </c>
      <c r="C938" s="135" t="s">
        <v>1811</v>
      </c>
      <c r="D938" s="135" t="s">
        <v>402</v>
      </c>
      <c r="E938" s="135"/>
      <c r="F938" s="135"/>
    </row>
    <row r="939" spans="1:6" ht="14.5">
      <c r="A939" s="135" t="s">
        <v>1812</v>
      </c>
      <c r="B939" s="135">
        <v>538521</v>
      </c>
      <c r="C939" s="135" t="s">
        <v>391</v>
      </c>
      <c r="D939" s="135" t="s">
        <v>1394</v>
      </c>
      <c r="E939" s="135"/>
      <c r="F939" s="135"/>
    </row>
    <row r="940" spans="1:6" ht="14.5">
      <c r="A940" s="135" t="s">
        <v>1813</v>
      </c>
      <c r="B940" s="135">
        <v>540903</v>
      </c>
      <c r="C940" s="135" t="s">
        <v>391</v>
      </c>
      <c r="D940" s="135" t="s">
        <v>475</v>
      </c>
      <c r="E940" s="135"/>
      <c r="F940" s="135"/>
    </row>
    <row r="941" spans="1:6" ht="14.5">
      <c r="A941" s="135" t="s">
        <v>1814</v>
      </c>
      <c r="B941" s="135">
        <v>530067</v>
      </c>
      <c r="C941" s="135" t="s">
        <v>391</v>
      </c>
      <c r="D941" s="135" t="s">
        <v>408</v>
      </c>
      <c r="E941" s="135"/>
      <c r="F941" s="135"/>
    </row>
    <row r="942" spans="1:6" ht="14.5">
      <c r="A942" s="135" t="s">
        <v>1815</v>
      </c>
      <c r="B942" s="135">
        <v>526027</v>
      </c>
      <c r="C942" s="135" t="s">
        <v>1816</v>
      </c>
      <c r="D942" s="135" t="s">
        <v>465</v>
      </c>
      <c r="E942" s="135"/>
      <c r="F942" s="135"/>
    </row>
    <row r="943" spans="1:6" ht="14.5">
      <c r="A943" s="135" t="s">
        <v>1817</v>
      </c>
      <c r="B943" s="135">
        <v>511710</v>
      </c>
      <c r="C943" s="135" t="s">
        <v>391</v>
      </c>
      <c r="D943" s="135" t="s">
        <v>408</v>
      </c>
      <c r="E943" s="135"/>
      <c r="F943" s="135"/>
    </row>
    <row r="944" spans="1:6" ht="14.5">
      <c r="A944" s="135" t="s">
        <v>1818</v>
      </c>
      <c r="B944" s="135">
        <v>500480</v>
      </c>
      <c r="C944" s="135" t="s">
        <v>1819</v>
      </c>
      <c r="D944" s="135" t="s">
        <v>399</v>
      </c>
      <c r="E944" s="135"/>
      <c r="F944" s="135"/>
    </row>
    <row r="945" spans="1:6" ht="14.5">
      <c r="A945" s="135" t="s">
        <v>1820</v>
      </c>
      <c r="B945" s="135">
        <v>500480</v>
      </c>
      <c r="C945" s="135" t="s">
        <v>1819</v>
      </c>
      <c r="D945" s="135" t="s">
        <v>399</v>
      </c>
      <c r="E945" s="135"/>
      <c r="F945" s="135"/>
    </row>
    <row r="946" spans="1:6" ht="14.5">
      <c r="A946" s="135" t="s">
        <v>1821</v>
      </c>
      <c r="B946" s="135">
        <v>530843</v>
      </c>
      <c r="C946" s="135" t="s">
        <v>1822</v>
      </c>
      <c r="D946" s="135" t="s">
        <v>573</v>
      </c>
      <c r="E946" s="135"/>
      <c r="F946" s="135"/>
    </row>
    <row r="947" spans="1:6" ht="14.5">
      <c r="A947" s="135" t="s">
        <v>1823</v>
      </c>
      <c r="B947" s="135">
        <v>532332</v>
      </c>
      <c r="C947" s="135" t="s">
        <v>1824</v>
      </c>
      <c r="D947" s="135" t="s">
        <v>484</v>
      </c>
      <c r="E947" s="135"/>
      <c r="F947" s="135"/>
    </row>
    <row r="948" spans="1:6" ht="14.5">
      <c r="A948" s="135" t="s">
        <v>1825</v>
      </c>
      <c r="B948" s="135">
        <v>531472</v>
      </c>
      <c r="C948" s="135" t="s">
        <v>391</v>
      </c>
      <c r="D948" s="135" t="s">
        <v>689</v>
      </c>
      <c r="E948" s="135"/>
      <c r="F948" s="135"/>
    </row>
    <row r="949" spans="1:6" ht="14.5">
      <c r="A949" s="135" t="s">
        <v>1826</v>
      </c>
      <c r="B949" s="135">
        <v>532640</v>
      </c>
      <c r="C949" s="135" t="s">
        <v>1827</v>
      </c>
      <c r="D949" s="135" t="s">
        <v>915</v>
      </c>
      <c r="E949" s="135"/>
      <c r="F949" s="135"/>
    </row>
    <row r="950" spans="1:6" ht="14.5">
      <c r="A950" s="135" t="s">
        <v>1828</v>
      </c>
      <c r="B950" s="135">
        <v>532640</v>
      </c>
      <c r="C950" s="135" t="s">
        <v>1827</v>
      </c>
      <c r="D950" s="135" t="s">
        <v>915</v>
      </c>
      <c r="E950" s="135"/>
      <c r="F950" s="135"/>
    </row>
    <row r="951" spans="1:6" ht="14.5">
      <c r="A951" s="135" t="s">
        <v>1829</v>
      </c>
      <c r="B951" s="135">
        <v>532271</v>
      </c>
      <c r="C951" s="135" t="s">
        <v>391</v>
      </c>
      <c r="D951" s="135" t="s">
        <v>484</v>
      </c>
      <c r="E951" s="135"/>
      <c r="F951" s="135"/>
    </row>
    <row r="952" spans="1:6" ht="14.5">
      <c r="A952" s="135" t="s">
        <v>1830</v>
      </c>
      <c r="B952" s="135">
        <v>532173</v>
      </c>
      <c r="C952" s="135" t="s">
        <v>1831</v>
      </c>
      <c r="D952" s="135" t="s">
        <v>484</v>
      </c>
      <c r="E952" s="135"/>
      <c r="F952" s="135"/>
    </row>
    <row r="953" spans="1:6" ht="14.5">
      <c r="A953" s="135" t="s">
        <v>1832</v>
      </c>
      <c r="B953" s="135">
        <v>532175</v>
      </c>
      <c r="C953" s="135" t="s">
        <v>1833</v>
      </c>
      <c r="D953" s="135" t="s">
        <v>377</v>
      </c>
      <c r="E953" s="135"/>
      <c r="F953" s="135"/>
    </row>
    <row r="954" spans="1:6" ht="14.5">
      <c r="A954" s="135" t="s">
        <v>1834</v>
      </c>
      <c r="B954" s="135">
        <v>533151</v>
      </c>
      <c r="C954" s="135" t="s">
        <v>1835</v>
      </c>
      <c r="D954" s="135" t="s">
        <v>915</v>
      </c>
      <c r="E954" s="135"/>
      <c r="F954" s="135"/>
    </row>
    <row r="955" spans="1:6" ht="14.5">
      <c r="A955" s="135" t="s">
        <v>1836</v>
      </c>
      <c r="B955" s="135">
        <v>533160</v>
      </c>
      <c r="C955" s="135" t="s">
        <v>1837</v>
      </c>
      <c r="D955" s="135" t="s">
        <v>477</v>
      </c>
      <c r="E955" s="135"/>
      <c r="F955" s="135"/>
    </row>
    <row r="956" spans="1:6" ht="14.5">
      <c r="A956" s="135" t="s">
        <v>1838</v>
      </c>
      <c r="B956" s="135" t="s">
        <v>391</v>
      </c>
      <c r="C956" s="135" t="s">
        <v>1839</v>
      </c>
      <c r="D956" s="135" t="s">
        <v>402</v>
      </c>
      <c r="E956" s="135"/>
      <c r="F956" s="135"/>
    </row>
    <row r="957" spans="1:6" ht="14.5">
      <c r="A957" s="135" t="s">
        <v>1840</v>
      </c>
      <c r="B957" s="135" t="s">
        <v>391</v>
      </c>
      <c r="C957" s="135" t="s">
        <v>1841</v>
      </c>
      <c r="D957" s="135" t="s">
        <v>402</v>
      </c>
      <c r="E957" s="135"/>
      <c r="F957" s="135"/>
    </row>
    <row r="958" spans="1:6" ht="14.5">
      <c r="A958" s="135" t="s">
        <v>1842</v>
      </c>
      <c r="B958" s="135">
        <v>517514</v>
      </c>
      <c r="C958" s="135" t="s">
        <v>391</v>
      </c>
      <c r="D958" s="135" t="s">
        <v>576</v>
      </c>
      <c r="E958" s="135"/>
      <c r="F958" s="135"/>
    </row>
    <row r="959" spans="1:6" ht="14.5">
      <c r="A959" s="135" t="s">
        <v>1843</v>
      </c>
      <c r="B959" s="135">
        <v>517514</v>
      </c>
      <c r="C959" s="135" t="s">
        <v>391</v>
      </c>
      <c r="D959" s="135" t="s">
        <v>576</v>
      </c>
      <c r="E959" s="135"/>
      <c r="F959" s="135"/>
    </row>
    <row r="960" spans="1:6" ht="14.5">
      <c r="A960" s="135" t="s">
        <v>1844</v>
      </c>
      <c r="B960" s="135">
        <v>500096</v>
      </c>
      <c r="C960" s="135" t="s">
        <v>1845</v>
      </c>
      <c r="D960" s="135" t="s">
        <v>573</v>
      </c>
      <c r="E960" s="135"/>
      <c r="F960" s="135"/>
    </row>
    <row r="961" spans="1:6" ht="14.5">
      <c r="A961" s="135" t="s">
        <v>1846</v>
      </c>
      <c r="B961" s="135">
        <v>500096</v>
      </c>
      <c r="C961" s="135" t="s">
        <v>1845</v>
      </c>
      <c r="D961" s="135" t="s">
        <v>573</v>
      </c>
      <c r="E961" s="135"/>
      <c r="F961" s="135"/>
    </row>
    <row r="962" spans="1:6" ht="14.5">
      <c r="A962" s="135" t="s">
        <v>1847</v>
      </c>
      <c r="B962" s="135">
        <v>526821</v>
      </c>
      <c r="C962" s="135" t="s">
        <v>391</v>
      </c>
      <c r="D962" s="135" t="s">
        <v>551</v>
      </c>
      <c r="E962" s="135"/>
      <c r="F962" s="135"/>
    </row>
    <row r="963" spans="1:6" ht="14.5">
      <c r="A963" s="135" t="s">
        <v>1848</v>
      </c>
      <c r="B963" s="135">
        <v>530825</v>
      </c>
      <c r="C963" s="135" t="s">
        <v>391</v>
      </c>
      <c r="D963" s="135" t="s">
        <v>551</v>
      </c>
      <c r="E963" s="135"/>
      <c r="F963" s="135"/>
    </row>
    <row r="964" spans="1:6" ht="14.5">
      <c r="A964" s="135" t="s">
        <v>1849</v>
      </c>
      <c r="B964" s="135">
        <v>530825</v>
      </c>
      <c r="C964" s="135" t="s">
        <v>391</v>
      </c>
      <c r="D964" s="135" t="s">
        <v>551</v>
      </c>
      <c r="E964" s="135"/>
      <c r="F964" s="135"/>
    </row>
    <row r="965" spans="1:6" ht="14.5">
      <c r="A965" s="135" t="s">
        <v>1850</v>
      </c>
      <c r="B965" s="135">
        <v>501148</v>
      </c>
      <c r="C965" s="135" t="s">
        <v>391</v>
      </c>
      <c r="D965" s="135" t="s">
        <v>411</v>
      </c>
      <c r="E965" s="135"/>
      <c r="F965" s="135"/>
    </row>
    <row r="966" spans="1:6" ht="14.5">
      <c r="A966" s="135" t="s">
        <v>1851</v>
      </c>
      <c r="B966" s="135">
        <v>542216</v>
      </c>
      <c r="C966" s="135" t="s">
        <v>1852</v>
      </c>
      <c r="D966" s="135" t="s">
        <v>1853</v>
      </c>
      <c r="E966" s="135"/>
      <c r="F966" s="135"/>
    </row>
    <row r="967" spans="1:6" ht="14.5">
      <c r="A967" s="135" t="s">
        <v>1854</v>
      </c>
      <c r="B967" s="135">
        <v>500097</v>
      </c>
      <c r="C967" s="135" t="s">
        <v>1855</v>
      </c>
      <c r="D967" s="135" t="s">
        <v>1090</v>
      </c>
      <c r="E967" s="135"/>
      <c r="F967" s="135"/>
    </row>
    <row r="968" spans="1:6" ht="14.5">
      <c r="A968" s="135" t="s">
        <v>1856</v>
      </c>
      <c r="B968" s="135">
        <v>539900</v>
      </c>
      <c r="C968" s="135" t="s">
        <v>391</v>
      </c>
      <c r="D968" s="135" t="s">
        <v>413</v>
      </c>
      <c r="E968" s="135"/>
      <c r="F968" s="135"/>
    </row>
    <row r="969" spans="1:6" ht="14.5">
      <c r="A969" s="135" t="s">
        <v>1857</v>
      </c>
      <c r="B969" s="135">
        <v>521220</v>
      </c>
      <c r="C969" s="135" t="s">
        <v>1858</v>
      </c>
      <c r="D969" s="135" t="s">
        <v>406</v>
      </c>
      <c r="E969" s="135"/>
      <c r="F969" s="135"/>
    </row>
    <row r="970" spans="1:6" ht="14.5">
      <c r="A970" s="135" t="s">
        <v>1859</v>
      </c>
      <c r="B970" s="135" t="s">
        <v>391</v>
      </c>
      <c r="C970" s="135" t="s">
        <v>1860</v>
      </c>
      <c r="D970" s="135" t="s">
        <v>402</v>
      </c>
      <c r="E970" s="135"/>
      <c r="F970" s="135"/>
    </row>
    <row r="971" spans="1:6" ht="14.5">
      <c r="A971" s="135" t="s">
        <v>1861</v>
      </c>
      <c r="B971" s="135">
        <v>532329</v>
      </c>
      <c r="C971" s="135" t="s">
        <v>391</v>
      </c>
      <c r="D971" s="135" t="s">
        <v>484</v>
      </c>
      <c r="E971" s="135"/>
      <c r="F971" s="135"/>
    </row>
    <row r="972" spans="1:6" ht="14.5">
      <c r="A972" s="135" t="s">
        <v>1862</v>
      </c>
      <c r="B972" s="135">
        <v>532329</v>
      </c>
      <c r="C972" s="135" t="s">
        <v>391</v>
      </c>
      <c r="D972" s="135" t="s">
        <v>484</v>
      </c>
      <c r="E972" s="135"/>
      <c r="F972" s="135"/>
    </row>
    <row r="973" spans="1:6" ht="14.5">
      <c r="A973" s="135" t="s">
        <v>1863</v>
      </c>
      <c r="B973" s="135">
        <v>540361</v>
      </c>
      <c r="C973" s="135" t="s">
        <v>391</v>
      </c>
      <c r="D973" s="135" t="s">
        <v>413</v>
      </c>
      <c r="E973" s="135"/>
      <c r="F973" s="135"/>
    </row>
    <row r="974" spans="1:6" ht="14.5">
      <c r="A974" s="135" t="s">
        <v>1864</v>
      </c>
      <c r="B974" s="135">
        <v>539770</v>
      </c>
      <c r="C974" s="135" t="s">
        <v>391</v>
      </c>
      <c r="D974" s="135" t="s">
        <v>374</v>
      </c>
      <c r="E974" s="135"/>
      <c r="F974" s="135"/>
    </row>
    <row r="975" spans="1:6" ht="14.5">
      <c r="A975" s="135" t="s">
        <v>1865</v>
      </c>
      <c r="B975" s="135">
        <v>539884</v>
      </c>
      <c r="C975" s="135" t="s">
        <v>391</v>
      </c>
      <c r="D975" s="135" t="s">
        <v>505</v>
      </c>
      <c r="E975" s="135"/>
      <c r="F975" s="135"/>
    </row>
    <row r="976" spans="1:6" ht="14.5">
      <c r="A976" s="135" t="s">
        <v>1866</v>
      </c>
      <c r="B976" s="135">
        <v>532528</v>
      </c>
      <c r="C976" s="135" t="s">
        <v>1867</v>
      </c>
      <c r="D976" s="135" t="s">
        <v>484</v>
      </c>
      <c r="E976" s="135"/>
      <c r="F976" s="135"/>
    </row>
    <row r="977" spans="1:6" ht="14.5">
      <c r="A977" s="135" t="s">
        <v>1868</v>
      </c>
      <c r="B977" s="135">
        <v>530171</v>
      </c>
      <c r="C977" s="135" t="s">
        <v>391</v>
      </c>
      <c r="D977" s="135" t="s">
        <v>374</v>
      </c>
      <c r="E977" s="135"/>
      <c r="F977" s="135"/>
    </row>
    <row r="978" spans="1:6" ht="14.5">
      <c r="A978" s="135" t="s">
        <v>1869</v>
      </c>
      <c r="B978" s="135">
        <v>530393</v>
      </c>
      <c r="C978" s="135" t="s">
        <v>1870</v>
      </c>
      <c r="D978" s="135" t="s">
        <v>374</v>
      </c>
      <c r="E978" s="135"/>
      <c r="F978" s="135"/>
    </row>
    <row r="979" spans="1:6" ht="14.5">
      <c r="A979" s="135" t="s">
        <v>1871</v>
      </c>
      <c r="B979" s="135">
        <v>532772</v>
      </c>
      <c r="C979" s="135" t="s">
        <v>1872</v>
      </c>
      <c r="D979" s="135" t="s">
        <v>709</v>
      </c>
      <c r="E979" s="135"/>
      <c r="F979" s="135"/>
    </row>
    <row r="980" spans="1:6" ht="14.5">
      <c r="A980" s="135" t="s">
        <v>1873</v>
      </c>
      <c r="B980" s="135">
        <v>511611</v>
      </c>
      <c r="C980" s="135" t="s">
        <v>1874</v>
      </c>
      <c r="D980" s="135" t="s">
        <v>408</v>
      </c>
      <c r="E980" s="135"/>
      <c r="F980" s="135"/>
    </row>
    <row r="981" spans="1:6" ht="14.5">
      <c r="A981" s="135" t="s">
        <v>1875</v>
      </c>
      <c r="B981" s="135">
        <v>502820</v>
      </c>
      <c r="C981" s="135" t="s">
        <v>1876</v>
      </c>
      <c r="D981" s="135" t="s">
        <v>406</v>
      </c>
      <c r="E981" s="135"/>
      <c r="F981" s="135"/>
    </row>
    <row r="982" spans="1:6" ht="14.5">
      <c r="A982" s="135" t="s">
        <v>1877</v>
      </c>
      <c r="B982" s="135">
        <v>523369</v>
      </c>
      <c r="C982" s="135" t="s">
        <v>391</v>
      </c>
      <c r="D982" s="135" t="s">
        <v>1090</v>
      </c>
      <c r="E982" s="135"/>
      <c r="F982" s="135"/>
    </row>
    <row r="983" spans="1:6" ht="14.5">
      <c r="A983" s="135" t="s">
        <v>1878</v>
      </c>
      <c r="B983" s="135">
        <v>523367</v>
      </c>
      <c r="C983" s="135" t="s">
        <v>1879</v>
      </c>
      <c r="D983" s="135" t="s">
        <v>380</v>
      </c>
      <c r="E983" s="135"/>
      <c r="F983" s="135"/>
    </row>
    <row r="984" spans="1:6" ht="14.5">
      <c r="A984" s="135" t="s">
        <v>1880</v>
      </c>
      <c r="B984" s="135">
        <v>500117</v>
      </c>
      <c r="C984" s="135" t="s">
        <v>1881</v>
      </c>
      <c r="D984" s="135" t="s">
        <v>605</v>
      </c>
      <c r="E984" s="135"/>
      <c r="F984" s="135"/>
    </row>
    <row r="985" spans="1:6" ht="14.5">
      <c r="A985" s="135" t="s">
        <v>1882</v>
      </c>
      <c r="B985" s="135">
        <v>590031</v>
      </c>
      <c r="C985" s="135" t="s">
        <v>1883</v>
      </c>
      <c r="D985" s="135" t="s">
        <v>576</v>
      </c>
      <c r="E985" s="135"/>
      <c r="F985" s="135"/>
    </row>
    <row r="986" spans="1:6" ht="14.5">
      <c r="A986" s="135" t="s">
        <v>1884</v>
      </c>
      <c r="B986" s="135">
        <v>590031</v>
      </c>
      <c r="C986" s="135" t="s">
        <v>1883</v>
      </c>
      <c r="D986" s="135" t="s">
        <v>576</v>
      </c>
      <c r="E986" s="135"/>
      <c r="F986" s="135"/>
    </row>
    <row r="987" spans="1:6" ht="14.5">
      <c r="A987" s="135" t="s">
        <v>1885</v>
      </c>
      <c r="B987" s="135" t="s">
        <v>391</v>
      </c>
      <c r="C987" s="135" t="s">
        <v>1886</v>
      </c>
      <c r="D987" s="135" t="s">
        <v>402</v>
      </c>
      <c r="E987" s="135"/>
      <c r="F987" s="135"/>
    </row>
    <row r="988" spans="1:6" ht="14.5">
      <c r="A988" s="135" t="s">
        <v>1887</v>
      </c>
      <c r="B988" s="135">
        <v>505703</v>
      </c>
      <c r="C988" s="135" t="s">
        <v>391</v>
      </c>
      <c r="D988" s="135" t="s">
        <v>399</v>
      </c>
      <c r="E988" s="135"/>
      <c r="F988" s="135"/>
    </row>
    <row r="989" spans="1:6" ht="14.5">
      <c r="A989" s="135" t="s">
        <v>1888</v>
      </c>
      <c r="B989" s="135">
        <v>502137</v>
      </c>
      <c r="C989" s="135" t="s">
        <v>1889</v>
      </c>
      <c r="D989" s="135" t="s">
        <v>404</v>
      </c>
      <c r="E989" s="135"/>
      <c r="F989" s="135"/>
    </row>
    <row r="990" spans="1:6" ht="14.5">
      <c r="A990" s="135" t="s">
        <v>1890</v>
      </c>
      <c r="B990" s="135">
        <v>512068</v>
      </c>
      <c r="C990" s="135" t="s">
        <v>391</v>
      </c>
      <c r="D990" s="135" t="s">
        <v>371</v>
      </c>
      <c r="E990" s="135"/>
      <c r="F990" s="135"/>
    </row>
    <row r="991" spans="1:6" ht="14.5">
      <c r="A991" s="135" t="s">
        <v>1891</v>
      </c>
      <c r="B991" s="135">
        <v>542248</v>
      </c>
      <c r="C991" s="135" t="s">
        <v>1892</v>
      </c>
      <c r="D991" s="135" t="s">
        <v>580</v>
      </c>
      <c r="E991" s="135"/>
      <c r="F991" s="135"/>
    </row>
    <row r="992" spans="1:6" ht="14.5">
      <c r="A992" s="135" t="s">
        <v>1893</v>
      </c>
      <c r="B992" s="135">
        <v>531989</v>
      </c>
      <c r="C992" s="135" t="s">
        <v>391</v>
      </c>
      <c r="D992" s="135" t="s">
        <v>586</v>
      </c>
      <c r="E992" s="135"/>
      <c r="F992" s="135"/>
    </row>
    <row r="993" spans="1:6" ht="14.5">
      <c r="A993" s="135" t="s">
        <v>1894</v>
      </c>
      <c r="B993" s="135">
        <v>539190</v>
      </c>
      <c r="C993" s="135" t="s">
        <v>391</v>
      </c>
      <c r="D993" s="135" t="s">
        <v>408</v>
      </c>
      <c r="E993" s="135"/>
      <c r="F993" s="135"/>
    </row>
    <row r="994" spans="1:6" ht="14.5">
      <c r="A994" s="135" t="s">
        <v>1895</v>
      </c>
      <c r="B994" s="135">
        <v>531227</v>
      </c>
      <c r="C994" s="135" t="s">
        <v>391</v>
      </c>
      <c r="D994" s="135" t="s">
        <v>439</v>
      </c>
      <c r="E994" s="135"/>
      <c r="F994" s="135"/>
    </row>
    <row r="995" spans="1:6" ht="14.5">
      <c r="A995" s="135" t="s">
        <v>1896</v>
      </c>
      <c r="B995" s="135">
        <v>539405</v>
      </c>
      <c r="C995" s="135" t="s">
        <v>391</v>
      </c>
      <c r="D995" s="135" t="s">
        <v>505</v>
      </c>
      <c r="E995" s="135"/>
      <c r="F995" s="135"/>
    </row>
    <row r="996" spans="1:6" ht="14.5">
      <c r="A996" s="135" t="s">
        <v>1897</v>
      </c>
      <c r="B996" s="135">
        <v>539559</v>
      </c>
      <c r="C996" s="135" t="s">
        <v>391</v>
      </c>
      <c r="D996" s="135" t="s">
        <v>505</v>
      </c>
      <c r="E996" s="135"/>
      <c r="F996" s="135"/>
    </row>
    <row r="997" spans="1:6" ht="14.5">
      <c r="A997" s="135" t="s">
        <v>1898</v>
      </c>
      <c r="B997" s="135">
        <v>539559</v>
      </c>
      <c r="C997" s="135" t="s">
        <v>391</v>
      </c>
      <c r="D997" s="135" t="s">
        <v>505</v>
      </c>
      <c r="E997" s="135"/>
      <c r="F997" s="135"/>
    </row>
    <row r="998" spans="1:6" ht="14.5">
      <c r="A998" s="135" t="s">
        <v>1899</v>
      </c>
      <c r="B998" s="135">
        <v>532760</v>
      </c>
      <c r="C998" s="135" t="s">
        <v>1900</v>
      </c>
      <c r="D998" s="135" t="s">
        <v>522</v>
      </c>
      <c r="E998" s="135"/>
      <c r="F998" s="135"/>
    </row>
    <row r="999" spans="1:6" ht="14.5">
      <c r="A999" s="135" t="s">
        <v>1901</v>
      </c>
      <c r="B999" s="135">
        <v>541778</v>
      </c>
      <c r="C999" s="135" t="s">
        <v>391</v>
      </c>
      <c r="D999" s="135" t="s">
        <v>551</v>
      </c>
      <c r="E999" s="135"/>
      <c r="F999" s="135"/>
    </row>
    <row r="1000" spans="1:6" ht="14.5">
      <c r="A1000" s="135" t="s">
        <v>1902</v>
      </c>
      <c r="B1000" s="135">
        <v>500645</v>
      </c>
      <c r="C1000" s="135" t="s">
        <v>1903</v>
      </c>
      <c r="D1000" s="135" t="s">
        <v>439</v>
      </c>
      <c r="E1000" s="135"/>
      <c r="F1000" s="135"/>
    </row>
    <row r="1001" spans="1:6" ht="14.5">
      <c r="A1001" s="135" t="s">
        <v>1904</v>
      </c>
      <c r="B1001" s="135">
        <v>506401</v>
      </c>
      <c r="C1001" s="135" t="s">
        <v>1905</v>
      </c>
      <c r="D1001" s="135" t="s">
        <v>439</v>
      </c>
      <c r="E1001" s="135"/>
      <c r="F1001" s="135"/>
    </row>
    <row r="1002" spans="1:6" ht="14.5">
      <c r="A1002" s="135" t="s">
        <v>1906</v>
      </c>
      <c r="B1002" s="135">
        <v>514030</v>
      </c>
      <c r="C1002" s="135" t="s">
        <v>391</v>
      </c>
      <c r="D1002" s="135" t="s">
        <v>406</v>
      </c>
      <c r="E1002" s="135"/>
      <c r="F1002" s="135"/>
    </row>
    <row r="1003" spans="1:6" ht="14.5">
      <c r="A1003" s="135" t="s">
        <v>1907</v>
      </c>
      <c r="B1003" s="135">
        <v>539455</v>
      </c>
      <c r="C1003" s="135" t="s">
        <v>391</v>
      </c>
      <c r="D1003" s="135" t="s">
        <v>423</v>
      </c>
      <c r="E1003" s="135"/>
      <c r="F1003" s="135"/>
    </row>
    <row r="1004" spans="1:6" ht="14.5">
      <c r="A1004" s="135" t="s">
        <v>1908</v>
      </c>
      <c r="B1004" s="135">
        <v>780006</v>
      </c>
      <c r="C1004" s="135" t="s">
        <v>391</v>
      </c>
      <c r="D1004" s="135" t="s">
        <v>482</v>
      </c>
      <c r="E1004" s="135"/>
      <c r="F1004" s="135"/>
    </row>
    <row r="1005" spans="1:6" ht="14.5">
      <c r="A1005" s="135" t="s">
        <v>1909</v>
      </c>
      <c r="B1005" s="135">
        <v>532848</v>
      </c>
      <c r="C1005" s="135" t="s">
        <v>1910</v>
      </c>
      <c r="D1005" s="135" t="s">
        <v>812</v>
      </c>
      <c r="E1005" s="135"/>
      <c r="F1005" s="135"/>
    </row>
    <row r="1006" spans="1:6" ht="14.5">
      <c r="A1006" s="135" t="s">
        <v>1911</v>
      </c>
      <c r="B1006" s="135">
        <v>539596</v>
      </c>
      <c r="C1006" s="135" t="s">
        <v>391</v>
      </c>
      <c r="D1006" s="135" t="s">
        <v>374</v>
      </c>
      <c r="E1006" s="135"/>
      <c r="F1006" s="135"/>
    </row>
    <row r="1007" spans="1:6" ht="14.5">
      <c r="A1007" s="135" t="s">
        <v>1912</v>
      </c>
      <c r="B1007" s="135">
        <v>504286</v>
      </c>
      <c r="C1007" s="135" t="s">
        <v>1913</v>
      </c>
      <c r="D1007" s="135" t="s">
        <v>689</v>
      </c>
      <c r="E1007" s="135"/>
      <c r="F1007" s="135"/>
    </row>
    <row r="1008" spans="1:6" ht="14.5">
      <c r="A1008" s="135" t="s">
        <v>1914</v>
      </c>
      <c r="B1008" s="135">
        <v>504240</v>
      </c>
      <c r="C1008" s="135" t="s">
        <v>391</v>
      </c>
      <c r="D1008" s="135" t="s">
        <v>689</v>
      </c>
      <c r="E1008" s="135"/>
      <c r="F1008" s="135"/>
    </row>
    <row r="1009" spans="1:6" ht="14.5">
      <c r="A1009" s="135" t="s">
        <v>1915</v>
      </c>
      <c r="B1009" s="135">
        <v>504256</v>
      </c>
      <c r="C1009" s="135" t="s">
        <v>391</v>
      </c>
      <c r="D1009" s="135" t="s">
        <v>933</v>
      </c>
      <c r="E1009" s="135"/>
      <c r="F1009" s="135"/>
    </row>
    <row r="1010" spans="1:6" ht="14.5">
      <c r="A1010" s="135" t="s">
        <v>1916</v>
      </c>
      <c r="B1010" s="135">
        <v>533137</v>
      </c>
      <c r="C1010" s="135" t="s">
        <v>1917</v>
      </c>
      <c r="D1010" s="135" t="s">
        <v>1130</v>
      </c>
      <c r="E1010" s="135"/>
      <c r="F1010" s="135"/>
    </row>
    <row r="1011" spans="1:6" ht="14.5">
      <c r="A1011" s="135" t="s">
        <v>1918</v>
      </c>
      <c r="B1011" s="135">
        <v>532121</v>
      </c>
      <c r="C1011" s="135" t="s">
        <v>1919</v>
      </c>
      <c r="D1011" s="135" t="s">
        <v>709</v>
      </c>
      <c r="E1011" s="135"/>
      <c r="F1011" s="135"/>
    </row>
    <row r="1012" spans="1:6" ht="14.5">
      <c r="A1012" s="135" t="s">
        <v>1920</v>
      </c>
      <c r="B1012" s="135">
        <v>537536</v>
      </c>
      <c r="C1012" s="135" t="s">
        <v>391</v>
      </c>
      <c r="D1012" s="135" t="s">
        <v>429</v>
      </c>
      <c r="E1012" s="135"/>
      <c r="F1012" s="135"/>
    </row>
    <row r="1013" spans="1:6" ht="14.5">
      <c r="A1013" s="135" t="s">
        <v>1921</v>
      </c>
      <c r="B1013" s="135">
        <v>531521</v>
      </c>
      <c r="C1013" s="135" t="s">
        <v>391</v>
      </c>
      <c r="D1013" s="135" t="s">
        <v>429</v>
      </c>
      <c r="E1013" s="135"/>
      <c r="F1013" s="135"/>
    </row>
    <row r="1014" spans="1:6" ht="14.5">
      <c r="A1014" s="135" t="s">
        <v>1922</v>
      </c>
      <c r="B1014" s="135" t="s">
        <v>391</v>
      </c>
      <c r="C1014" s="135" t="s">
        <v>1923</v>
      </c>
      <c r="D1014" s="135" t="s">
        <v>402</v>
      </c>
      <c r="E1014" s="135"/>
      <c r="F1014" s="135"/>
    </row>
    <row r="1015" spans="1:6" ht="14.5">
      <c r="A1015" s="135" t="s">
        <v>1924</v>
      </c>
      <c r="B1015" s="135">
        <v>539197</v>
      </c>
      <c r="C1015" s="135" t="s">
        <v>391</v>
      </c>
      <c r="D1015" s="135" t="s">
        <v>413</v>
      </c>
      <c r="E1015" s="135"/>
      <c r="F1015" s="135"/>
    </row>
    <row r="1016" spans="1:6" ht="14.5">
      <c r="A1016" s="135" t="s">
        <v>1925</v>
      </c>
      <c r="B1016" s="135">
        <v>539197</v>
      </c>
      <c r="C1016" s="135" t="s">
        <v>391</v>
      </c>
      <c r="D1016" s="135" t="s">
        <v>413</v>
      </c>
      <c r="E1016" s="135"/>
      <c r="F1016" s="135"/>
    </row>
    <row r="1017" spans="1:6" ht="14.5">
      <c r="A1017" s="135" t="s">
        <v>1926</v>
      </c>
      <c r="B1017" s="135">
        <v>531585</v>
      </c>
      <c r="C1017" s="135" t="s">
        <v>391</v>
      </c>
      <c r="D1017" s="135" t="s">
        <v>413</v>
      </c>
      <c r="E1017" s="135"/>
      <c r="F1017" s="135"/>
    </row>
    <row r="1018" spans="1:6" ht="14.5">
      <c r="A1018" s="135" t="s">
        <v>1927</v>
      </c>
      <c r="B1018" s="135">
        <v>512445</v>
      </c>
      <c r="C1018" s="135" t="s">
        <v>391</v>
      </c>
      <c r="D1018" s="135" t="s">
        <v>374</v>
      </c>
      <c r="E1018" s="135"/>
      <c r="F1018" s="135"/>
    </row>
    <row r="1019" spans="1:6" ht="14.5">
      <c r="A1019" s="135" t="s">
        <v>1928</v>
      </c>
      <c r="B1019" s="135">
        <v>530765</v>
      </c>
      <c r="C1019" s="135" t="s">
        <v>391</v>
      </c>
      <c r="D1019" s="135" t="s">
        <v>408</v>
      </c>
      <c r="E1019" s="135"/>
      <c r="F1019" s="135"/>
    </row>
    <row r="1020" spans="1:6" ht="14.5">
      <c r="A1020" s="135" t="s">
        <v>1929</v>
      </c>
      <c r="B1020" s="135">
        <v>542002</v>
      </c>
      <c r="C1020" s="135" t="s">
        <v>391</v>
      </c>
      <c r="D1020" s="135" t="s">
        <v>477</v>
      </c>
      <c r="E1020" s="135"/>
      <c r="F1020" s="135"/>
    </row>
    <row r="1021" spans="1:6" ht="14.5">
      <c r="A1021" s="135" t="s">
        <v>1930</v>
      </c>
      <c r="B1021" s="135">
        <v>511072</v>
      </c>
      <c r="C1021" s="135" t="s">
        <v>1931</v>
      </c>
      <c r="D1021" s="135" t="s">
        <v>449</v>
      </c>
      <c r="E1021" s="135"/>
      <c r="F1021" s="135"/>
    </row>
    <row r="1022" spans="1:6" ht="14.5">
      <c r="A1022" s="135" t="s">
        <v>1932</v>
      </c>
      <c r="B1022" s="135">
        <v>519588</v>
      </c>
      <c r="C1022" s="135" t="s">
        <v>1933</v>
      </c>
      <c r="D1022" s="135" t="s">
        <v>451</v>
      </c>
      <c r="E1022" s="135"/>
      <c r="F1022" s="135"/>
    </row>
    <row r="1023" spans="1:6" ht="14.5">
      <c r="A1023" s="135" t="s">
        <v>1934</v>
      </c>
      <c r="B1023" s="135">
        <v>538715</v>
      </c>
      <c r="C1023" s="135" t="s">
        <v>391</v>
      </c>
      <c r="D1023" s="135" t="s">
        <v>511</v>
      </c>
      <c r="E1023" s="135"/>
      <c r="F1023" s="135"/>
    </row>
    <row r="1024" spans="1:6" ht="14.5">
      <c r="A1024" s="135" t="s">
        <v>1935</v>
      </c>
      <c r="B1024" s="135">
        <v>500119</v>
      </c>
      <c r="C1024" s="135" t="s">
        <v>1936</v>
      </c>
      <c r="D1024" s="135" t="s">
        <v>1090</v>
      </c>
      <c r="E1024" s="135"/>
      <c r="F1024" s="135"/>
    </row>
    <row r="1025" spans="1:6" ht="14.5">
      <c r="A1025" s="135" t="s">
        <v>1937</v>
      </c>
      <c r="B1025" s="135">
        <v>531923</v>
      </c>
      <c r="C1025" s="135" t="s">
        <v>391</v>
      </c>
      <c r="D1025" s="135" t="s">
        <v>1090</v>
      </c>
      <c r="E1025" s="135"/>
      <c r="F1025" s="135"/>
    </row>
    <row r="1026" spans="1:6" ht="14.5">
      <c r="A1026" s="135" t="s">
        <v>1938</v>
      </c>
      <c r="B1026" s="135">
        <v>531198</v>
      </c>
      <c r="C1026" s="135" t="s">
        <v>391</v>
      </c>
      <c r="D1026" s="135" t="s">
        <v>592</v>
      </c>
      <c r="E1026" s="135"/>
      <c r="F1026" s="135"/>
    </row>
    <row r="1027" spans="1:6" ht="14.5">
      <c r="A1027" s="135" t="s">
        <v>1939</v>
      </c>
      <c r="B1027" s="135">
        <v>521216</v>
      </c>
      <c r="C1027" s="135" t="s">
        <v>391</v>
      </c>
      <c r="D1027" s="135" t="s">
        <v>406</v>
      </c>
      <c r="E1027" s="135"/>
      <c r="F1027" s="135"/>
    </row>
    <row r="1028" spans="1:6" ht="14.5">
      <c r="A1028" s="135" t="s">
        <v>1940</v>
      </c>
      <c r="B1028" s="135">
        <v>542679</v>
      </c>
      <c r="C1028" s="135" t="s">
        <v>1941</v>
      </c>
      <c r="D1028" s="135" t="s">
        <v>689</v>
      </c>
      <c r="E1028" s="135"/>
      <c r="F1028" s="135"/>
    </row>
    <row r="1029" spans="1:6" ht="14.5">
      <c r="A1029" s="135" t="s">
        <v>1942</v>
      </c>
      <c r="B1029" s="135">
        <v>532180</v>
      </c>
      <c r="C1029" s="135" t="s">
        <v>1943</v>
      </c>
      <c r="D1029" s="135" t="s">
        <v>709</v>
      </c>
      <c r="E1029" s="135"/>
      <c r="F1029" s="135"/>
    </row>
    <row r="1030" spans="1:6" ht="14.5">
      <c r="A1030" s="135" t="s">
        <v>1944</v>
      </c>
      <c r="B1030" s="135">
        <v>512485</v>
      </c>
      <c r="C1030" s="135" t="s">
        <v>391</v>
      </c>
      <c r="D1030" s="135" t="s">
        <v>413</v>
      </c>
      <c r="E1030" s="135"/>
      <c r="F1030" s="135"/>
    </row>
    <row r="1031" spans="1:6" ht="14.5">
      <c r="A1031" s="135" t="s">
        <v>1945</v>
      </c>
      <c r="B1031" s="135">
        <v>521151</v>
      </c>
      <c r="C1031" s="135" t="s">
        <v>391</v>
      </c>
      <c r="D1031" s="135" t="s">
        <v>406</v>
      </c>
      <c r="E1031" s="135"/>
      <c r="F1031" s="135"/>
    </row>
    <row r="1032" spans="1:6" ht="14.5">
      <c r="A1032" s="135" t="s">
        <v>1946</v>
      </c>
      <c r="B1032" s="135">
        <v>503637</v>
      </c>
      <c r="C1032" s="135" t="s">
        <v>391</v>
      </c>
      <c r="D1032" s="135" t="s">
        <v>374</v>
      </c>
      <c r="E1032" s="135"/>
      <c r="F1032" s="135"/>
    </row>
    <row r="1033" spans="1:6" ht="14.5">
      <c r="A1033" s="135" t="s">
        <v>1947</v>
      </c>
      <c r="B1033" s="135">
        <v>507717</v>
      </c>
      <c r="C1033" s="135" t="s">
        <v>1948</v>
      </c>
      <c r="D1033" s="135" t="s">
        <v>535</v>
      </c>
      <c r="E1033" s="135"/>
      <c r="F1033" s="135"/>
    </row>
    <row r="1034" spans="1:6" ht="14.5">
      <c r="A1034" s="135" t="s">
        <v>1949</v>
      </c>
      <c r="B1034" s="135">
        <v>538446</v>
      </c>
      <c r="C1034" s="135" t="s">
        <v>391</v>
      </c>
      <c r="D1034" s="135" t="s">
        <v>374</v>
      </c>
      <c r="E1034" s="135"/>
      <c r="F1034" s="135"/>
    </row>
    <row r="1035" spans="1:6" ht="14.5">
      <c r="A1035" s="135" t="s">
        <v>1950</v>
      </c>
      <c r="B1035" s="135" t="s">
        <v>391</v>
      </c>
      <c r="C1035" s="135" t="s">
        <v>1951</v>
      </c>
      <c r="D1035" s="135" t="s">
        <v>402</v>
      </c>
      <c r="E1035" s="135"/>
      <c r="F1035" s="135"/>
    </row>
    <row r="1036" spans="1:6" ht="14.5">
      <c r="A1036" s="135" t="s">
        <v>1952</v>
      </c>
      <c r="B1036" s="135">
        <v>531043</v>
      </c>
      <c r="C1036" s="135" t="s">
        <v>391</v>
      </c>
      <c r="D1036" s="135" t="s">
        <v>580</v>
      </c>
      <c r="E1036" s="135"/>
      <c r="F1036" s="135"/>
    </row>
    <row r="1037" spans="1:6" ht="14.5">
      <c r="A1037" s="135" t="s">
        <v>1953</v>
      </c>
      <c r="B1037" s="135">
        <v>540268</v>
      </c>
      <c r="C1037" s="135" t="s">
        <v>391</v>
      </c>
      <c r="D1037" s="135" t="s">
        <v>374</v>
      </c>
      <c r="E1037" s="135"/>
      <c r="F1037" s="135"/>
    </row>
    <row r="1038" spans="1:6" ht="14.5">
      <c r="A1038" s="135" t="s">
        <v>1954</v>
      </c>
      <c r="B1038" s="135">
        <v>506405</v>
      </c>
      <c r="C1038" s="135" t="s">
        <v>391</v>
      </c>
      <c r="D1038" s="135" t="s">
        <v>551</v>
      </c>
      <c r="E1038" s="135"/>
      <c r="F1038" s="135"/>
    </row>
    <row r="1039" spans="1:6" ht="14.5">
      <c r="A1039" s="135" t="s">
        <v>1955</v>
      </c>
      <c r="B1039" s="135">
        <v>511451</v>
      </c>
      <c r="C1039" s="135" t="s">
        <v>391</v>
      </c>
      <c r="D1039" s="135" t="s">
        <v>408</v>
      </c>
      <c r="E1039" s="135"/>
      <c r="F1039" s="135"/>
    </row>
    <row r="1040" spans="1:6" ht="14.5">
      <c r="A1040" s="135" t="s">
        <v>1956</v>
      </c>
      <c r="B1040" s="135">
        <v>507442</v>
      </c>
      <c r="C1040" s="135" t="s">
        <v>1957</v>
      </c>
      <c r="D1040" s="135" t="s">
        <v>1090</v>
      </c>
      <c r="E1040" s="135"/>
      <c r="F1040" s="135"/>
    </row>
    <row r="1041" spans="1:6" ht="14.5">
      <c r="A1041" s="135" t="s">
        <v>1958</v>
      </c>
      <c r="B1041" s="135">
        <v>501945</v>
      </c>
      <c r="C1041" s="135" t="s">
        <v>391</v>
      </c>
      <c r="D1041" s="135" t="s">
        <v>408</v>
      </c>
      <c r="E1041" s="135"/>
      <c r="F1041" s="135"/>
    </row>
    <row r="1042" spans="1:6" ht="14.5">
      <c r="A1042" s="135" t="s">
        <v>1959</v>
      </c>
      <c r="B1042" s="135">
        <v>526971</v>
      </c>
      <c r="C1042" s="135" t="s">
        <v>391</v>
      </c>
      <c r="D1042" s="135" t="s">
        <v>413</v>
      </c>
      <c r="E1042" s="135"/>
      <c r="F1042" s="135"/>
    </row>
    <row r="1043" spans="1:6" ht="14.5">
      <c r="A1043" s="135" t="s">
        <v>1960</v>
      </c>
      <c r="B1043" s="135">
        <v>531306</v>
      </c>
      <c r="C1043" s="135" t="s">
        <v>391</v>
      </c>
      <c r="D1043" s="135" t="s">
        <v>399</v>
      </c>
      <c r="E1043" s="135"/>
      <c r="F1043" s="135"/>
    </row>
    <row r="1044" spans="1:6" ht="14.5">
      <c r="A1044" s="135" t="s">
        <v>1961</v>
      </c>
      <c r="B1044" s="135">
        <v>531306</v>
      </c>
      <c r="C1044" s="135" t="s">
        <v>391</v>
      </c>
      <c r="D1044" s="135" t="s">
        <v>399</v>
      </c>
      <c r="E1044" s="135"/>
      <c r="F1044" s="135"/>
    </row>
    <row r="1045" spans="1:6" ht="14.5">
      <c r="A1045" s="135" t="s">
        <v>1962</v>
      </c>
      <c r="B1045" s="135">
        <v>541302</v>
      </c>
      <c r="C1045" s="135" t="s">
        <v>391</v>
      </c>
      <c r="D1045" s="135" t="s">
        <v>789</v>
      </c>
      <c r="E1045" s="135"/>
      <c r="F1045" s="135"/>
    </row>
    <row r="1046" spans="1:6" ht="14.5">
      <c r="A1046" s="135" t="s">
        <v>1963</v>
      </c>
      <c r="B1046" s="135">
        <v>507886</v>
      </c>
      <c r="C1046" s="135" t="s">
        <v>391</v>
      </c>
      <c r="D1046" s="135" t="s">
        <v>477</v>
      </c>
      <c r="E1046" s="135"/>
      <c r="F1046" s="135"/>
    </row>
    <row r="1047" spans="1:6" ht="14.5">
      <c r="A1047" s="135" t="s">
        <v>1964</v>
      </c>
      <c r="B1047" s="135">
        <v>540695</v>
      </c>
      <c r="C1047" s="135" t="s">
        <v>391</v>
      </c>
      <c r="D1047" s="135" t="s">
        <v>413</v>
      </c>
      <c r="E1047" s="135"/>
      <c r="F1047" s="135"/>
    </row>
    <row r="1048" spans="1:6" ht="14.5">
      <c r="A1048" s="135" t="s">
        <v>1965</v>
      </c>
      <c r="B1048" s="135">
        <v>531237</v>
      </c>
      <c r="C1048" s="135" t="s">
        <v>391</v>
      </c>
      <c r="D1048" s="135" t="s">
        <v>408</v>
      </c>
      <c r="E1048" s="135"/>
      <c r="F1048" s="135"/>
    </row>
    <row r="1049" spans="1:6" ht="14.5">
      <c r="A1049" s="135" t="s">
        <v>1966</v>
      </c>
      <c r="B1049" s="135">
        <v>533336</v>
      </c>
      <c r="C1049" s="135" t="s">
        <v>1967</v>
      </c>
      <c r="D1049" s="135" t="s">
        <v>411</v>
      </c>
      <c r="E1049" s="135"/>
      <c r="F1049" s="135"/>
    </row>
    <row r="1050" spans="1:6" ht="14.5">
      <c r="A1050" s="135" t="s">
        <v>1968</v>
      </c>
      <c r="B1050" s="135">
        <v>523736</v>
      </c>
      <c r="C1050" s="135" t="s">
        <v>1969</v>
      </c>
      <c r="D1050" s="135" t="s">
        <v>768</v>
      </c>
      <c r="E1050" s="135"/>
      <c r="F1050" s="135"/>
    </row>
    <row r="1051" spans="1:6" ht="14.5">
      <c r="A1051" s="135" t="s">
        <v>1970</v>
      </c>
      <c r="B1051" s="135">
        <v>538902</v>
      </c>
      <c r="C1051" s="135" t="s">
        <v>1971</v>
      </c>
      <c r="D1051" s="135" t="s">
        <v>798</v>
      </c>
      <c r="E1051" s="135"/>
      <c r="F1051" s="135"/>
    </row>
    <row r="1052" spans="1:6" ht="14.5">
      <c r="A1052" s="135" t="s">
        <v>1972</v>
      </c>
      <c r="B1052" s="135" t="s">
        <v>391</v>
      </c>
      <c r="C1052" s="135" t="s">
        <v>1973</v>
      </c>
      <c r="D1052" s="135" t="s">
        <v>798</v>
      </c>
      <c r="E1052" s="135"/>
      <c r="F1052" s="135"/>
    </row>
    <row r="1053" spans="1:6" ht="14.5">
      <c r="A1053" s="135" t="s">
        <v>1974</v>
      </c>
      <c r="B1053" s="135">
        <v>508860</v>
      </c>
      <c r="C1053" s="135" t="s">
        <v>391</v>
      </c>
      <c r="D1053" s="135" t="s">
        <v>789</v>
      </c>
      <c r="E1053" s="135"/>
      <c r="F1053" s="135"/>
    </row>
    <row r="1054" spans="1:6" ht="14.5">
      <c r="A1054" s="135" t="s">
        <v>1975</v>
      </c>
      <c r="B1054" s="135">
        <v>500120</v>
      </c>
      <c r="C1054" s="135" t="s">
        <v>391</v>
      </c>
      <c r="D1054" s="135" t="s">
        <v>439</v>
      </c>
      <c r="E1054" s="135"/>
      <c r="F1054" s="135"/>
    </row>
    <row r="1055" spans="1:6" ht="14.5">
      <c r="A1055" s="135" t="s">
        <v>1976</v>
      </c>
      <c r="B1055" s="135">
        <v>522163</v>
      </c>
      <c r="C1055" s="135" t="s">
        <v>1977</v>
      </c>
      <c r="D1055" s="135" t="s">
        <v>689</v>
      </c>
      <c r="E1055" s="135"/>
      <c r="F1055" s="135"/>
    </row>
    <row r="1056" spans="1:6" ht="14.5">
      <c r="A1056" s="135" t="s">
        <v>1978</v>
      </c>
      <c r="B1056" s="135">
        <v>530959</v>
      </c>
      <c r="C1056" s="135" t="s">
        <v>391</v>
      </c>
      <c r="D1056" s="135" t="s">
        <v>798</v>
      </c>
      <c r="E1056" s="135"/>
      <c r="F1056" s="135"/>
    </row>
    <row r="1057" spans="1:6" ht="14.5">
      <c r="A1057" s="135" t="s">
        <v>1979</v>
      </c>
      <c r="B1057" s="135">
        <v>500089</v>
      </c>
      <c r="C1057" s="135" t="s">
        <v>1980</v>
      </c>
      <c r="D1057" s="135" t="s">
        <v>551</v>
      </c>
      <c r="E1057" s="135"/>
      <c r="F1057" s="135"/>
    </row>
    <row r="1058" spans="1:6" ht="14.5">
      <c r="A1058" s="135" t="s">
        <v>1981</v>
      </c>
      <c r="B1058" s="135">
        <v>500089</v>
      </c>
      <c r="C1058" s="135" t="s">
        <v>1980</v>
      </c>
      <c r="D1058" s="135" t="s">
        <v>551</v>
      </c>
      <c r="E1058" s="135"/>
      <c r="F1058" s="135"/>
    </row>
    <row r="1059" spans="1:6" ht="14.5">
      <c r="A1059" s="135" t="s">
        <v>1982</v>
      </c>
      <c r="B1059" s="135">
        <v>540811</v>
      </c>
      <c r="C1059" s="135" t="s">
        <v>391</v>
      </c>
      <c r="D1059" s="135" t="s">
        <v>413</v>
      </c>
      <c r="E1059" s="135"/>
      <c r="F1059" s="135"/>
    </row>
    <row r="1060" spans="1:6" ht="14.5">
      <c r="A1060" s="135" t="s">
        <v>1983</v>
      </c>
      <c r="B1060" s="135">
        <v>542685</v>
      </c>
      <c r="C1060" s="135" t="s">
        <v>1984</v>
      </c>
      <c r="D1060" s="135" t="s">
        <v>915</v>
      </c>
      <c r="E1060" s="135"/>
      <c r="F1060" s="135"/>
    </row>
    <row r="1061" spans="1:6" ht="14.5">
      <c r="A1061" s="135" t="s">
        <v>1985</v>
      </c>
      <c r="B1061" s="135">
        <v>539979</v>
      </c>
      <c r="C1061" s="135" t="s">
        <v>1986</v>
      </c>
      <c r="D1061" s="135" t="s">
        <v>406</v>
      </c>
      <c r="E1061" s="135"/>
      <c r="F1061" s="135"/>
    </row>
    <row r="1062" spans="1:6" ht="14.5">
      <c r="A1062" s="135" t="s">
        <v>1987</v>
      </c>
      <c r="B1062" s="135">
        <v>540151</v>
      </c>
      <c r="C1062" s="135" t="s">
        <v>391</v>
      </c>
      <c r="D1062" s="135" t="s">
        <v>394</v>
      </c>
      <c r="E1062" s="135"/>
      <c r="F1062" s="135"/>
    </row>
    <row r="1063" spans="1:6" ht="14.5">
      <c r="A1063" s="135" t="s">
        <v>1988</v>
      </c>
      <c r="B1063" s="135">
        <v>542155</v>
      </c>
      <c r="C1063" s="135" t="s">
        <v>1989</v>
      </c>
      <c r="D1063" s="135" t="s">
        <v>757</v>
      </c>
      <c r="E1063" s="135"/>
      <c r="F1063" s="135"/>
    </row>
    <row r="1064" spans="1:6" ht="14.5">
      <c r="A1064" s="135" t="s">
        <v>1990</v>
      </c>
      <c r="B1064" s="135">
        <v>506414</v>
      </c>
      <c r="C1064" s="135" t="s">
        <v>391</v>
      </c>
      <c r="D1064" s="135" t="s">
        <v>429</v>
      </c>
      <c r="E1064" s="135"/>
      <c r="F1064" s="135"/>
    </row>
    <row r="1065" spans="1:6" ht="14.5">
      <c r="A1065" s="135" t="s">
        <v>1991</v>
      </c>
      <c r="B1065" s="135">
        <v>531153</v>
      </c>
      <c r="C1065" s="135" t="s">
        <v>391</v>
      </c>
      <c r="D1065" s="135" t="s">
        <v>640</v>
      </c>
      <c r="E1065" s="135"/>
      <c r="F1065" s="135"/>
    </row>
    <row r="1066" spans="1:6" ht="14.5">
      <c r="A1066" s="135" t="s">
        <v>1992</v>
      </c>
      <c r="B1066" s="135">
        <v>540789</v>
      </c>
      <c r="C1066" s="135" t="s">
        <v>1993</v>
      </c>
      <c r="D1066" s="135" t="s">
        <v>1994</v>
      </c>
      <c r="E1066" s="135"/>
      <c r="F1066" s="135"/>
    </row>
    <row r="1067" spans="1:6" ht="14.5">
      <c r="A1067" s="135" t="s">
        <v>1995</v>
      </c>
      <c r="B1067" s="135">
        <v>540047</v>
      </c>
      <c r="C1067" s="135" t="s">
        <v>1996</v>
      </c>
      <c r="D1067" s="135" t="s">
        <v>986</v>
      </c>
      <c r="E1067" s="135"/>
      <c r="F1067" s="135"/>
    </row>
    <row r="1068" spans="1:6" ht="14.5">
      <c r="A1068" s="135" t="s">
        <v>1997</v>
      </c>
      <c r="B1068" s="135">
        <v>526927</v>
      </c>
      <c r="C1068" s="135" t="s">
        <v>391</v>
      </c>
      <c r="D1068" s="135" t="s">
        <v>484</v>
      </c>
      <c r="E1068" s="135"/>
      <c r="F1068" s="135"/>
    </row>
    <row r="1069" spans="1:6" ht="14.5">
      <c r="A1069" s="135" t="s">
        <v>1998</v>
      </c>
      <c r="B1069" s="135">
        <v>500068</v>
      </c>
      <c r="C1069" s="135" t="s">
        <v>391</v>
      </c>
      <c r="D1069" s="135" t="s">
        <v>399</v>
      </c>
      <c r="E1069" s="135"/>
      <c r="F1069" s="135"/>
    </row>
    <row r="1070" spans="1:6" ht="14.5">
      <c r="A1070" s="135" t="s">
        <v>1999</v>
      </c>
      <c r="B1070" s="135">
        <v>500068</v>
      </c>
      <c r="C1070" s="135" t="s">
        <v>391</v>
      </c>
      <c r="D1070" s="135" t="s">
        <v>399</v>
      </c>
      <c r="E1070" s="135"/>
      <c r="F1070" s="135"/>
    </row>
    <row r="1071" spans="1:6" ht="14.5">
      <c r="A1071" s="135" t="s">
        <v>2000</v>
      </c>
      <c r="B1071" s="135">
        <v>532839</v>
      </c>
      <c r="C1071" s="135" t="s">
        <v>2001</v>
      </c>
      <c r="D1071" s="135" t="s">
        <v>1130</v>
      </c>
      <c r="E1071" s="135"/>
      <c r="F1071" s="135"/>
    </row>
    <row r="1072" spans="1:6" ht="14.5">
      <c r="A1072" s="135" t="s">
        <v>2002</v>
      </c>
      <c r="B1072" s="135">
        <v>532839</v>
      </c>
      <c r="C1072" s="135" t="s">
        <v>2001</v>
      </c>
      <c r="D1072" s="135" t="s">
        <v>1130</v>
      </c>
      <c r="E1072" s="135"/>
      <c r="F1072" s="135"/>
    </row>
    <row r="1073" spans="1:6" ht="14.5">
      <c r="A1073" s="135" t="s">
        <v>2003</v>
      </c>
      <c r="B1073" s="135">
        <v>531553</v>
      </c>
      <c r="C1073" s="135" t="s">
        <v>391</v>
      </c>
      <c r="D1073" s="135" t="s">
        <v>812</v>
      </c>
      <c r="E1073" s="135"/>
      <c r="F1073" s="135"/>
    </row>
    <row r="1074" spans="1:6" ht="14.5">
      <c r="A1074" s="135" t="s">
        <v>2004</v>
      </c>
      <c r="B1074" s="135">
        <v>540701</v>
      </c>
      <c r="C1074" s="135" t="s">
        <v>2005</v>
      </c>
      <c r="D1074" s="135" t="s">
        <v>429</v>
      </c>
      <c r="E1074" s="135"/>
      <c r="F1074" s="135"/>
    </row>
    <row r="1075" spans="1:6" ht="14.5">
      <c r="A1075" s="135" t="s">
        <v>2006</v>
      </c>
      <c r="B1075" s="135">
        <v>538432</v>
      </c>
      <c r="C1075" s="135" t="s">
        <v>391</v>
      </c>
      <c r="D1075" s="135" t="s">
        <v>413</v>
      </c>
      <c r="E1075" s="135"/>
      <c r="F1075" s="135"/>
    </row>
    <row r="1076" spans="1:6" ht="14.5">
      <c r="A1076" s="135" t="s">
        <v>2007</v>
      </c>
      <c r="B1076" s="135">
        <v>532488</v>
      </c>
      <c r="C1076" s="135" t="s">
        <v>2008</v>
      </c>
      <c r="D1076" s="135" t="s">
        <v>429</v>
      </c>
      <c r="E1076" s="135"/>
      <c r="F1076" s="135"/>
    </row>
    <row r="1077" spans="1:6" ht="14.5">
      <c r="A1077" s="135" t="s">
        <v>2009</v>
      </c>
      <c r="B1077" s="135">
        <v>526285</v>
      </c>
      <c r="C1077" s="135" t="s">
        <v>391</v>
      </c>
      <c r="D1077" s="135" t="s">
        <v>640</v>
      </c>
      <c r="E1077" s="135"/>
      <c r="F1077" s="135"/>
    </row>
    <row r="1078" spans="1:6" ht="14.5">
      <c r="A1078" s="135" t="s">
        <v>2010</v>
      </c>
      <c r="B1078" s="135">
        <v>526315</v>
      </c>
      <c r="C1078" s="135" t="s">
        <v>391</v>
      </c>
      <c r="D1078" s="135" t="s">
        <v>919</v>
      </c>
      <c r="E1078" s="135"/>
      <c r="F1078" s="135"/>
    </row>
    <row r="1079" spans="1:6" ht="14.5">
      <c r="A1079" s="135" t="s">
        <v>2011</v>
      </c>
      <c r="B1079" s="135">
        <v>540699</v>
      </c>
      <c r="C1079" s="135" t="s">
        <v>2012</v>
      </c>
      <c r="D1079" s="135" t="s">
        <v>760</v>
      </c>
      <c r="E1079" s="135"/>
      <c r="F1079" s="135"/>
    </row>
    <row r="1080" spans="1:6" ht="14.5">
      <c r="A1080" s="135" t="s">
        <v>2013</v>
      </c>
      <c r="B1080" s="135">
        <v>540699</v>
      </c>
      <c r="C1080" s="135" t="s">
        <v>2012</v>
      </c>
      <c r="D1080" s="135" t="s">
        <v>760</v>
      </c>
      <c r="E1080" s="135"/>
      <c r="F1080" s="135"/>
    </row>
    <row r="1081" spans="1:6" ht="14.5">
      <c r="A1081" s="135" t="s">
        <v>2014</v>
      </c>
      <c r="B1081" s="135">
        <v>532868</v>
      </c>
      <c r="C1081" s="135" t="s">
        <v>2015</v>
      </c>
      <c r="D1081" s="135" t="s">
        <v>477</v>
      </c>
      <c r="E1081" s="135"/>
      <c r="F1081" s="135"/>
    </row>
    <row r="1082" spans="1:6" ht="14.5">
      <c r="A1082" s="135" t="s">
        <v>2016</v>
      </c>
      <c r="B1082" s="135">
        <v>533146</v>
      </c>
      <c r="C1082" s="135" t="s">
        <v>2017</v>
      </c>
      <c r="D1082" s="135" t="s">
        <v>2018</v>
      </c>
      <c r="E1082" s="135"/>
      <c r="F1082" s="135"/>
    </row>
    <row r="1083" spans="1:6" ht="14.5">
      <c r="A1083" s="135" t="s">
        <v>2019</v>
      </c>
      <c r="B1083" s="135">
        <v>533146</v>
      </c>
      <c r="C1083" s="135" t="s">
        <v>2020</v>
      </c>
      <c r="D1083" s="135" t="s">
        <v>2018</v>
      </c>
      <c r="E1083" s="135"/>
      <c r="F1083" s="135"/>
    </row>
    <row r="1084" spans="1:6" ht="14.5">
      <c r="A1084" s="135" t="s">
        <v>2021</v>
      </c>
      <c r="B1084" s="135">
        <v>505526</v>
      </c>
      <c r="C1084" s="135" t="s">
        <v>391</v>
      </c>
      <c r="D1084" s="135" t="s">
        <v>411</v>
      </c>
      <c r="E1084" s="135"/>
      <c r="F1084" s="135"/>
    </row>
    <row r="1085" spans="1:6" ht="14.5">
      <c r="A1085" s="135" t="s">
        <v>2022</v>
      </c>
      <c r="B1085" s="135">
        <v>542013</v>
      </c>
      <c r="C1085" s="135" t="s">
        <v>391</v>
      </c>
      <c r="D1085" s="135" t="s">
        <v>871</v>
      </c>
      <c r="E1085" s="135"/>
      <c r="F1085" s="135"/>
    </row>
    <row r="1086" spans="1:6" ht="14.5">
      <c r="A1086" s="135" t="s">
        <v>2023</v>
      </c>
      <c r="B1086" s="135">
        <v>541403</v>
      </c>
      <c r="C1086" s="135" t="s">
        <v>2024</v>
      </c>
      <c r="D1086" s="135" t="s">
        <v>505</v>
      </c>
      <c r="E1086" s="135"/>
      <c r="F1086" s="135"/>
    </row>
    <row r="1087" spans="1:6" ht="14.5">
      <c r="A1087" s="135" t="s">
        <v>2025</v>
      </c>
      <c r="B1087" s="135">
        <v>526504</v>
      </c>
      <c r="C1087" s="135" t="s">
        <v>391</v>
      </c>
      <c r="D1087" s="135" t="s">
        <v>580</v>
      </c>
      <c r="E1087" s="135"/>
      <c r="F1087" s="135"/>
    </row>
    <row r="1088" spans="1:6" ht="14.5">
      <c r="A1088" s="135" t="s">
        <v>2026</v>
      </c>
      <c r="B1088" s="135">
        <v>522261</v>
      </c>
      <c r="C1088" s="135" t="s">
        <v>2027</v>
      </c>
      <c r="D1088" s="135" t="s">
        <v>732</v>
      </c>
      <c r="E1088" s="135"/>
      <c r="F1088" s="135"/>
    </row>
    <row r="1089" spans="1:6" ht="14.5">
      <c r="A1089" s="135" t="s">
        <v>2028</v>
      </c>
      <c r="B1089" s="135">
        <v>522261</v>
      </c>
      <c r="C1089" s="135" t="s">
        <v>2027</v>
      </c>
      <c r="D1089" s="135" t="s">
        <v>732</v>
      </c>
      <c r="E1089" s="135"/>
      <c r="F1089" s="135"/>
    </row>
    <row r="1090" spans="1:6" ht="14.5">
      <c r="A1090" s="135" t="s">
        <v>2029</v>
      </c>
      <c r="B1090" s="135">
        <v>512519</v>
      </c>
      <c r="C1090" s="135" t="s">
        <v>2030</v>
      </c>
      <c r="D1090" s="135" t="s">
        <v>406</v>
      </c>
      <c r="E1090" s="135"/>
      <c r="F1090" s="135"/>
    </row>
    <row r="1091" spans="1:6" ht="14.5">
      <c r="A1091" s="135" t="s">
        <v>2031</v>
      </c>
      <c r="B1091" s="135" t="s">
        <v>391</v>
      </c>
      <c r="C1091" s="135" t="s">
        <v>2032</v>
      </c>
      <c r="D1091" s="135" t="s">
        <v>482</v>
      </c>
      <c r="E1091" s="135"/>
      <c r="F1091" s="135"/>
    </row>
    <row r="1092" spans="1:6" ht="14.5">
      <c r="A1092" s="135" t="s">
        <v>2033</v>
      </c>
      <c r="B1092" s="135">
        <v>533176</v>
      </c>
      <c r="C1092" s="135" t="s">
        <v>2034</v>
      </c>
      <c r="D1092" s="135" t="s">
        <v>394</v>
      </c>
      <c r="E1092" s="135"/>
      <c r="F1092" s="135"/>
    </row>
    <row r="1093" spans="1:6" ht="14.5">
      <c r="A1093" s="135" t="s">
        <v>2035</v>
      </c>
      <c r="B1093" s="135">
        <v>526783</v>
      </c>
      <c r="C1093" s="135" t="s">
        <v>391</v>
      </c>
      <c r="D1093" s="135" t="s">
        <v>580</v>
      </c>
      <c r="E1093" s="135"/>
      <c r="F1093" s="135"/>
    </row>
    <row r="1094" spans="1:6" ht="14.5">
      <c r="A1094" s="135" t="s">
        <v>2036</v>
      </c>
      <c r="B1094" s="135">
        <v>539267</v>
      </c>
      <c r="C1094" s="135" t="s">
        <v>391</v>
      </c>
      <c r="D1094" s="135" t="s">
        <v>413</v>
      </c>
      <c r="E1094" s="135"/>
      <c r="F1094" s="135"/>
    </row>
    <row r="1095" spans="1:6" ht="14.5">
      <c r="A1095" s="135" t="s">
        <v>2037</v>
      </c>
      <c r="B1095" s="135">
        <v>539524</v>
      </c>
      <c r="C1095" s="135" t="s">
        <v>2038</v>
      </c>
      <c r="D1095" s="135" t="s">
        <v>580</v>
      </c>
      <c r="E1095" s="135"/>
      <c r="F1095" s="135"/>
    </row>
    <row r="1096" spans="1:6" ht="14.5">
      <c r="A1096" s="135" t="s">
        <v>2039</v>
      </c>
      <c r="B1096" s="135">
        <v>541299</v>
      </c>
      <c r="C1096" s="135" t="s">
        <v>391</v>
      </c>
      <c r="D1096" s="135" t="s">
        <v>580</v>
      </c>
      <c r="E1096" s="135"/>
      <c r="F1096" s="135"/>
    </row>
    <row r="1097" spans="1:6" ht="14.5">
      <c r="A1097" s="135" t="s">
        <v>2040</v>
      </c>
      <c r="B1097" s="135">
        <v>500124</v>
      </c>
      <c r="C1097" s="135" t="s">
        <v>2041</v>
      </c>
      <c r="D1097" s="135" t="s">
        <v>429</v>
      </c>
      <c r="E1097" s="135"/>
      <c r="F1097" s="135"/>
    </row>
    <row r="1098" spans="1:6" ht="14.5">
      <c r="A1098" s="135" t="s">
        <v>2042</v>
      </c>
      <c r="B1098" s="135">
        <v>540144</v>
      </c>
      <c r="C1098" s="135" t="s">
        <v>391</v>
      </c>
      <c r="D1098" s="135" t="s">
        <v>475</v>
      </c>
      <c r="E1098" s="135"/>
      <c r="F1098" s="135"/>
    </row>
    <row r="1099" spans="1:6" ht="14.5">
      <c r="A1099" s="135" t="s">
        <v>2043</v>
      </c>
      <c r="B1099" s="135">
        <v>523618</v>
      </c>
      <c r="C1099" s="135" t="s">
        <v>2044</v>
      </c>
      <c r="D1099" s="135" t="s">
        <v>1639</v>
      </c>
      <c r="E1099" s="135"/>
      <c r="F1099" s="135"/>
    </row>
    <row r="1100" spans="1:6" ht="14.5">
      <c r="A1100" s="135" t="s">
        <v>2045</v>
      </c>
      <c r="B1100" s="135">
        <v>523618</v>
      </c>
      <c r="C1100" s="135" t="s">
        <v>2044</v>
      </c>
      <c r="D1100" s="135" t="s">
        <v>1639</v>
      </c>
      <c r="E1100" s="135"/>
      <c r="F1100" s="135"/>
    </row>
    <row r="1101" spans="1:6" ht="14.5">
      <c r="A1101" s="135" t="s">
        <v>2046</v>
      </c>
      <c r="B1101" s="135">
        <v>534674</v>
      </c>
      <c r="C1101" s="135" t="s">
        <v>2047</v>
      </c>
      <c r="D1101" s="135" t="s">
        <v>413</v>
      </c>
      <c r="E1101" s="135"/>
      <c r="F1101" s="135"/>
    </row>
    <row r="1102" spans="1:6" ht="14.5">
      <c r="A1102" s="135" t="s">
        <v>2048</v>
      </c>
      <c r="B1102" s="135">
        <v>511634</v>
      </c>
      <c r="C1102" s="135" t="s">
        <v>391</v>
      </c>
      <c r="D1102" s="135" t="s">
        <v>789</v>
      </c>
      <c r="E1102" s="135"/>
      <c r="F1102" s="135"/>
    </row>
    <row r="1103" spans="1:6" ht="14.5">
      <c r="A1103" s="135" t="s">
        <v>2049</v>
      </c>
      <c r="B1103" s="135">
        <v>531471</v>
      </c>
      <c r="C1103" s="135" t="s">
        <v>391</v>
      </c>
      <c r="D1103" s="135" t="s">
        <v>732</v>
      </c>
      <c r="E1103" s="135"/>
      <c r="F1103" s="135"/>
    </row>
    <row r="1104" spans="1:6" ht="14.5">
      <c r="A1104" s="135" t="s">
        <v>2050</v>
      </c>
      <c r="B1104" s="135">
        <v>504908</v>
      </c>
      <c r="C1104" s="135" t="s">
        <v>391</v>
      </c>
      <c r="D1104" s="135" t="s">
        <v>746</v>
      </c>
      <c r="E1104" s="135"/>
      <c r="F1104" s="135"/>
    </row>
    <row r="1105" spans="1:6" ht="14.5">
      <c r="A1105" s="135" t="s">
        <v>2051</v>
      </c>
      <c r="B1105" s="135">
        <v>526355</v>
      </c>
      <c r="C1105" s="135" t="s">
        <v>391</v>
      </c>
      <c r="D1105" s="135" t="s">
        <v>511</v>
      </c>
      <c r="E1105" s="135"/>
      <c r="F1105" s="135"/>
    </row>
    <row r="1106" spans="1:6" ht="14.5">
      <c r="A1106" s="135" t="s">
        <v>2052</v>
      </c>
      <c r="B1106" s="135">
        <v>517437</v>
      </c>
      <c r="C1106" s="135" t="s">
        <v>391</v>
      </c>
      <c r="D1106" s="135" t="s">
        <v>511</v>
      </c>
      <c r="E1106" s="135"/>
      <c r="F1106" s="135"/>
    </row>
    <row r="1107" spans="1:6" ht="14.5">
      <c r="A1107" s="135" t="s">
        <v>2053</v>
      </c>
      <c r="B1107" s="135">
        <v>532610</v>
      </c>
      <c r="C1107" s="135" t="s">
        <v>2054</v>
      </c>
      <c r="D1107" s="135" t="s">
        <v>1090</v>
      </c>
      <c r="E1107" s="135"/>
      <c r="F1107" s="135"/>
    </row>
    <row r="1108" spans="1:6" ht="14.5">
      <c r="A1108" s="135" t="s">
        <v>2055</v>
      </c>
      <c r="B1108" s="135">
        <v>538608</v>
      </c>
      <c r="C1108" s="135" t="s">
        <v>2056</v>
      </c>
      <c r="D1108" s="135" t="s">
        <v>757</v>
      </c>
      <c r="E1108" s="135"/>
      <c r="F1108" s="135"/>
    </row>
    <row r="1109" spans="1:6" ht="14.5">
      <c r="A1109" s="135" t="s">
        <v>2057</v>
      </c>
      <c r="B1109" s="135">
        <v>532365</v>
      </c>
      <c r="C1109" s="135" t="s">
        <v>2058</v>
      </c>
      <c r="D1109" s="135" t="s">
        <v>377</v>
      </c>
      <c r="E1109" s="135"/>
      <c r="F1109" s="135"/>
    </row>
    <row r="1110" spans="1:6" ht="14.5">
      <c r="A1110" s="135" t="s">
        <v>2059</v>
      </c>
      <c r="B1110" s="135">
        <v>505242</v>
      </c>
      <c r="C1110" s="135" t="s">
        <v>2060</v>
      </c>
      <c r="D1110" s="135" t="s">
        <v>399</v>
      </c>
      <c r="E1110" s="135"/>
      <c r="F1110" s="135"/>
    </row>
    <row r="1111" spans="1:6" ht="14.5">
      <c r="A1111" s="135" t="s">
        <v>2061</v>
      </c>
      <c r="B1111" s="135">
        <v>539681</v>
      </c>
      <c r="C1111" s="135" t="s">
        <v>391</v>
      </c>
      <c r="D1111" s="135" t="s">
        <v>408</v>
      </c>
      <c r="E1111" s="135"/>
      <c r="F1111" s="135"/>
    </row>
    <row r="1112" spans="1:6" ht="14.5">
      <c r="A1112" s="135" t="s">
        <v>2062</v>
      </c>
      <c r="B1112" s="135">
        <v>540795</v>
      </c>
      <c r="C1112" s="135" t="s">
        <v>391</v>
      </c>
      <c r="D1112" s="135" t="s">
        <v>689</v>
      </c>
      <c r="E1112" s="135"/>
      <c r="F1112" s="135"/>
    </row>
    <row r="1113" spans="1:6" ht="14.5">
      <c r="A1113" s="135" t="s">
        <v>2063</v>
      </c>
      <c r="B1113" s="135">
        <v>524818</v>
      </c>
      <c r="C1113" s="135" t="s">
        <v>391</v>
      </c>
      <c r="D1113" s="135" t="s">
        <v>551</v>
      </c>
      <c r="E1113" s="135"/>
      <c r="F1113" s="135"/>
    </row>
    <row r="1114" spans="1:6" ht="14.5">
      <c r="A1114" s="135" t="s">
        <v>2064</v>
      </c>
      <c r="B1114" s="135">
        <v>530779</v>
      </c>
      <c r="C1114" s="135" t="s">
        <v>391</v>
      </c>
      <c r="D1114" s="135" t="s">
        <v>408</v>
      </c>
      <c r="E1114" s="135"/>
      <c r="F1114" s="135"/>
    </row>
    <row r="1115" spans="1:6" ht="14.5">
      <c r="A1115" s="135" t="s">
        <v>2065</v>
      </c>
      <c r="B1115" s="135">
        <v>517238</v>
      </c>
      <c r="C1115" s="135" t="s">
        <v>391</v>
      </c>
      <c r="D1115" s="135" t="s">
        <v>933</v>
      </c>
      <c r="E1115" s="135"/>
      <c r="F1115" s="135"/>
    </row>
    <row r="1116" spans="1:6" ht="14.5">
      <c r="A1116" s="135" t="s">
        <v>2066</v>
      </c>
      <c r="B1116" s="135">
        <v>532707</v>
      </c>
      <c r="C1116" s="135" t="s">
        <v>2067</v>
      </c>
      <c r="D1116" s="135" t="s">
        <v>551</v>
      </c>
      <c r="E1116" s="135"/>
      <c r="F1116" s="135"/>
    </row>
    <row r="1117" spans="1:6" ht="14.5">
      <c r="A1117" s="135" t="s">
        <v>2068</v>
      </c>
      <c r="B1117" s="135">
        <v>531533</v>
      </c>
      <c r="C1117" s="135" t="s">
        <v>391</v>
      </c>
      <c r="D1117" s="135" t="s">
        <v>377</v>
      </c>
      <c r="E1117" s="135"/>
      <c r="F1117" s="135"/>
    </row>
    <row r="1118" spans="1:6" ht="14.5">
      <c r="A1118" s="135" t="s">
        <v>2069</v>
      </c>
      <c r="B1118" s="135" t="s">
        <v>391</v>
      </c>
      <c r="C1118" s="135" t="s">
        <v>2070</v>
      </c>
      <c r="D1118" s="135" t="s">
        <v>402</v>
      </c>
      <c r="E1118" s="135"/>
      <c r="F1118" s="135"/>
    </row>
    <row r="1119" spans="1:6" ht="14.5">
      <c r="A1119" s="135" t="s">
        <v>2071</v>
      </c>
      <c r="B1119" s="135">
        <v>507917</v>
      </c>
      <c r="C1119" s="135" t="s">
        <v>391</v>
      </c>
      <c r="D1119" s="135" t="s">
        <v>477</v>
      </c>
      <c r="E1119" s="135"/>
      <c r="F1119" s="135"/>
    </row>
    <row r="1120" spans="1:6" ht="14.5">
      <c r="A1120" s="135" t="s">
        <v>2072</v>
      </c>
      <c r="B1120" s="135">
        <v>520081</v>
      </c>
      <c r="C1120" s="135" t="s">
        <v>391</v>
      </c>
      <c r="D1120" s="135" t="s">
        <v>423</v>
      </c>
      <c r="E1120" s="135"/>
      <c r="F1120" s="135"/>
    </row>
    <row r="1121" spans="1:6" ht="14.5">
      <c r="A1121" s="135" t="s">
        <v>2073</v>
      </c>
      <c r="B1121" s="135">
        <v>541053</v>
      </c>
      <c r="C1121" s="135" t="s">
        <v>391</v>
      </c>
      <c r="D1121" s="135" t="s">
        <v>374</v>
      </c>
      <c r="E1121" s="135"/>
      <c r="F1121" s="135"/>
    </row>
    <row r="1122" spans="1:6" ht="14.5">
      <c r="A1122" s="135" t="s">
        <v>2074</v>
      </c>
      <c r="B1122" s="135">
        <v>590022</v>
      </c>
      <c r="C1122" s="135" t="s">
        <v>2075</v>
      </c>
      <c r="D1122" s="135" t="s">
        <v>406</v>
      </c>
      <c r="E1122" s="135"/>
      <c r="F1122" s="135"/>
    </row>
    <row r="1123" spans="1:6" ht="14.5">
      <c r="A1123" s="135" t="s">
        <v>2076</v>
      </c>
      <c r="B1123" s="135">
        <v>531346</v>
      </c>
      <c r="C1123" s="135" t="s">
        <v>391</v>
      </c>
      <c r="D1123" s="135" t="s">
        <v>871</v>
      </c>
      <c r="E1123" s="135"/>
      <c r="F1123" s="135"/>
    </row>
    <row r="1124" spans="1:6" ht="14.5">
      <c r="A1124" s="135" t="s">
        <v>2077</v>
      </c>
      <c r="B1124" s="135">
        <v>532751</v>
      </c>
      <c r="C1124" s="135" t="s">
        <v>2078</v>
      </c>
      <c r="D1124" s="135" t="s">
        <v>689</v>
      </c>
      <c r="E1124" s="135"/>
      <c r="F1124" s="135"/>
    </row>
    <row r="1125" spans="1:6" ht="14.5">
      <c r="A1125" s="135" t="s">
        <v>2079</v>
      </c>
      <c r="B1125" s="135" t="s">
        <v>391</v>
      </c>
      <c r="C1125" s="135" t="s">
        <v>2080</v>
      </c>
      <c r="D1125" s="135" t="s">
        <v>482</v>
      </c>
      <c r="E1125" s="135"/>
      <c r="F1125" s="135"/>
    </row>
    <row r="1126" spans="1:6" ht="14.5">
      <c r="A1126" s="135" t="s">
        <v>2081</v>
      </c>
      <c r="B1126" s="135">
        <v>532927</v>
      </c>
      <c r="C1126" s="135" t="s">
        <v>2082</v>
      </c>
      <c r="D1126" s="135" t="s">
        <v>721</v>
      </c>
      <c r="E1126" s="135"/>
      <c r="F1126" s="135"/>
    </row>
    <row r="1127" spans="1:6" ht="14.5">
      <c r="A1127" s="135" t="s">
        <v>2083</v>
      </c>
      <c r="B1127" s="135">
        <v>534839</v>
      </c>
      <c r="C1127" s="135" t="s">
        <v>391</v>
      </c>
      <c r="D1127" s="135" t="s">
        <v>589</v>
      </c>
      <c r="E1127" s="135"/>
      <c r="F1127" s="135"/>
    </row>
    <row r="1128" spans="1:6" ht="14.5">
      <c r="A1128" s="135" t="s">
        <v>2084</v>
      </c>
      <c r="B1128" s="135">
        <v>530643</v>
      </c>
      <c r="C1128" s="135" t="s">
        <v>391</v>
      </c>
      <c r="D1128" s="135" t="s">
        <v>933</v>
      </c>
      <c r="E1128" s="135"/>
      <c r="F1128" s="135"/>
    </row>
    <row r="1129" spans="1:6" ht="14.5">
      <c r="A1129" s="135" t="s">
        <v>2085</v>
      </c>
      <c r="B1129" s="135">
        <v>523732</v>
      </c>
      <c r="C1129" s="135" t="s">
        <v>391</v>
      </c>
      <c r="D1129" s="135" t="s">
        <v>886</v>
      </c>
      <c r="E1129" s="135"/>
      <c r="F1129" s="135"/>
    </row>
    <row r="1130" spans="1:6" ht="14.5">
      <c r="A1130" s="135" t="s">
        <v>2086</v>
      </c>
      <c r="B1130" s="135">
        <v>538708</v>
      </c>
      <c r="C1130" s="135" t="s">
        <v>391</v>
      </c>
      <c r="D1130" s="135" t="s">
        <v>408</v>
      </c>
      <c r="E1130" s="135"/>
      <c r="F1130" s="135"/>
    </row>
    <row r="1131" spans="1:6" ht="14.5">
      <c r="A1131" s="135" t="s">
        <v>2087</v>
      </c>
      <c r="B1131" s="135">
        <v>538708</v>
      </c>
      <c r="C1131" s="135" t="s">
        <v>391</v>
      </c>
      <c r="D1131" s="135" t="s">
        <v>408</v>
      </c>
      <c r="E1131" s="135"/>
      <c r="F1131" s="135"/>
    </row>
    <row r="1132" spans="1:6" ht="14.5">
      <c r="A1132" s="135" t="s">
        <v>2088</v>
      </c>
      <c r="B1132" s="135">
        <v>526703</v>
      </c>
      <c r="C1132" s="135" t="s">
        <v>391</v>
      </c>
      <c r="D1132" s="135" t="s">
        <v>511</v>
      </c>
      <c r="E1132" s="135"/>
      <c r="F1132" s="135"/>
    </row>
    <row r="1133" spans="1:6" ht="14.5">
      <c r="A1133" s="135" t="s">
        <v>2089</v>
      </c>
      <c r="B1133" s="135">
        <v>540063</v>
      </c>
      <c r="C1133" s="135" t="s">
        <v>391</v>
      </c>
      <c r="D1133" s="135" t="s">
        <v>377</v>
      </c>
      <c r="E1133" s="135"/>
      <c r="F1133" s="135"/>
    </row>
    <row r="1134" spans="1:6" ht="14.5">
      <c r="A1134" s="135" t="s">
        <v>2090</v>
      </c>
      <c r="B1134" s="135">
        <v>532922</v>
      </c>
      <c r="C1134" s="135" t="s">
        <v>2091</v>
      </c>
      <c r="D1134" s="135" t="s">
        <v>374</v>
      </c>
      <c r="E1134" s="135"/>
      <c r="F1134" s="135"/>
    </row>
    <row r="1135" spans="1:6" ht="14.5">
      <c r="A1135" s="135" t="s">
        <v>2092</v>
      </c>
      <c r="B1135" s="135">
        <v>532696</v>
      </c>
      <c r="C1135" s="135" t="s">
        <v>2093</v>
      </c>
      <c r="D1135" s="135" t="s">
        <v>496</v>
      </c>
      <c r="E1135" s="135"/>
      <c r="F1135" s="135"/>
    </row>
    <row r="1136" spans="1:6" ht="14.5">
      <c r="A1136" s="135" t="s">
        <v>2094</v>
      </c>
      <c r="B1136" s="135">
        <v>526483</v>
      </c>
      <c r="C1136" s="135" t="s">
        <v>391</v>
      </c>
      <c r="D1136" s="135" t="s">
        <v>1630</v>
      </c>
      <c r="E1136" s="135"/>
      <c r="F1136" s="135"/>
    </row>
    <row r="1137" spans="1:6" ht="14.5">
      <c r="A1137" s="135" t="s">
        <v>2095</v>
      </c>
      <c r="B1137" s="135">
        <v>535694</v>
      </c>
      <c r="C1137" s="135" t="s">
        <v>391</v>
      </c>
      <c r="D1137" s="135" t="s">
        <v>413</v>
      </c>
      <c r="E1137" s="135"/>
      <c r="F1137" s="135"/>
    </row>
    <row r="1138" spans="1:6" ht="14.5">
      <c r="A1138" s="135" t="s">
        <v>2096</v>
      </c>
      <c r="B1138" s="135">
        <v>505200</v>
      </c>
      <c r="C1138" s="135" t="s">
        <v>2097</v>
      </c>
      <c r="D1138" s="135" t="s">
        <v>1049</v>
      </c>
      <c r="E1138" s="135"/>
      <c r="F1138" s="135"/>
    </row>
    <row r="1139" spans="1:6" ht="14.5">
      <c r="A1139" s="135" t="s">
        <v>2098</v>
      </c>
      <c r="B1139" s="135">
        <v>500125</v>
      </c>
      <c r="C1139" s="135" t="s">
        <v>2099</v>
      </c>
      <c r="D1139" s="135" t="s">
        <v>1090</v>
      </c>
      <c r="E1139" s="135"/>
      <c r="F1139" s="135"/>
    </row>
    <row r="1140" spans="1:6" ht="14.5">
      <c r="A1140" s="135" t="s">
        <v>2100</v>
      </c>
      <c r="B1140" s="135">
        <v>500125</v>
      </c>
      <c r="C1140" s="135" t="s">
        <v>2099</v>
      </c>
      <c r="D1140" s="135" t="s">
        <v>1090</v>
      </c>
      <c r="E1140" s="135"/>
      <c r="F1140" s="135"/>
    </row>
    <row r="1141" spans="1:6" ht="14.5">
      <c r="A1141" s="135" t="s">
        <v>2101</v>
      </c>
      <c r="B1141" s="135">
        <v>523127</v>
      </c>
      <c r="C1141" s="135" t="s">
        <v>2102</v>
      </c>
      <c r="D1141" s="135" t="s">
        <v>592</v>
      </c>
      <c r="E1141" s="135"/>
      <c r="F1141" s="135"/>
    </row>
    <row r="1142" spans="1:6" ht="14.5">
      <c r="A1142" s="135" t="s">
        <v>2103</v>
      </c>
      <c r="B1142" s="135">
        <v>500840</v>
      </c>
      <c r="C1142" s="135" t="s">
        <v>2104</v>
      </c>
      <c r="D1142" s="135" t="s">
        <v>592</v>
      </c>
      <c r="E1142" s="135"/>
      <c r="F1142" s="135"/>
    </row>
    <row r="1143" spans="1:6" ht="14.5">
      <c r="A1143" s="135" t="s">
        <v>2105</v>
      </c>
      <c r="B1143" s="135">
        <v>523708</v>
      </c>
      <c r="C1143" s="135" t="s">
        <v>2106</v>
      </c>
      <c r="D1143" s="135" t="s">
        <v>399</v>
      </c>
      <c r="E1143" s="135"/>
      <c r="F1143" s="135"/>
    </row>
    <row r="1144" spans="1:6" ht="14.5">
      <c r="A1144" s="135" t="s">
        <v>2107</v>
      </c>
      <c r="B1144" s="135">
        <v>523708</v>
      </c>
      <c r="C1144" s="135" t="s">
        <v>2106</v>
      </c>
      <c r="D1144" s="135" t="s">
        <v>399</v>
      </c>
      <c r="E1144" s="135"/>
      <c r="F1144" s="135"/>
    </row>
    <row r="1145" spans="1:6" ht="14.5">
      <c r="A1145" s="135" t="s">
        <v>2108</v>
      </c>
      <c r="B1145" s="135">
        <v>538653</v>
      </c>
      <c r="C1145" s="135" t="s">
        <v>2109</v>
      </c>
      <c r="D1145" s="135" t="s">
        <v>757</v>
      </c>
      <c r="E1145" s="135"/>
      <c r="F1145" s="135"/>
    </row>
    <row r="1146" spans="1:6" ht="14.5">
      <c r="A1146" s="135" t="s">
        <v>2110</v>
      </c>
      <c r="B1146" s="135">
        <v>530581</v>
      </c>
      <c r="C1146" s="135" t="s">
        <v>391</v>
      </c>
      <c r="D1146" s="135" t="s">
        <v>812</v>
      </c>
      <c r="E1146" s="135"/>
      <c r="F1146" s="135"/>
    </row>
    <row r="1147" spans="1:6" ht="14.5">
      <c r="A1147" s="135" t="s">
        <v>2111</v>
      </c>
      <c r="B1147" s="135">
        <v>532820</v>
      </c>
      <c r="C1147" s="135" t="s">
        <v>2112</v>
      </c>
      <c r="D1147" s="135" t="s">
        <v>406</v>
      </c>
      <c r="E1147" s="135"/>
      <c r="F1147" s="135"/>
    </row>
    <row r="1148" spans="1:6" ht="14.5">
      <c r="A1148" s="135" t="s">
        <v>2113</v>
      </c>
      <c r="B1148" s="135">
        <v>513452</v>
      </c>
      <c r="C1148" s="135" t="s">
        <v>391</v>
      </c>
      <c r="D1148" s="135" t="s">
        <v>423</v>
      </c>
      <c r="E1148" s="135"/>
      <c r="F1148" s="135"/>
    </row>
    <row r="1149" spans="1:6" ht="14.5">
      <c r="A1149" s="135" t="s">
        <v>2114</v>
      </c>
      <c r="B1149" s="135">
        <v>500123</v>
      </c>
      <c r="C1149" s="135" t="s">
        <v>391</v>
      </c>
      <c r="D1149" s="135" t="s">
        <v>439</v>
      </c>
      <c r="E1149" s="135"/>
      <c r="F1149" s="135"/>
    </row>
    <row r="1150" spans="1:6" ht="14.5">
      <c r="A1150" s="135" t="s">
        <v>2115</v>
      </c>
      <c r="B1150" s="135">
        <v>500123</v>
      </c>
      <c r="C1150" s="135" t="s">
        <v>391</v>
      </c>
      <c r="D1150" s="135" t="s">
        <v>439</v>
      </c>
      <c r="E1150" s="135"/>
      <c r="F1150" s="135"/>
    </row>
    <row r="1151" spans="1:6" ht="14.5">
      <c r="A1151" s="135" t="s">
        <v>2116</v>
      </c>
      <c r="B1151" s="135">
        <v>503681</v>
      </c>
      <c r="C1151" s="135" t="s">
        <v>391</v>
      </c>
      <c r="D1151" s="135" t="s">
        <v>812</v>
      </c>
      <c r="E1151" s="135"/>
      <c r="F1151" s="135"/>
    </row>
    <row r="1152" spans="1:6" ht="14.5">
      <c r="A1152" s="135" t="s">
        <v>2117</v>
      </c>
      <c r="B1152" s="135">
        <v>523329</v>
      </c>
      <c r="C1152" s="135" t="s">
        <v>391</v>
      </c>
      <c r="D1152" s="135" t="s">
        <v>477</v>
      </c>
      <c r="E1152" s="135"/>
      <c r="F1152" s="135"/>
    </row>
    <row r="1153" spans="1:6" ht="14.5">
      <c r="A1153" s="135" t="s">
        <v>2118</v>
      </c>
      <c r="B1153" s="135">
        <v>505700</v>
      </c>
      <c r="C1153" s="135" t="s">
        <v>2119</v>
      </c>
      <c r="D1153" s="135" t="s">
        <v>399</v>
      </c>
      <c r="E1153" s="135"/>
      <c r="F1153" s="135"/>
    </row>
    <row r="1154" spans="1:6" ht="14.5">
      <c r="A1154" s="135" t="s">
        <v>2120</v>
      </c>
      <c r="B1154" s="135">
        <v>500128</v>
      </c>
      <c r="C1154" s="135" t="s">
        <v>2121</v>
      </c>
      <c r="D1154" s="135" t="s">
        <v>789</v>
      </c>
      <c r="E1154" s="135"/>
      <c r="F1154" s="135"/>
    </row>
    <row r="1155" spans="1:6" ht="14.5">
      <c r="A1155" s="135" t="s">
        <v>2122</v>
      </c>
      <c r="B1155" s="135">
        <v>533264</v>
      </c>
      <c r="C1155" s="135" t="s">
        <v>2123</v>
      </c>
      <c r="D1155" s="135" t="s">
        <v>789</v>
      </c>
      <c r="E1155" s="135"/>
      <c r="F1155" s="135"/>
    </row>
    <row r="1156" spans="1:6" ht="14.5">
      <c r="A1156" s="135" t="s">
        <v>2124</v>
      </c>
      <c r="B1156" s="135">
        <v>526608</v>
      </c>
      <c r="C1156" s="135" t="s">
        <v>2125</v>
      </c>
      <c r="D1156" s="135" t="s">
        <v>714</v>
      </c>
      <c r="E1156" s="135"/>
      <c r="F1156" s="135"/>
    </row>
    <row r="1157" spans="1:6" ht="14.5">
      <c r="A1157" s="135" t="s">
        <v>2126</v>
      </c>
      <c r="B1157" s="135">
        <v>526608</v>
      </c>
      <c r="C1157" s="135" t="s">
        <v>2125</v>
      </c>
      <c r="D1157" s="135" t="s">
        <v>714</v>
      </c>
      <c r="E1157" s="135"/>
      <c r="F1157" s="135"/>
    </row>
    <row r="1158" spans="1:6" ht="14.5">
      <c r="A1158" s="135" t="s">
        <v>2127</v>
      </c>
      <c r="B1158" s="135">
        <v>526473</v>
      </c>
      <c r="C1158" s="135" t="s">
        <v>391</v>
      </c>
      <c r="D1158" s="135" t="s">
        <v>589</v>
      </c>
      <c r="E1158" s="135"/>
      <c r="F1158" s="135"/>
    </row>
    <row r="1159" spans="1:6" ht="14.5">
      <c r="A1159" s="135" t="s">
        <v>2128</v>
      </c>
      <c r="B1159" s="135">
        <v>526473</v>
      </c>
      <c r="C1159" s="135" t="s">
        <v>391</v>
      </c>
      <c r="D1159" s="135" t="s">
        <v>589</v>
      </c>
      <c r="E1159" s="135"/>
      <c r="F1159" s="135"/>
    </row>
    <row r="1160" spans="1:6" ht="14.5">
      <c r="A1160" s="135" t="s">
        <v>2129</v>
      </c>
      <c r="B1160" s="135">
        <v>526705</v>
      </c>
      <c r="C1160" s="135" t="s">
        <v>391</v>
      </c>
      <c r="D1160" s="135" t="s">
        <v>413</v>
      </c>
      <c r="E1160" s="135"/>
      <c r="F1160" s="135"/>
    </row>
    <row r="1161" spans="1:6" ht="14.5">
      <c r="A1161" s="135" t="s">
        <v>2130</v>
      </c>
      <c r="B1161" s="135">
        <v>522074</v>
      </c>
      <c r="C1161" s="135" t="s">
        <v>2131</v>
      </c>
      <c r="D1161" s="135" t="s">
        <v>399</v>
      </c>
      <c r="E1161" s="135"/>
      <c r="F1161" s="135"/>
    </row>
    <row r="1162" spans="1:6" ht="14.5">
      <c r="A1162" s="135" t="s">
        <v>2132</v>
      </c>
      <c r="B1162" s="135" t="s">
        <v>391</v>
      </c>
      <c r="C1162" s="135" t="s">
        <v>2133</v>
      </c>
      <c r="D1162" s="135" t="s">
        <v>482</v>
      </c>
      <c r="E1162" s="135"/>
      <c r="F1162" s="135"/>
    </row>
    <row r="1163" spans="1:6" ht="14.5">
      <c r="A1163" s="135" t="s">
        <v>2134</v>
      </c>
      <c r="B1163" s="135">
        <v>531278</v>
      </c>
      <c r="C1163" s="135" t="s">
        <v>391</v>
      </c>
      <c r="D1163" s="135" t="s">
        <v>374</v>
      </c>
      <c r="E1163" s="135"/>
      <c r="F1163" s="135"/>
    </row>
    <row r="1164" spans="1:6" ht="14.5">
      <c r="A1164" s="135" t="s">
        <v>2135</v>
      </c>
      <c r="B1164" s="135">
        <v>517477</v>
      </c>
      <c r="C1164" s="135" t="s">
        <v>391</v>
      </c>
      <c r="D1164" s="135" t="s">
        <v>484</v>
      </c>
      <c r="E1164" s="135"/>
      <c r="F1164" s="135"/>
    </row>
    <row r="1165" spans="1:6" ht="14.5">
      <c r="A1165" s="135" t="s">
        <v>2136</v>
      </c>
      <c r="B1165" s="135">
        <v>504000</v>
      </c>
      <c r="C1165" s="135" t="s">
        <v>391</v>
      </c>
      <c r="D1165" s="135" t="s">
        <v>689</v>
      </c>
      <c r="E1165" s="135"/>
      <c r="F1165" s="135"/>
    </row>
    <row r="1166" spans="1:6" ht="14.5">
      <c r="A1166" s="135" t="s">
        <v>2137</v>
      </c>
      <c r="B1166" s="135">
        <v>522027</v>
      </c>
      <c r="C1166" s="135" t="s">
        <v>391</v>
      </c>
      <c r="D1166" s="135" t="s">
        <v>399</v>
      </c>
      <c r="E1166" s="135"/>
      <c r="F1166" s="135"/>
    </row>
    <row r="1167" spans="1:6" ht="14.5">
      <c r="A1167" s="135" t="s">
        <v>2138</v>
      </c>
      <c r="B1167" s="135">
        <v>522027</v>
      </c>
      <c r="C1167" s="135" t="s">
        <v>391</v>
      </c>
      <c r="D1167" s="135" t="s">
        <v>399</v>
      </c>
      <c r="E1167" s="135"/>
      <c r="F1167" s="135"/>
    </row>
    <row r="1168" spans="1:6" ht="14.5">
      <c r="A1168" s="135" t="s">
        <v>2139</v>
      </c>
      <c r="B1168" s="135">
        <v>531162</v>
      </c>
      <c r="C1168" s="135" t="s">
        <v>2140</v>
      </c>
      <c r="D1168" s="135" t="s">
        <v>573</v>
      </c>
      <c r="E1168" s="135"/>
      <c r="F1168" s="135"/>
    </row>
    <row r="1169" spans="1:6" ht="14.5">
      <c r="A1169" s="135" t="s">
        <v>2141</v>
      </c>
      <c r="B1169" s="135" t="s">
        <v>391</v>
      </c>
      <c r="C1169" s="135" t="s">
        <v>2142</v>
      </c>
      <c r="D1169" s="135" t="s">
        <v>573</v>
      </c>
      <c r="E1169" s="135"/>
      <c r="F1169" s="135"/>
    </row>
    <row r="1170" spans="1:6" ht="14.5">
      <c r="A1170" s="135" t="s">
        <v>2143</v>
      </c>
      <c r="B1170" s="135">
        <v>533208</v>
      </c>
      <c r="C1170" s="135" t="s">
        <v>391</v>
      </c>
      <c r="D1170" s="135" t="s">
        <v>385</v>
      </c>
      <c r="E1170" s="135"/>
      <c r="F1170" s="135"/>
    </row>
    <row r="1171" spans="1:6" ht="14.5">
      <c r="A1171" s="135" t="s">
        <v>2144</v>
      </c>
      <c r="B1171" s="135">
        <v>533218</v>
      </c>
      <c r="C1171" s="135" t="s">
        <v>2145</v>
      </c>
      <c r="D1171" s="135" t="s">
        <v>477</v>
      </c>
      <c r="E1171" s="135"/>
      <c r="F1171" s="135"/>
    </row>
    <row r="1172" spans="1:6" ht="14.5">
      <c r="A1172" s="135" t="s">
        <v>2146</v>
      </c>
      <c r="B1172" s="135">
        <v>542602</v>
      </c>
      <c r="C1172" s="135" t="s">
        <v>2147</v>
      </c>
      <c r="D1172" s="135" t="s">
        <v>411</v>
      </c>
      <c r="E1172" s="135"/>
      <c r="F1172" s="135"/>
    </row>
    <row r="1173" spans="1:6" ht="14.5">
      <c r="A1173" s="135" t="s">
        <v>2148</v>
      </c>
      <c r="B1173" s="135">
        <v>504008</v>
      </c>
      <c r="C1173" s="135" t="s">
        <v>2149</v>
      </c>
      <c r="D1173" s="135" t="s">
        <v>434</v>
      </c>
      <c r="E1173" s="135"/>
      <c r="F1173" s="135"/>
    </row>
    <row r="1174" spans="1:6" ht="14.5">
      <c r="A1174" s="135" t="s">
        <v>2150</v>
      </c>
      <c r="B1174" s="135">
        <v>538882</v>
      </c>
      <c r="C1174" s="135" t="s">
        <v>391</v>
      </c>
      <c r="D1174" s="135" t="s">
        <v>374</v>
      </c>
      <c r="E1174" s="135"/>
      <c r="F1174" s="135"/>
    </row>
    <row r="1175" spans="1:6" ht="14.5">
      <c r="A1175" s="135" t="s">
        <v>2151</v>
      </c>
      <c r="B1175" s="135">
        <v>507265</v>
      </c>
      <c r="C1175" s="135" t="s">
        <v>391</v>
      </c>
      <c r="D1175" s="135" t="s">
        <v>569</v>
      </c>
      <c r="E1175" s="135"/>
      <c r="F1175" s="135"/>
    </row>
    <row r="1176" spans="1:6" ht="14.5">
      <c r="A1176" s="135" t="s">
        <v>2152</v>
      </c>
      <c r="B1176" s="135">
        <v>530333</v>
      </c>
      <c r="C1176" s="135" t="s">
        <v>391</v>
      </c>
      <c r="D1176" s="135" t="s">
        <v>689</v>
      </c>
      <c r="E1176" s="135"/>
      <c r="F1176" s="135"/>
    </row>
    <row r="1177" spans="1:6" ht="14.5">
      <c r="A1177" s="135" t="s">
        <v>2153</v>
      </c>
      <c r="B1177" s="135">
        <v>532737</v>
      </c>
      <c r="C1177" s="135" t="s">
        <v>2154</v>
      </c>
      <c r="D1177" s="135" t="s">
        <v>374</v>
      </c>
      <c r="E1177" s="135"/>
      <c r="F1177" s="135"/>
    </row>
    <row r="1178" spans="1:6" ht="14.5">
      <c r="A1178" s="135" t="s">
        <v>2155</v>
      </c>
      <c r="B1178" s="135" t="s">
        <v>391</v>
      </c>
      <c r="C1178" s="135" t="s">
        <v>2156</v>
      </c>
      <c r="D1178" s="135" t="s">
        <v>402</v>
      </c>
      <c r="E1178" s="135"/>
      <c r="F1178" s="135"/>
    </row>
    <row r="1179" spans="1:6" ht="14.5">
      <c r="A1179" s="135" t="s">
        <v>2157</v>
      </c>
      <c r="B1179" s="135">
        <v>533161</v>
      </c>
      <c r="C1179" s="135" t="s">
        <v>2158</v>
      </c>
      <c r="D1179" s="135" t="s">
        <v>586</v>
      </c>
      <c r="E1179" s="135"/>
      <c r="F1179" s="135"/>
    </row>
    <row r="1180" spans="1:6" ht="14.5">
      <c r="A1180" s="135" t="s">
        <v>2159</v>
      </c>
      <c r="B1180" s="135">
        <v>524768</v>
      </c>
      <c r="C1180" s="135" t="s">
        <v>391</v>
      </c>
      <c r="D1180" s="135" t="s">
        <v>439</v>
      </c>
      <c r="E1180" s="135"/>
      <c r="F1180" s="135"/>
    </row>
    <row r="1181" spans="1:6" ht="14.5">
      <c r="A1181" s="135" t="s">
        <v>2160</v>
      </c>
      <c r="B1181" s="135">
        <v>532038</v>
      </c>
      <c r="C1181" s="135" t="s">
        <v>391</v>
      </c>
      <c r="D1181" s="135" t="s">
        <v>413</v>
      </c>
      <c r="E1181" s="135"/>
      <c r="F1181" s="135"/>
    </row>
    <row r="1182" spans="1:6" ht="14.5">
      <c r="A1182" s="135" t="s">
        <v>2161</v>
      </c>
      <c r="B1182" s="135">
        <v>532920</v>
      </c>
      <c r="C1182" s="135" t="s">
        <v>2162</v>
      </c>
      <c r="D1182" s="135" t="s">
        <v>1023</v>
      </c>
      <c r="E1182" s="135"/>
      <c r="F1182" s="135"/>
    </row>
    <row r="1183" spans="1:6" ht="14.5">
      <c r="A1183" s="135" t="s">
        <v>2163</v>
      </c>
      <c r="B1183" s="135">
        <v>500132</v>
      </c>
      <c r="C1183" s="135" t="s">
        <v>391</v>
      </c>
      <c r="D1183" s="135" t="s">
        <v>1090</v>
      </c>
      <c r="E1183" s="135"/>
      <c r="F1183" s="135"/>
    </row>
    <row r="1184" spans="1:6" ht="14.5">
      <c r="A1184" s="135" t="s">
        <v>2164</v>
      </c>
      <c r="B1184" s="135">
        <v>509525</v>
      </c>
      <c r="C1184" s="135" t="s">
        <v>391</v>
      </c>
      <c r="D1184" s="135" t="s">
        <v>380</v>
      </c>
      <c r="E1184" s="135"/>
      <c r="F1184" s="135"/>
    </row>
    <row r="1185" spans="1:6" ht="14.5">
      <c r="A1185" s="135" t="s">
        <v>2165</v>
      </c>
      <c r="B1185" s="135">
        <v>504351</v>
      </c>
      <c r="C1185" s="135" t="s">
        <v>391</v>
      </c>
      <c r="D1185" s="135" t="s">
        <v>377</v>
      </c>
      <c r="E1185" s="135"/>
      <c r="F1185" s="135"/>
    </row>
    <row r="1186" spans="1:6" ht="14.5">
      <c r="A1186" s="135" t="s">
        <v>2166</v>
      </c>
      <c r="B1186" s="135">
        <v>504351</v>
      </c>
      <c r="C1186" s="135" t="s">
        <v>391</v>
      </c>
      <c r="D1186" s="135" t="s">
        <v>377</v>
      </c>
      <c r="E1186" s="135"/>
      <c r="F1186" s="135"/>
    </row>
    <row r="1187" spans="1:6" ht="14.5">
      <c r="A1187" s="135" t="s">
        <v>2167</v>
      </c>
      <c r="B1187" s="135">
        <v>512441</v>
      </c>
      <c r="C1187" s="135" t="s">
        <v>391</v>
      </c>
      <c r="D1187" s="135" t="s">
        <v>812</v>
      </c>
      <c r="E1187" s="135"/>
      <c r="F1187" s="135"/>
    </row>
    <row r="1188" spans="1:6" ht="14.5">
      <c r="A1188" s="135" t="s">
        <v>2168</v>
      </c>
      <c r="B1188" s="135">
        <v>538684</v>
      </c>
      <c r="C1188" s="135" t="s">
        <v>391</v>
      </c>
      <c r="D1188" s="135" t="s">
        <v>394</v>
      </c>
      <c r="E1188" s="135"/>
      <c r="F1188" s="135"/>
    </row>
    <row r="1189" spans="1:6" ht="14.5">
      <c r="A1189" s="135" t="s">
        <v>2169</v>
      </c>
      <c r="B1189" s="135">
        <v>540153</v>
      </c>
      <c r="C1189" s="135" t="s">
        <v>2170</v>
      </c>
      <c r="D1189" s="135" t="s">
        <v>1049</v>
      </c>
      <c r="E1189" s="135"/>
      <c r="F1189" s="135"/>
    </row>
    <row r="1190" spans="1:6" ht="14.5">
      <c r="A1190" s="135" t="s">
        <v>2171</v>
      </c>
      <c r="B1190" s="135">
        <v>532219</v>
      </c>
      <c r="C1190" s="135" t="s">
        <v>2172</v>
      </c>
      <c r="D1190" s="135" t="s">
        <v>530</v>
      </c>
      <c r="E1190" s="135"/>
      <c r="F1190" s="135"/>
    </row>
    <row r="1191" spans="1:6" ht="14.5">
      <c r="A1191" s="135" t="s">
        <v>2173</v>
      </c>
      <c r="B1191" s="135">
        <v>532178</v>
      </c>
      <c r="C1191" s="135" t="s">
        <v>2174</v>
      </c>
      <c r="D1191" s="135" t="s">
        <v>475</v>
      </c>
      <c r="E1191" s="135"/>
      <c r="F1191" s="135"/>
    </row>
    <row r="1192" spans="1:6" ht="14.5">
      <c r="A1192" s="135" t="s">
        <v>2175</v>
      </c>
      <c r="B1192" s="135">
        <v>532178</v>
      </c>
      <c r="C1192" s="135" t="s">
        <v>2174</v>
      </c>
      <c r="D1192" s="135" t="s">
        <v>475</v>
      </c>
      <c r="E1192" s="135"/>
      <c r="F1192" s="135"/>
    </row>
    <row r="1193" spans="1:6" ht="14.5">
      <c r="A1193" s="135" t="s">
        <v>2176</v>
      </c>
      <c r="B1193" s="135">
        <v>533477</v>
      </c>
      <c r="C1193" s="135" t="s">
        <v>391</v>
      </c>
      <c r="D1193" s="135" t="s">
        <v>746</v>
      </c>
      <c r="E1193" s="135"/>
      <c r="F1193" s="135"/>
    </row>
    <row r="1194" spans="1:6" ht="14.5">
      <c r="A1194" s="135" t="s">
        <v>2177</v>
      </c>
      <c r="B1194" s="135">
        <v>533477</v>
      </c>
      <c r="C1194" s="135" t="s">
        <v>391</v>
      </c>
      <c r="D1194" s="135" t="s">
        <v>746</v>
      </c>
      <c r="E1194" s="135"/>
      <c r="F1194" s="135"/>
    </row>
    <row r="1195" spans="1:6" ht="14.5">
      <c r="A1195" s="135" t="s">
        <v>2178</v>
      </c>
      <c r="B1195" s="135">
        <v>526574</v>
      </c>
      <c r="C1195" s="135" t="s">
        <v>391</v>
      </c>
      <c r="D1195" s="135" t="s">
        <v>413</v>
      </c>
      <c r="E1195" s="135"/>
      <c r="F1195" s="135"/>
    </row>
    <row r="1196" spans="1:6" ht="14.5">
      <c r="A1196" s="135" t="s">
        <v>2179</v>
      </c>
      <c r="B1196" s="135">
        <v>532700</v>
      </c>
      <c r="C1196" s="135" t="s">
        <v>2180</v>
      </c>
      <c r="D1196" s="135" t="s">
        <v>1130</v>
      </c>
      <c r="E1196" s="135"/>
      <c r="F1196" s="135"/>
    </row>
    <row r="1197" spans="1:6" ht="14.5">
      <c r="A1197" s="135" t="s">
        <v>2181</v>
      </c>
      <c r="B1197" s="135">
        <v>532700</v>
      </c>
      <c r="C1197" s="135" t="s">
        <v>2180</v>
      </c>
      <c r="D1197" s="135" t="s">
        <v>1130</v>
      </c>
      <c r="E1197" s="135"/>
      <c r="F1197" s="135"/>
    </row>
    <row r="1198" spans="1:6" ht="14.5">
      <c r="A1198" s="135" t="s">
        <v>2182</v>
      </c>
      <c r="B1198" s="135">
        <v>500246</v>
      </c>
      <c r="C1198" s="135" t="s">
        <v>391</v>
      </c>
      <c r="D1198" s="135" t="s">
        <v>399</v>
      </c>
      <c r="E1198" s="135"/>
      <c r="F1198" s="135"/>
    </row>
    <row r="1199" spans="1:6" ht="14.5">
      <c r="A1199" s="135" t="s">
        <v>2183</v>
      </c>
      <c r="B1199" s="135">
        <v>532658</v>
      </c>
      <c r="C1199" s="135" t="s">
        <v>2184</v>
      </c>
      <c r="D1199" s="135" t="s">
        <v>689</v>
      </c>
      <c r="E1199" s="135"/>
      <c r="F1199" s="135"/>
    </row>
    <row r="1200" spans="1:6" ht="14.5">
      <c r="A1200" s="135" t="s">
        <v>2185</v>
      </c>
      <c r="B1200" s="135">
        <v>523754</v>
      </c>
      <c r="C1200" s="135" t="s">
        <v>391</v>
      </c>
      <c r="D1200" s="135" t="s">
        <v>511</v>
      </c>
      <c r="E1200" s="135"/>
      <c r="F1200" s="135"/>
    </row>
    <row r="1201" spans="1:6" ht="14.5">
      <c r="A1201" s="135" t="s">
        <v>2186</v>
      </c>
      <c r="B1201" s="135">
        <v>530407</v>
      </c>
      <c r="C1201" s="135" t="s">
        <v>391</v>
      </c>
      <c r="D1201" s="135" t="s">
        <v>408</v>
      </c>
      <c r="E1201" s="135"/>
      <c r="F1201" s="135"/>
    </row>
    <row r="1202" spans="1:6" ht="14.5">
      <c r="A1202" s="135" t="s">
        <v>2187</v>
      </c>
      <c r="B1202" s="135">
        <v>531155</v>
      </c>
      <c r="C1202" s="135" t="s">
        <v>391</v>
      </c>
      <c r="D1202" s="135" t="s">
        <v>429</v>
      </c>
      <c r="E1202" s="135"/>
      <c r="F1202" s="135"/>
    </row>
    <row r="1203" spans="1:6" ht="14.5">
      <c r="A1203" s="135" t="s">
        <v>2188</v>
      </c>
      <c r="B1203" s="135">
        <v>539844</v>
      </c>
      <c r="C1203" s="135" t="s">
        <v>2189</v>
      </c>
      <c r="D1203" s="135" t="s">
        <v>557</v>
      </c>
      <c r="E1203" s="135"/>
      <c r="F1203" s="135"/>
    </row>
    <row r="1204" spans="1:6" ht="14.5">
      <c r="A1204" s="135" t="s">
        <v>2190</v>
      </c>
      <c r="B1204" s="135">
        <v>540596</v>
      </c>
      <c r="C1204" s="135" t="s">
        <v>2191</v>
      </c>
      <c r="D1204" s="135" t="s">
        <v>429</v>
      </c>
      <c r="E1204" s="135"/>
      <c r="F1204" s="135"/>
    </row>
    <row r="1205" spans="1:6" ht="14.5">
      <c r="A1205" s="135" t="s">
        <v>2192</v>
      </c>
      <c r="B1205" s="135">
        <v>533261</v>
      </c>
      <c r="C1205" s="135" t="s">
        <v>2193</v>
      </c>
      <c r="D1205" s="135" t="s">
        <v>394</v>
      </c>
      <c r="E1205" s="135"/>
      <c r="F1205" s="135"/>
    </row>
    <row r="1206" spans="1:6" ht="14.5">
      <c r="A1206" s="135" t="s">
        <v>2194</v>
      </c>
      <c r="B1206" s="135">
        <v>530909</v>
      </c>
      <c r="C1206" s="135" t="s">
        <v>391</v>
      </c>
      <c r="D1206" s="135" t="s">
        <v>812</v>
      </c>
      <c r="E1206" s="135"/>
      <c r="F1206" s="135"/>
    </row>
    <row r="1207" spans="1:6" ht="14.5">
      <c r="A1207" s="135" t="s">
        <v>2195</v>
      </c>
      <c r="B1207" s="135">
        <v>531502</v>
      </c>
      <c r="C1207" s="135" t="s">
        <v>391</v>
      </c>
      <c r="D1207" s="135" t="s">
        <v>812</v>
      </c>
      <c r="E1207" s="135"/>
      <c r="F1207" s="135"/>
    </row>
    <row r="1208" spans="1:6" ht="14.5">
      <c r="A1208" s="135" t="s">
        <v>2196</v>
      </c>
      <c r="B1208" s="135">
        <v>531502</v>
      </c>
      <c r="C1208" s="135" t="s">
        <v>391</v>
      </c>
      <c r="D1208" s="135" t="s">
        <v>812</v>
      </c>
      <c r="E1208" s="135"/>
      <c r="F1208" s="135"/>
    </row>
    <row r="1209" spans="1:6" ht="14.5">
      <c r="A1209" s="135" t="s">
        <v>2197</v>
      </c>
      <c r="B1209" s="135">
        <v>500133</v>
      </c>
      <c r="C1209" s="135" t="s">
        <v>2198</v>
      </c>
      <c r="D1209" s="135" t="s">
        <v>576</v>
      </c>
      <c r="E1209" s="135"/>
      <c r="F1209" s="135"/>
    </row>
    <row r="1210" spans="1:6" ht="14.5">
      <c r="A1210" s="135" t="s">
        <v>2199</v>
      </c>
      <c r="B1210" s="135">
        <v>500133</v>
      </c>
      <c r="C1210" s="135" t="s">
        <v>2200</v>
      </c>
      <c r="D1210" s="135" t="s">
        <v>576</v>
      </c>
      <c r="E1210" s="135"/>
      <c r="F1210" s="135"/>
    </row>
    <row r="1211" spans="1:6" ht="14.5">
      <c r="A1211" s="135" t="s">
        <v>2201</v>
      </c>
      <c r="B1211" s="135">
        <v>540455</v>
      </c>
      <c r="C1211" s="135" t="s">
        <v>391</v>
      </c>
      <c r="D1211" s="135" t="s">
        <v>374</v>
      </c>
      <c r="E1211" s="135"/>
      <c r="F1211" s="135"/>
    </row>
    <row r="1212" spans="1:6" ht="14.5">
      <c r="A1212" s="135" t="s">
        <v>2202</v>
      </c>
      <c r="B1212" s="135">
        <v>511716</v>
      </c>
      <c r="C1212" s="135" t="s">
        <v>391</v>
      </c>
      <c r="D1212" s="135" t="s">
        <v>408</v>
      </c>
      <c r="E1212" s="135"/>
      <c r="F1212" s="135"/>
    </row>
    <row r="1213" spans="1:6" ht="14.5">
      <c r="A1213" s="135" t="s">
        <v>2203</v>
      </c>
      <c r="B1213" s="135">
        <v>500495</v>
      </c>
      <c r="C1213" s="135" t="s">
        <v>2204</v>
      </c>
      <c r="D1213" s="135" t="s">
        <v>469</v>
      </c>
      <c r="E1213" s="135"/>
      <c r="F1213" s="135"/>
    </row>
    <row r="1214" spans="1:6" ht="14.5">
      <c r="A1214" s="135" t="s">
        <v>2205</v>
      </c>
      <c r="B1214" s="135">
        <v>531259</v>
      </c>
      <c r="C1214" s="135" t="s">
        <v>391</v>
      </c>
      <c r="D1214" s="135" t="s">
        <v>1994</v>
      </c>
      <c r="E1214" s="135"/>
      <c r="F1214" s="135"/>
    </row>
    <row r="1215" spans="1:6" ht="14.5">
      <c r="A1215" s="135" t="s">
        <v>2206</v>
      </c>
      <c r="B1215" s="135">
        <v>514118</v>
      </c>
      <c r="C1215" s="135" t="s">
        <v>391</v>
      </c>
      <c r="D1215" s="135" t="s">
        <v>406</v>
      </c>
      <c r="E1215" s="135"/>
      <c r="F1215" s="135"/>
    </row>
    <row r="1216" spans="1:6" ht="14.5">
      <c r="A1216" s="135" t="s">
        <v>2207</v>
      </c>
      <c r="B1216" s="135">
        <v>514118</v>
      </c>
      <c r="C1216" s="135" t="s">
        <v>391</v>
      </c>
      <c r="D1216" s="135" t="s">
        <v>406</v>
      </c>
      <c r="E1216" s="135"/>
      <c r="F1216" s="135"/>
    </row>
    <row r="1217" spans="1:6" ht="14.5">
      <c r="A1217" s="135" t="s">
        <v>2208</v>
      </c>
      <c r="B1217" s="135">
        <v>532787</v>
      </c>
      <c r="C1217" s="135" t="s">
        <v>2209</v>
      </c>
      <c r="D1217" s="135" t="s">
        <v>2210</v>
      </c>
      <c r="E1217" s="135"/>
      <c r="F1217" s="135"/>
    </row>
    <row r="1218" spans="1:6" ht="14.5">
      <c r="A1218" s="135" t="s">
        <v>2211</v>
      </c>
      <c r="B1218" s="135">
        <v>533149</v>
      </c>
      <c r="C1218" s="135" t="s">
        <v>391</v>
      </c>
      <c r="D1218" s="135" t="s">
        <v>374</v>
      </c>
      <c r="E1218" s="135"/>
      <c r="F1218" s="135"/>
    </row>
    <row r="1219" spans="1:6" ht="14.5">
      <c r="A1219" s="135" t="s">
        <v>2212</v>
      </c>
      <c r="B1219" s="135">
        <v>533704</v>
      </c>
      <c r="C1219" s="135" t="s">
        <v>2213</v>
      </c>
      <c r="D1219" s="135" t="s">
        <v>1639</v>
      </c>
      <c r="E1219" s="135"/>
      <c r="F1219" s="135"/>
    </row>
    <row r="1220" spans="1:6" ht="14.5">
      <c r="A1220" s="135" t="s">
        <v>2214</v>
      </c>
      <c r="B1220" s="135">
        <v>500135</v>
      </c>
      <c r="C1220" s="135" t="s">
        <v>2215</v>
      </c>
      <c r="D1220" s="135" t="s">
        <v>586</v>
      </c>
      <c r="E1220" s="135"/>
      <c r="F1220" s="135"/>
    </row>
    <row r="1221" spans="1:6" ht="14.5">
      <c r="A1221" s="135" t="s">
        <v>2216</v>
      </c>
      <c r="B1221" s="135">
        <v>534927</v>
      </c>
      <c r="C1221" s="135" t="s">
        <v>391</v>
      </c>
      <c r="D1221" s="135" t="s">
        <v>589</v>
      </c>
      <c r="E1221" s="135"/>
      <c r="F1221" s="135"/>
    </row>
    <row r="1222" spans="1:6" ht="14.5">
      <c r="A1222" s="135" t="s">
        <v>2217</v>
      </c>
      <c r="B1222" s="135">
        <v>500136</v>
      </c>
      <c r="C1222" s="135" t="s">
        <v>2218</v>
      </c>
      <c r="D1222" s="135" t="s">
        <v>439</v>
      </c>
      <c r="E1222" s="135"/>
      <c r="F1222" s="135"/>
    </row>
    <row r="1223" spans="1:6" ht="14.5">
      <c r="A1223" s="135" t="s">
        <v>2219</v>
      </c>
      <c r="B1223" s="135">
        <v>537707</v>
      </c>
      <c r="C1223" s="135" t="s">
        <v>391</v>
      </c>
      <c r="D1223" s="135" t="s">
        <v>477</v>
      </c>
      <c r="E1223" s="135"/>
      <c r="F1223" s="135"/>
    </row>
    <row r="1224" spans="1:6" ht="14.5">
      <c r="A1224" s="135" t="s">
        <v>2220</v>
      </c>
      <c r="B1224" s="135">
        <v>521137</v>
      </c>
      <c r="C1224" s="135" t="s">
        <v>391</v>
      </c>
      <c r="D1224" s="135" t="s">
        <v>406</v>
      </c>
      <c r="E1224" s="135"/>
      <c r="F1224" s="135"/>
    </row>
    <row r="1225" spans="1:6" ht="14.5">
      <c r="A1225" s="135" t="s">
        <v>2221</v>
      </c>
      <c r="B1225" s="135">
        <v>530929</v>
      </c>
      <c r="C1225" s="135" t="s">
        <v>391</v>
      </c>
      <c r="D1225" s="135" t="s">
        <v>413</v>
      </c>
      <c r="E1225" s="135"/>
      <c r="F1225" s="135"/>
    </row>
    <row r="1226" spans="1:6" ht="14.5">
      <c r="A1226" s="135" t="s">
        <v>2222</v>
      </c>
      <c r="B1226" s="135">
        <v>532823</v>
      </c>
      <c r="C1226" s="135" t="s">
        <v>2223</v>
      </c>
      <c r="D1226" s="135" t="s">
        <v>668</v>
      </c>
      <c r="E1226" s="135"/>
      <c r="F1226" s="135"/>
    </row>
    <row r="1227" spans="1:6" ht="14.5">
      <c r="A1227" s="135" t="s">
        <v>2224</v>
      </c>
      <c r="B1227" s="135" t="s">
        <v>391</v>
      </c>
      <c r="C1227" s="135" t="s">
        <v>2225</v>
      </c>
      <c r="D1227" s="135" t="s">
        <v>402</v>
      </c>
      <c r="E1227" s="135"/>
      <c r="F1227" s="135"/>
    </row>
    <row r="1228" spans="1:6" ht="14.5">
      <c r="A1228" s="135" t="s">
        <v>2226</v>
      </c>
      <c r="B1228" s="135">
        <v>533109</v>
      </c>
      <c r="C1228" s="135" t="s">
        <v>2227</v>
      </c>
      <c r="D1228" s="135" t="s">
        <v>488</v>
      </c>
      <c r="E1228" s="135"/>
      <c r="F1228" s="135"/>
    </row>
    <row r="1229" spans="1:6" ht="14.5">
      <c r="A1229" s="135" t="s">
        <v>2228</v>
      </c>
      <c r="B1229" s="135">
        <v>521014</v>
      </c>
      <c r="C1229" s="135" t="s">
        <v>391</v>
      </c>
      <c r="D1229" s="135" t="s">
        <v>406</v>
      </c>
      <c r="E1229" s="135"/>
      <c r="F1229" s="135"/>
    </row>
    <row r="1230" spans="1:6" ht="14.5">
      <c r="A1230" s="135" t="s">
        <v>2229</v>
      </c>
      <c r="B1230" s="135" t="s">
        <v>391</v>
      </c>
      <c r="C1230" s="135" t="s">
        <v>2230</v>
      </c>
      <c r="D1230" s="135" t="s">
        <v>406</v>
      </c>
      <c r="E1230" s="135"/>
      <c r="F1230" s="135"/>
    </row>
    <row r="1231" spans="1:6" ht="14.5">
      <c r="A1231" s="135" t="s">
        <v>2231</v>
      </c>
      <c r="B1231" s="135">
        <v>542668</v>
      </c>
      <c r="C1231" s="135" t="s">
        <v>2232</v>
      </c>
      <c r="D1231" s="135" t="s">
        <v>812</v>
      </c>
      <c r="E1231" s="135"/>
      <c r="F1231" s="135"/>
    </row>
    <row r="1232" spans="1:6" ht="14.5">
      <c r="A1232" s="135" t="s">
        <v>2233</v>
      </c>
      <c r="B1232" s="135">
        <v>531508</v>
      </c>
      <c r="C1232" s="135" t="s">
        <v>2234</v>
      </c>
      <c r="D1232" s="135" t="s">
        <v>937</v>
      </c>
      <c r="E1232" s="135"/>
      <c r="F1232" s="135"/>
    </row>
    <row r="1233" spans="1:6" ht="14.5">
      <c r="A1233" s="135" t="s">
        <v>2235</v>
      </c>
      <c r="B1233" s="135">
        <v>531508</v>
      </c>
      <c r="C1233" s="135" t="s">
        <v>2234</v>
      </c>
      <c r="D1233" s="135" t="s">
        <v>937</v>
      </c>
      <c r="E1233" s="135"/>
      <c r="F1233" s="135"/>
    </row>
    <row r="1234" spans="1:6" ht="14.5">
      <c r="A1234" s="135" t="s">
        <v>2236</v>
      </c>
      <c r="B1234" s="135">
        <v>508906</v>
      </c>
      <c r="C1234" s="135" t="s">
        <v>2237</v>
      </c>
      <c r="D1234" s="135" t="s">
        <v>404</v>
      </c>
      <c r="E1234" s="135"/>
      <c r="F1234" s="135"/>
    </row>
    <row r="1235" spans="1:6" ht="14.5">
      <c r="A1235" s="135" t="s">
        <v>2238</v>
      </c>
      <c r="B1235" s="135">
        <v>532684</v>
      </c>
      <c r="C1235" s="135" t="s">
        <v>2239</v>
      </c>
      <c r="D1235" s="135" t="s">
        <v>1311</v>
      </c>
      <c r="E1235" s="135"/>
      <c r="F1235" s="135"/>
    </row>
    <row r="1236" spans="1:6" ht="14.5">
      <c r="A1236" s="135" t="s">
        <v>2240</v>
      </c>
      <c r="B1236" s="135">
        <v>524790</v>
      </c>
      <c r="C1236" s="135" t="s">
        <v>391</v>
      </c>
      <c r="D1236" s="135" t="s">
        <v>429</v>
      </c>
      <c r="E1236" s="135"/>
      <c r="F1236" s="135"/>
    </row>
    <row r="1237" spans="1:6" ht="14.5">
      <c r="A1237" s="135" t="s">
        <v>2241</v>
      </c>
      <c r="B1237" s="135">
        <v>514060</v>
      </c>
      <c r="C1237" s="135" t="s">
        <v>391</v>
      </c>
      <c r="D1237" s="135" t="s">
        <v>406</v>
      </c>
      <c r="E1237" s="135"/>
      <c r="F1237" s="135"/>
    </row>
    <row r="1238" spans="1:6" ht="14.5">
      <c r="A1238" s="135" t="s">
        <v>2242</v>
      </c>
      <c r="B1238" s="135">
        <v>514358</v>
      </c>
      <c r="C1238" s="135" t="s">
        <v>391</v>
      </c>
      <c r="D1238" s="135" t="s">
        <v>406</v>
      </c>
      <c r="E1238" s="135"/>
      <c r="F1238" s="135"/>
    </row>
    <row r="1239" spans="1:6" ht="14.5">
      <c r="A1239" s="135" t="s">
        <v>2243</v>
      </c>
      <c r="B1239" s="135">
        <v>532511</v>
      </c>
      <c r="C1239" s="135" t="s">
        <v>2244</v>
      </c>
      <c r="D1239" s="135" t="s">
        <v>535</v>
      </c>
      <c r="E1239" s="135"/>
      <c r="F1239" s="135"/>
    </row>
    <row r="1240" spans="1:6" ht="14.5">
      <c r="A1240" s="135" t="s">
        <v>2245</v>
      </c>
      <c r="B1240" s="135">
        <v>500650</v>
      </c>
      <c r="C1240" s="135" t="s">
        <v>2246</v>
      </c>
      <c r="D1240" s="135" t="s">
        <v>551</v>
      </c>
      <c r="E1240" s="135"/>
      <c r="F1240" s="135"/>
    </row>
    <row r="1241" spans="1:6" ht="14.5">
      <c r="A1241" s="135" t="s">
        <v>2247</v>
      </c>
      <c r="B1241" s="135">
        <v>533090</v>
      </c>
      <c r="C1241" s="135" t="s">
        <v>2248</v>
      </c>
      <c r="D1241" s="135" t="s">
        <v>721</v>
      </c>
      <c r="E1241" s="135"/>
      <c r="F1241" s="135"/>
    </row>
    <row r="1242" spans="1:6" ht="14.5">
      <c r="A1242" s="135" t="s">
        <v>2249</v>
      </c>
      <c r="B1242" s="135">
        <v>500086</v>
      </c>
      <c r="C1242" s="135" t="s">
        <v>2250</v>
      </c>
      <c r="D1242" s="135" t="s">
        <v>746</v>
      </c>
      <c r="E1242" s="135"/>
      <c r="F1242" s="135"/>
    </row>
    <row r="1243" spans="1:6" ht="14.5">
      <c r="A1243" s="135" t="s">
        <v>2251</v>
      </c>
      <c r="B1243" s="135" t="s">
        <v>391</v>
      </c>
      <c r="C1243" s="135" t="s">
        <v>2252</v>
      </c>
      <c r="D1243" s="135" t="s">
        <v>746</v>
      </c>
      <c r="E1243" s="135"/>
      <c r="F1243" s="135"/>
    </row>
    <row r="1244" spans="1:6" ht="14.5">
      <c r="A1244" s="135" t="s">
        <v>2253</v>
      </c>
      <c r="B1244" s="135">
        <v>530571</v>
      </c>
      <c r="C1244" s="135" t="s">
        <v>391</v>
      </c>
      <c r="D1244" s="135" t="s">
        <v>812</v>
      </c>
      <c r="E1244" s="135"/>
      <c r="F1244" s="135"/>
    </row>
    <row r="1245" spans="1:6" ht="14.5">
      <c r="A1245" s="135" t="s">
        <v>2254</v>
      </c>
      <c r="B1245" s="135">
        <v>526614</v>
      </c>
      <c r="C1245" s="135" t="s">
        <v>391</v>
      </c>
      <c r="D1245" s="135" t="s">
        <v>1311</v>
      </c>
      <c r="E1245" s="135"/>
      <c r="F1245" s="135"/>
    </row>
    <row r="1246" spans="1:6" ht="14.5">
      <c r="A1246" s="135" t="s">
        <v>2255</v>
      </c>
      <c r="B1246" s="135">
        <v>539552</v>
      </c>
      <c r="C1246" s="135" t="s">
        <v>391</v>
      </c>
      <c r="D1246" s="135" t="s">
        <v>408</v>
      </c>
      <c r="E1246" s="135"/>
      <c r="F1246" s="135"/>
    </row>
    <row r="1247" spans="1:6" ht="14.5">
      <c r="A1247" s="135" t="s">
        <v>2256</v>
      </c>
      <c r="B1247" s="135">
        <v>532656</v>
      </c>
      <c r="C1247" s="135" t="s">
        <v>391</v>
      </c>
      <c r="D1247" s="135" t="s">
        <v>423</v>
      </c>
      <c r="E1247" s="135"/>
      <c r="F1247" s="135"/>
    </row>
    <row r="1248" spans="1:6" ht="14.5">
      <c r="A1248" s="135" t="s">
        <v>2257</v>
      </c>
      <c r="B1248" s="135">
        <v>514474</v>
      </c>
      <c r="C1248" s="135" t="s">
        <v>391</v>
      </c>
      <c r="D1248" s="135" t="s">
        <v>406</v>
      </c>
      <c r="E1248" s="135"/>
      <c r="F1248" s="135"/>
    </row>
    <row r="1249" spans="1:6" ht="14.5">
      <c r="A1249" s="135" t="s">
        <v>2258</v>
      </c>
      <c r="B1249" s="135">
        <v>530117</v>
      </c>
      <c r="C1249" s="135" t="s">
        <v>2259</v>
      </c>
      <c r="D1249" s="135" t="s">
        <v>551</v>
      </c>
      <c r="E1249" s="135"/>
      <c r="F1249" s="135"/>
    </row>
    <row r="1250" spans="1:6" ht="14.5">
      <c r="A1250" s="135" t="s">
        <v>2260</v>
      </c>
      <c r="B1250" s="135">
        <v>530079</v>
      </c>
      <c r="C1250" s="135" t="s">
        <v>391</v>
      </c>
      <c r="D1250" s="135" t="s">
        <v>406</v>
      </c>
      <c r="E1250" s="135"/>
      <c r="F1250" s="135"/>
    </row>
    <row r="1251" spans="1:6" ht="14.5">
      <c r="A1251" s="135" t="s">
        <v>2261</v>
      </c>
      <c r="B1251" s="135">
        <v>532666</v>
      </c>
      <c r="C1251" s="135" t="s">
        <v>2262</v>
      </c>
      <c r="D1251" s="135" t="s">
        <v>377</v>
      </c>
      <c r="E1251" s="135"/>
      <c r="F1251" s="135"/>
    </row>
    <row r="1252" spans="1:6" ht="14.5">
      <c r="A1252" s="135" t="s">
        <v>2263</v>
      </c>
      <c r="B1252" s="135">
        <v>531599</v>
      </c>
      <c r="C1252" s="135" t="s">
        <v>2264</v>
      </c>
      <c r="D1252" s="135" t="s">
        <v>429</v>
      </c>
      <c r="E1252" s="135"/>
      <c r="F1252" s="135"/>
    </row>
    <row r="1253" spans="1:6" ht="14.5">
      <c r="A1253" s="135" t="s">
        <v>2265</v>
      </c>
      <c r="B1253" s="135">
        <v>505744</v>
      </c>
      <c r="C1253" s="135" t="s">
        <v>2266</v>
      </c>
      <c r="D1253" s="135" t="s">
        <v>746</v>
      </c>
      <c r="E1253" s="135"/>
      <c r="F1253" s="135"/>
    </row>
    <row r="1254" spans="1:6" ht="14.5">
      <c r="A1254" s="135" t="s">
        <v>2267</v>
      </c>
      <c r="B1254" s="135">
        <v>505744</v>
      </c>
      <c r="C1254" s="135" t="s">
        <v>2266</v>
      </c>
      <c r="D1254" s="135" t="s">
        <v>746</v>
      </c>
      <c r="E1254" s="135"/>
      <c r="F1254" s="135"/>
    </row>
    <row r="1255" spans="1:6" ht="14.5">
      <c r="A1255" s="135" t="s">
        <v>2268</v>
      </c>
      <c r="B1255" s="135" t="s">
        <v>391</v>
      </c>
      <c r="C1255" s="135" t="s">
        <v>2269</v>
      </c>
      <c r="D1255" s="135" t="s">
        <v>402</v>
      </c>
      <c r="E1255" s="135"/>
      <c r="F1255" s="135"/>
    </row>
    <row r="1256" spans="1:6" ht="14.5">
      <c r="A1256" s="135" t="s">
        <v>2270</v>
      </c>
      <c r="B1256" s="135">
        <v>526689</v>
      </c>
      <c r="C1256" s="135" t="s">
        <v>391</v>
      </c>
      <c r="D1256" s="135" t="s">
        <v>511</v>
      </c>
      <c r="E1256" s="135"/>
      <c r="F1256" s="135"/>
    </row>
    <row r="1257" spans="1:6" ht="14.5">
      <c r="A1257" s="135" t="s">
        <v>2271</v>
      </c>
      <c r="B1257" s="135">
        <v>500141</v>
      </c>
      <c r="C1257" s="135" t="s">
        <v>391</v>
      </c>
      <c r="D1257" s="135" t="s">
        <v>423</v>
      </c>
      <c r="E1257" s="135"/>
      <c r="F1257" s="135"/>
    </row>
    <row r="1258" spans="1:6" ht="14.5">
      <c r="A1258" s="135" t="s">
        <v>2272</v>
      </c>
      <c r="B1258" s="135">
        <v>590024</v>
      </c>
      <c r="C1258" s="135" t="s">
        <v>2273</v>
      </c>
      <c r="D1258" s="135" t="s">
        <v>899</v>
      </c>
      <c r="E1258" s="135"/>
      <c r="F1258" s="135"/>
    </row>
    <row r="1259" spans="1:6" ht="14.5">
      <c r="A1259" s="135" t="s">
        <v>2274</v>
      </c>
      <c r="B1259" s="135">
        <v>533896</v>
      </c>
      <c r="C1259" s="135" t="s">
        <v>391</v>
      </c>
      <c r="D1259" s="135" t="s">
        <v>429</v>
      </c>
      <c r="E1259" s="135"/>
      <c r="F1259" s="135"/>
    </row>
    <row r="1260" spans="1:6" ht="14.5">
      <c r="A1260" s="135" t="s">
        <v>2275</v>
      </c>
      <c r="B1260" s="135">
        <v>500142</v>
      </c>
      <c r="C1260" s="135" t="s">
        <v>391</v>
      </c>
      <c r="D1260" s="135" t="s">
        <v>408</v>
      </c>
      <c r="E1260" s="135"/>
      <c r="F1260" s="135"/>
    </row>
    <row r="1261" spans="1:6" ht="14.5">
      <c r="A1261" s="135" t="s">
        <v>2276</v>
      </c>
      <c r="B1261" s="135">
        <v>507910</v>
      </c>
      <c r="C1261" s="135" t="s">
        <v>391</v>
      </c>
      <c r="D1261" s="135" t="s">
        <v>511</v>
      </c>
      <c r="E1261" s="135"/>
      <c r="F1261" s="135"/>
    </row>
    <row r="1262" spans="1:6" ht="14.5">
      <c r="A1262" s="135" t="s">
        <v>2277</v>
      </c>
      <c r="B1262" s="135">
        <v>507910</v>
      </c>
      <c r="C1262" s="135" t="s">
        <v>391</v>
      </c>
      <c r="D1262" s="135" t="s">
        <v>511</v>
      </c>
      <c r="E1262" s="135"/>
      <c r="F1262" s="135"/>
    </row>
    <row r="1263" spans="1:6" ht="14.5">
      <c r="A1263" s="135" t="s">
        <v>2278</v>
      </c>
      <c r="B1263" s="135">
        <v>532768</v>
      </c>
      <c r="C1263" s="135" t="s">
        <v>2279</v>
      </c>
      <c r="D1263" s="135" t="s">
        <v>746</v>
      </c>
      <c r="E1263" s="135"/>
      <c r="F1263" s="135"/>
    </row>
    <row r="1264" spans="1:6" ht="14.5">
      <c r="A1264" s="135" t="s">
        <v>2280</v>
      </c>
      <c r="B1264" s="135">
        <v>526227</v>
      </c>
      <c r="C1264" s="135" t="s">
        <v>2281</v>
      </c>
      <c r="D1264" s="135" t="s">
        <v>406</v>
      </c>
      <c r="E1264" s="135"/>
      <c r="F1264" s="135"/>
    </row>
    <row r="1265" spans="1:6" ht="14.5">
      <c r="A1265" s="135" t="s">
        <v>2282</v>
      </c>
      <c r="B1265" s="135">
        <v>532022</v>
      </c>
      <c r="C1265" s="135" t="s">
        <v>391</v>
      </c>
      <c r="D1265" s="135" t="s">
        <v>406</v>
      </c>
      <c r="E1265" s="135"/>
      <c r="F1265" s="135"/>
    </row>
    <row r="1266" spans="1:6" ht="14.5">
      <c r="A1266" s="135" t="s">
        <v>2283</v>
      </c>
      <c r="B1266" s="135">
        <v>526227</v>
      </c>
      <c r="C1266" s="135" t="s">
        <v>2281</v>
      </c>
      <c r="D1266" s="135" t="s">
        <v>406</v>
      </c>
      <c r="E1266" s="135"/>
      <c r="F1266" s="135"/>
    </row>
    <row r="1267" spans="1:6" ht="14.5">
      <c r="A1267" s="135" t="s">
        <v>2284</v>
      </c>
      <c r="B1267" s="135">
        <v>539098</v>
      </c>
      <c r="C1267" s="135" t="s">
        <v>391</v>
      </c>
      <c r="D1267" s="135" t="s">
        <v>416</v>
      </c>
      <c r="E1267" s="135"/>
      <c r="F1267" s="135"/>
    </row>
    <row r="1268" spans="1:6" ht="14.5">
      <c r="A1268" s="135" t="s">
        <v>2285</v>
      </c>
      <c r="B1268" s="135">
        <v>541557</v>
      </c>
      <c r="C1268" s="135" t="s">
        <v>2286</v>
      </c>
      <c r="D1268" s="135" t="s">
        <v>551</v>
      </c>
      <c r="E1268" s="135"/>
      <c r="F1268" s="135"/>
    </row>
    <row r="1269" spans="1:6" ht="14.5">
      <c r="A1269" s="135" t="s">
        <v>2287</v>
      </c>
      <c r="B1269" s="135">
        <v>517264</v>
      </c>
      <c r="C1269" s="135" t="s">
        <v>2288</v>
      </c>
      <c r="D1269" s="135" t="s">
        <v>933</v>
      </c>
      <c r="E1269" s="135"/>
      <c r="F1269" s="135"/>
    </row>
    <row r="1270" spans="1:6" ht="14.5">
      <c r="A1270" s="135" t="s">
        <v>2289</v>
      </c>
      <c r="B1270" s="135">
        <v>533333</v>
      </c>
      <c r="C1270" s="135" t="s">
        <v>2290</v>
      </c>
      <c r="D1270" s="135" t="s">
        <v>551</v>
      </c>
      <c r="E1270" s="135"/>
      <c r="F1270" s="135"/>
    </row>
    <row r="1271" spans="1:6" ht="14.5">
      <c r="A1271" s="135" t="s">
        <v>2291</v>
      </c>
      <c r="B1271" s="135">
        <v>508954</v>
      </c>
      <c r="C1271" s="135" t="s">
        <v>391</v>
      </c>
      <c r="D1271" s="135" t="s">
        <v>408</v>
      </c>
      <c r="E1271" s="135"/>
      <c r="F1271" s="135"/>
    </row>
    <row r="1272" spans="1:6" ht="14.5">
      <c r="A1272" s="135" t="s">
        <v>2292</v>
      </c>
      <c r="B1272" s="135">
        <v>500144</v>
      </c>
      <c r="C1272" s="135" t="s">
        <v>2293</v>
      </c>
      <c r="D1272" s="135" t="s">
        <v>689</v>
      </c>
      <c r="E1272" s="135"/>
      <c r="F1272" s="135"/>
    </row>
    <row r="1273" spans="1:6" ht="14.5">
      <c r="A1273" s="135" t="s">
        <v>2294</v>
      </c>
      <c r="B1273" s="135">
        <v>500940</v>
      </c>
      <c r="C1273" s="135" t="s">
        <v>2295</v>
      </c>
      <c r="D1273" s="135" t="s">
        <v>511</v>
      </c>
      <c r="E1273" s="135"/>
      <c r="F1273" s="135"/>
    </row>
    <row r="1274" spans="1:6" ht="14.5">
      <c r="A1274" s="135" t="s">
        <v>2296</v>
      </c>
      <c r="B1274" s="135">
        <v>511122</v>
      </c>
      <c r="C1274" s="135" t="s">
        <v>391</v>
      </c>
      <c r="D1274" s="135" t="s">
        <v>408</v>
      </c>
      <c r="E1274" s="135"/>
      <c r="F1274" s="135"/>
    </row>
    <row r="1275" spans="1:6" ht="14.5">
      <c r="A1275" s="135" t="s">
        <v>2297</v>
      </c>
      <c r="B1275" s="135">
        <v>511122</v>
      </c>
      <c r="C1275" s="135" t="s">
        <v>391</v>
      </c>
      <c r="D1275" s="135" t="s">
        <v>408</v>
      </c>
      <c r="E1275" s="135"/>
      <c r="F1275" s="135"/>
    </row>
    <row r="1276" spans="1:6" ht="14.5">
      <c r="A1276" s="135" t="s">
        <v>2298</v>
      </c>
      <c r="B1276" s="135">
        <v>532379</v>
      </c>
      <c r="C1276" s="135" t="s">
        <v>391</v>
      </c>
      <c r="D1276" s="135" t="s">
        <v>484</v>
      </c>
      <c r="E1276" s="135"/>
      <c r="F1276" s="135"/>
    </row>
    <row r="1277" spans="1:6" ht="14.5">
      <c r="A1277" s="135" t="s">
        <v>2299</v>
      </c>
      <c r="B1277" s="135">
        <v>532809</v>
      </c>
      <c r="C1277" s="135" t="s">
        <v>2300</v>
      </c>
      <c r="D1277" s="135" t="s">
        <v>721</v>
      </c>
      <c r="E1277" s="135"/>
      <c r="F1277" s="135"/>
    </row>
    <row r="1278" spans="1:6" ht="14.5">
      <c r="A1278" s="135" t="s">
        <v>2301</v>
      </c>
      <c r="B1278" s="135">
        <v>524743</v>
      </c>
      <c r="C1278" s="135" t="s">
        <v>391</v>
      </c>
      <c r="D1278" s="135" t="s">
        <v>439</v>
      </c>
      <c r="E1278" s="135"/>
      <c r="F1278" s="135"/>
    </row>
    <row r="1279" spans="1:6" ht="14.5">
      <c r="A1279" s="135" t="s">
        <v>2302</v>
      </c>
      <c r="B1279" s="135" t="s">
        <v>391</v>
      </c>
      <c r="C1279" s="135" t="s">
        <v>2303</v>
      </c>
      <c r="D1279" s="135" t="s">
        <v>402</v>
      </c>
      <c r="E1279" s="135"/>
      <c r="F1279" s="135"/>
    </row>
    <row r="1280" spans="1:6" ht="14.5">
      <c r="A1280" s="135" t="s">
        <v>2304</v>
      </c>
      <c r="B1280" s="135">
        <v>530885</v>
      </c>
      <c r="C1280" s="135" t="s">
        <v>391</v>
      </c>
      <c r="D1280" s="135" t="s">
        <v>377</v>
      </c>
      <c r="E1280" s="135"/>
      <c r="F1280" s="135"/>
    </row>
    <row r="1281" spans="1:6" ht="14.5">
      <c r="A1281" s="135" t="s">
        <v>2305</v>
      </c>
      <c r="B1281" s="135">
        <v>536751</v>
      </c>
      <c r="C1281" s="135" t="s">
        <v>391</v>
      </c>
      <c r="D1281" s="135" t="s">
        <v>374</v>
      </c>
      <c r="E1281" s="135"/>
      <c r="F1281" s="135"/>
    </row>
    <row r="1282" spans="1:6" ht="14.5">
      <c r="A1282" s="135" t="s">
        <v>2306</v>
      </c>
      <c r="B1282" s="135">
        <v>523672</v>
      </c>
      <c r="C1282" s="135" t="s">
        <v>391</v>
      </c>
      <c r="D1282" s="135" t="s">
        <v>589</v>
      </c>
      <c r="E1282" s="135"/>
      <c r="F1282" s="135"/>
    </row>
    <row r="1283" spans="1:6" ht="14.5">
      <c r="A1283" s="135" t="s">
        <v>2307</v>
      </c>
      <c r="B1283" s="135">
        <v>533638</v>
      </c>
      <c r="C1283" s="135" t="s">
        <v>2308</v>
      </c>
      <c r="D1283" s="135" t="s">
        <v>511</v>
      </c>
      <c r="E1283" s="135"/>
      <c r="F1283" s="135"/>
    </row>
    <row r="1284" spans="1:6" ht="14.5">
      <c r="A1284" s="135" t="s">
        <v>2309</v>
      </c>
      <c r="B1284" s="135">
        <v>540267</v>
      </c>
      <c r="C1284" s="135" t="s">
        <v>391</v>
      </c>
      <c r="D1284" s="135" t="s">
        <v>413</v>
      </c>
      <c r="E1284" s="135"/>
      <c r="F1284" s="135"/>
    </row>
    <row r="1285" spans="1:6" ht="14.5">
      <c r="A1285" s="135" t="s">
        <v>2310</v>
      </c>
      <c r="B1285" s="135">
        <v>530705</v>
      </c>
      <c r="C1285" s="135" t="s">
        <v>391</v>
      </c>
      <c r="D1285" s="135" t="s">
        <v>406</v>
      </c>
      <c r="E1285" s="135"/>
      <c r="F1285" s="135"/>
    </row>
    <row r="1286" spans="1:6" ht="14.5">
      <c r="A1286" s="135" t="s">
        <v>2311</v>
      </c>
      <c r="B1286" s="135">
        <v>532518</v>
      </c>
      <c r="C1286" s="135" t="s">
        <v>391</v>
      </c>
      <c r="D1286" s="135" t="s">
        <v>411</v>
      </c>
      <c r="E1286" s="135"/>
      <c r="F1286" s="135"/>
    </row>
    <row r="1287" spans="1:6" ht="14.5">
      <c r="A1287" s="135" t="s">
        <v>2312</v>
      </c>
      <c r="B1287" s="135">
        <v>522017</v>
      </c>
      <c r="C1287" s="135" t="s">
        <v>391</v>
      </c>
      <c r="D1287" s="135" t="s">
        <v>689</v>
      </c>
      <c r="E1287" s="135"/>
      <c r="F1287" s="135"/>
    </row>
    <row r="1288" spans="1:6" ht="14.5">
      <c r="A1288" s="135" t="s">
        <v>2313</v>
      </c>
      <c r="B1288" s="135">
        <v>534757</v>
      </c>
      <c r="C1288" s="135" t="s">
        <v>391</v>
      </c>
      <c r="D1288" s="135" t="s">
        <v>408</v>
      </c>
      <c r="E1288" s="135"/>
      <c r="F1288" s="135"/>
    </row>
    <row r="1289" spans="1:6" ht="14.5">
      <c r="A1289" s="135" t="s">
        <v>2314</v>
      </c>
      <c r="B1289" s="135" t="s">
        <v>391</v>
      </c>
      <c r="C1289" s="135" t="s">
        <v>2315</v>
      </c>
      <c r="D1289" s="135" t="s">
        <v>402</v>
      </c>
      <c r="E1289" s="135"/>
      <c r="F1289" s="135"/>
    </row>
    <row r="1290" spans="1:6" ht="14.5">
      <c r="A1290" s="135" t="s">
        <v>2316</v>
      </c>
      <c r="B1290" s="135">
        <v>540945</v>
      </c>
      <c r="C1290" s="135" t="s">
        <v>391</v>
      </c>
      <c r="D1290" s="135" t="s">
        <v>475</v>
      </c>
      <c r="E1290" s="135"/>
      <c r="F1290" s="135"/>
    </row>
    <row r="1291" spans="1:6" ht="14.5">
      <c r="A1291" s="135" t="s">
        <v>2317</v>
      </c>
      <c r="B1291" s="135">
        <v>503831</v>
      </c>
      <c r="C1291" s="135" t="s">
        <v>391</v>
      </c>
      <c r="D1291" s="135" t="s">
        <v>592</v>
      </c>
      <c r="E1291" s="135"/>
      <c r="F1291" s="135"/>
    </row>
    <row r="1292" spans="1:6" ht="14.5">
      <c r="A1292" s="135" t="s">
        <v>2318</v>
      </c>
      <c r="B1292" s="135">
        <v>507552</v>
      </c>
      <c r="C1292" s="135" t="s">
        <v>391</v>
      </c>
      <c r="D1292" s="135" t="s">
        <v>471</v>
      </c>
      <c r="E1292" s="135"/>
      <c r="F1292" s="135"/>
    </row>
    <row r="1293" spans="1:6" ht="14.5">
      <c r="A1293" s="135" t="s">
        <v>2319</v>
      </c>
      <c r="B1293" s="135">
        <v>502865</v>
      </c>
      <c r="C1293" s="135" t="s">
        <v>391</v>
      </c>
      <c r="D1293" s="135" t="s">
        <v>399</v>
      </c>
      <c r="E1293" s="135"/>
      <c r="F1293" s="135"/>
    </row>
    <row r="1294" spans="1:6" ht="14.5">
      <c r="A1294" s="135" t="s">
        <v>2320</v>
      </c>
      <c r="B1294" s="135">
        <v>500033</v>
      </c>
      <c r="C1294" s="135" t="s">
        <v>391</v>
      </c>
      <c r="D1294" s="135" t="s">
        <v>2321</v>
      </c>
      <c r="E1294" s="135"/>
      <c r="F1294" s="135"/>
    </row>
    <row r="1295" spans="1:6" ht="14.5">
      <c r="A1295" s="135" t="s">
        <v>2322</v>
      </c>
      <c r="B1295" s="135">
        <v>532843</v>
      </c>
      <c r="C1295" s="135" t="s">
        <v>2323</v>
      </c>
      <c r="D1295" s="135" t="s">
        <v>861</v>
      </c>
      <c r="E1295" s="135"/>
      <c r="F1295" s="135"/>
    </row>
    <row r="1296" spans="1:6" ht="14.5">
      <c r="A1296" s="135" t="s">
        <v>2324</v>
      </c>
      <c r="B1296" s="135">
        <v>523696</v>
      </c>
      <c r="C1296" s="135" t="s">
        <v>391</v>
      </c>
      <c r="D1296" s="135" t="s">
        <v>580</v>
      </c>
      <c r="E1296" s="135"/>
      <c r="F1296" s="135"/>
    </row>
    <row r="1297" spans="1:6" ht="14.5">
      <c r="A1297" s="135" t="s">
        <v>2325</v>
      </c>
      <c r="B1297" s="135">
        <v>530213</v>
      </c>
      <c r="C1297" s="135" t="s">
        <v>391</v>
      </c>
      <c r="D1297" s="135" t="s">
        <v>413</v>
      </c>
      <c r="E1297" s="135"/>
      <c r="F1297" s="135"/>
    </row>
    <row r="1298" spans="1:6" ht="14.5">
      <c r="A1298" s="135" t="s">
        <v>2326</v>
      </c>
      <c r="B1298" s="135">
        <v>500150</v>
      </c>
      <c r="C1298" s="135" t="s">
        <v>2327</v>
      </c>
      <c r="D1298" s="135" t="s">
        <v>439</v>
      </c>
      <c r="E1298" s="135"/>
      <c r="F1298" s="135"/>
    </row>
    <row r="1299" spans="1:6" ht="14.5">
      <c r="A1299" s="135" t="s">
        <v>2328</v>
      </c>
      <c r="B1299" s="135">
        <v>500150</v>
      </c>
      <c r="C1299" s="135" t="s">
        <v>2327</v>
      </c>
      <c r="D1299" s="135" t="s">
        <v>439</v>
      </c>
      <c r="E1299" s="135"/>
      <c r="F1299" s="135"/>
    </row>
    <row r="1300" spans="1:6" ht="14.5">
      <c r="A1300" s="135" t="s">
        <v>2329</v>
      </c>
      <c r="B1300" s="135">
        <v>513579</v>
      </c>
      <c r="C1300" s="135" t="s">
        <v>391</v>
      </c>
      <c r="D1300" s="135" t="s">
        <v>1069</v>
      </c>
      <c r="E1300" s="135"/>
      <c r="F1300" s="135"/>
    </row>
    <row r="1301" spans="1:6" ht="14.5">
      <c r="A1301" s="135" t="s">
        <v>2330</v>
      </c>
      <c r="B1301" s="135" t="s">
        <v>391</v>
      </c>
      <c r="C1301" s="135" t="s">
        <v>2331</v>
      </c>
      <c r="D1301" s="135" t="s">
        <v>402</v>
      </c>
      <c r="E1301" s="135"/>
      <c r="F1301" s="135"/>
    </row>
    <row r="1302" spans="1:6" ht="14.5">
      <c r="A1302" s="135" t="s">
        <v>2332</v>
      </c>
      <c r="B1302" s="135">
        <v>532403</v>
      </c>
      <c r="C1302" s="135" t="s">
        <v>391</v>
      </c>
      <c r="D1302" s="135" t="s">
        <v>484</v>
      </c>
      <c r="E1302" s="135"/>
      <c r="F1302" s="135"/>
    </row>
    <row r="1303" spans="1:6" ht="14.5">
      <c r="A1303" s="135" t="s">
        <v>2333</v>
      </c>
      <c r="B1303" s="135">
        <v>540190</v>
      </c>
      <c r="C1303" s="135" t="s">
        <v>391</v>
      </c>
      <c r="D1303" s="135" t="s">
        <v>413</v>
      </c>
      <c r="E1303" s="135"/>
      <c r="F1303" s="135"/>
    </row>
    <row r="1304" spans="1:6" ht="14.5">
      <c r="A1304" s="135" t="s">
        <v>2334</v>
      </c>
      <c r="B1304" s="135">
        <v>539839</v>
      </c>
      <c r="C1304" s="135" t="s">
        <v>391</v>
      </c>
      <c r="D1304" s="135" t="s">
        <v>408</v>
      </c>
      <c r="E1304" s="135"/>
      <c r="F1304" s="135"/>
    </row>
    <row r="1305" spans="1:6" ht="14.5">
      <c r="A1305" s="135" t="s">
        <v>2335</v>
      </c>
      <c r="B1305" s="135">
        <v>539032</v>
      </c>
      <c r="C1305" s="135" t="s">
        <v>2336</v>
      </c>
      <c r="D1305" s="135" t="s">
        <v>757</v>
      </c>
      <c r="E1305" s="135"/>
      <c r="F1305" s="135"/>
    </row>
    <row r="1306" spans="1:6" ht="14.5">
      <c r="A1306" s="135" t="s">
        <v>2337</v>
      </c>
      <c r="B1306" s="135">
        <v>539730</v>
      </c>
      <c r="C1306" s="135" t="s">
        <v>391</v>
      </c>
      <c r="D1306" s="135" t="s">
        <v>429</v>
      </c>
      <c r="E1306" s="135"/>
      <c r="F1306" s="135"/>
    </row>
    <row r="1307" spans="1:6" ht="14.5">
      <c r="A1307" s="135" t="s">
        <v>2338</v>
      </c>
      <c r="B1307" s="135">
        <v>530077</v>
      </c>
      <c r="C1307" s="135" t="s">
        <v>391</v>
      </c>
      <c r="D1307" s="135" t="s">
        <v>589</v>
      </c>
      <c r="E1307" s="135"/>
      <c r="F1307" s="135"/>
    </row>
    <row r="1308" spans="1:6" ht="14.5">
      <c r="A1308" s="135" t="s">
        <v>2339</v>
      </c>
      <c r="B1308" s="135">
        <v>508980</v>
      </c>
      <c r="C1308" s="135" t="s">
        <v>391</v>
      </c>
      <c r="D1308" s="135" t="s">
        <v>812</v>
      </c>
      <c r="E1308" s="135"/>
      <c r="F1308" s="135"/>
    </row>
    <row r="1309" spans="1:6" ht="14.5">
      <c r="A1309" s="135" t="s">
        <v>2340</v>
      </c>
      <c r="B1309" s="135">
        <v>522195</v>
      </c>
      <c r="C1309" s="135" t="s">
        <v>391</v>
      </c>
      <c r="D1309" s="135" t="s">
        <v>746</v>
      </c>
      <c r="E1309" s="135"/>
      <c r="F1309" s="135"/>
    </row>
    <row r="1310" spans="1:6" ht="14.5">
      <c r="A1310" s="135" t="s">
        <v>2341</v>
      </c>
      <c r="B1310" s="135">
        <v>521167</v>
      </c>
      <c r="C1310" s="135" t="s">
        <v>2342</v>
      </c>
      <c r="D1310" s="135" t="s">
        <v>947</v>
      </c>
      <c r="E1310" s="135"/>
      <c r="F1310" s="135"/>
    </row>
    <row r="1311" spans="1:6" ht="14.5">
      <c r="A1311" s="135" t="s">
        <v>2343</v>
      </c>
      <c r="B1311" s="135">
        <v>532042</v>
      </c>
      <c r="C1311" s="135" t="s">
        <v>391</v>
      </c>
      <c r="D1311" s="135" t="s">
        <v>463</v>
      </c>
      <c r="E1311" s="135"/>
      <c r="F1311" s="135"/>
    </row>
    <row r="1312" spans="1:6" ht="14.5">
      <c r="A1312" s="135" t="s">
        <v>2344</v>
      </c>
      <c r="B1312" s="135">
        <v>533213</v>
      </c>
      <c r="C1312" s="135" t="s">
        <v>391</v>
      </c>
      <c r="D1312" s="135" t="s">
        <v>374</v>
      </c>
      <c r="E1312" s="135"/>
      <c r="F1312" s="135"/>
    </row>
    <row r="1313" spans="1:6" ht="14.5">
      <c r="A1313" s="135" t="s">
        <v>2345</v>
      </c>
      <c r="B1313" s="135">
        <v>538568</v>
      </c>
      <c r="C1313" s="135" t="s">
        <v>391</v>
      </c>
      <c r="D1313" s="135" t="s">
        <v>413</v>
      </c>
      <c r="E1313" s="135"/>
      <c r="F1313" s="135"/>
    </row>
    <row r="1314" spans="1:6" ht="14.5">
      <c r="A1314" s="135" t="s">
        <v>2346</v>
      </c>
      <c r="B1314" s="135">
        <v>539169</v>
      </c>
      <c r="C1314" s="135" t="s">
        <v>391</v>
      </c>
      <c r="D1314" s="135" t="s">
        <v>377</v>
      </c>
      <c r="E1314" s="135"/>
      <c r="F1314" s="135"/>
    </row>
    <row r="1315" spans="1:6" ht="14.5">
      <c r="A1315" s="135" t="s">
        <v>2347</v>
      </c>
      <c r="B1315" s="135">
        <v>533400</v>
      </c>
      <c r="C1315" s="135" t="s">
        <v>2348</v>
      </c>
      <c r="D1315" s="135" t="s">
        <v>451</v>
      </c>
      <c r="E1315" s="135"/>
      <c r="F1315" s="135"/>
    </row>
    <row r="1316" spans="1:6" ht="14.5">
      <c r="A1316" s="135" t="s">
        <v>2349</v>
      </c>
      <c r="B1316" s="135">
        <v>523574</v>
      </c>
      <c r="C1316" s="135" t="s">
        <v>2350</v>
      </c>
      <c r="D1316" s="135" t="s">
        <v>560</v>
      </c>
      <c r="E1316" s="135"/>
      <c r="F1316" s="135"/>
    </row>
    <row r="1317" spans="1:6" ht="14.5">
      <c r="A1317" s="135" t="s">
        <v>2349</v>
      </c>
      <c r="B1317" s="135">
        <v>570002</v>
      </c>
      <c r="C1317" s="135" t="s">
        <v>2351</v>
      </c>
      <c r="D1317" s="135" t="s">
        <v>560</v>
      </c>
      <c r="E1317" s="135"/>
      <c r="F1317" s="135"/>
    </row>
    <row r="1318" spans="1:6" ht="14.5">
      <c r="A1318" s="135" t="s">
        <v>2352</v>
      </c>
      <c r="B1318" s="135">
        <v>536507</v>
      </c>
      <c r="C1318" s="135" t="s">
        <v>2353</v>
      </c>
      <c r="D1318" s="135" t="s">
        <v>560</v>
      </c>
      <c r="E1318" s="135"/>
      <c r="F1318" s="135"/>
    </row>
    <row r="1319" spans="1:6" ht="14.5">
      <c r="A1319" s="135" t="s">
        <v>2354</v>
      </c>
      <c r="B1319" s="135">
        <v>533296</v>
      </c>
      <c r="C1319" s="135" t="s">
        <v>2355</v>
      </c>
      <c r="D1319" s="135" t="s">
        <v>560</v>
      </c>
      <c r="E1319" s="135"/>
      <c r="F1319" s="135"/>
    </row>
    <row r="1320" spans="1:6" ht="14.5">
      <c r="A1320" s="135" t="s">
        <v>2356</v>
      </c>
      <c r="B1320" s="135">
        <v>540064</v>
      </c>
      <c r="C1320" s="135" t="s">
        <v>2357</v>
      </c>
      <c r="D1320" s="135" t="s">
        <v>560</v>
      </c>
      <c r="E1320" s="135"/>
      <c r="F1320" s="135"/>
    </row>
    <row r="1321" spans="1:6" ht="14.5">
      <c r="A1321" s="135" t="s">
        <v>2358</v>
      </c>
      <c r="B1321" s="135">
        <v>540798</v>
      </c>
      <c r="C1321" s="135" t="s">
        <v>2359</v>
      </c>
      <c r="D1321" s="135" t="s">
        <v>712</v>
      </c>
      <c r="E1321" s="135"/>
      <c r="F1321" s="135"/>
    </row>
    <row r="1322" spans="1:6" ht="14.5">
      <c r="A1322" s="135" t="s">
        <v>2360</v>
      </c>
      <c r="B1322" s="135">
        <v>523113</v>
      </c>
      <c r="C1322" s="135" t="s">
        <v>391</v>
      </c>
      <c r="D1322" s="135" t="s">
        <v>408</v>
      </c>
      <c r="E1322" s="135"/>
      <c r="F1322" s="135"/>
    </row>
    <row r="1323" spans="1:6" ht="14.5">
      <c r="A1323" s="135" t="s">
        <v>2361</v>
      </c>
      <c r="B1323" s="135">
        <v>534063</v>
      </c>
      <c r="C1323" s="135" t="s">
        <v>391</v>
      </c>
      <c r="D1323" s="135" t="s">
        <v>374</v>
      </c>
      <c r="E1323" s="135"/>
      <c r="F1323" s="135"/>
    </row>
    <row r="1324" spans="1:6" ht="14.5">
      <c r="A1324" s="135" t="s">
        <v>2362</v>
      </c>
      <c r="B1324" s="135">
        <v>504346</v>
      </c>
      <c r="C1324" s="135" t="s">
        <v>391</v>
      </c>
      <c r="D1324" s="135" t="s">
        <v>374</v>
      </c>
      <c r="E1324" s="135"/>
      <c r="F1324" s="135"/>
    </row>
    <row r="1325" spans="1:6" ht="14.5">
      <c r="A1325" s="135" t="s">
        <v>2363</v>
      </c>
      <c r="B1325" s="135">
        <v>505250</v>
      </c>
      <c r="C1325" s="135" t="s">
        <v>391</v>
      </c>
      <c r="D1325" s="135" t="s">
        <v>399</v>
      </c>
      <c r="E1325" s="135"/>
      <c r="F1325" s="135"/>
    </row>
    <row r="1326" spans="1:6" ht="14.5">
      <c r="A1326" s="135" t="s">
        <v>2364</v>
      </c>
      <c r="B1326" s="135">
        <v>540614</v>
      </c>
      <c r="C1326" s="135" t="s">
        <v>391</v>
      </c>
      <c r="D1326" s="135" t="s">
        <v>434</v>
      </c>
      <c r="E1326" s="135"/>
      <c r="F1326" s="135"/>
    </row>
    <row r="1327" spans="1:6" ht="14.5">
      <c r="A1327" s="135" t="s">
        <v>2365</v>
      </c>
      <c r="B1327" s="135">
        <v>531758</v>
      </c>
      <c r="C1327" s="135" t="s">
        <v>391</v>
      </c>
      <c r="D1327" s="135" t="s">
        <v>408</v>
      </c>
      <c r="E1327" s="135"/>
      <c r="F1327" s="135"/>
    </row>
    <row r="1328" spans="1:6" ht="14.5">
      <c r="A1328" s="135" t="s">
        <v>2366</v>
      </c>
      <c r="B1328" s="135">
        <v>513059</v>
      </c>
      <c r="C1328" s="135" t="s">
        <v>391</v>
      </c>
      <c r="D1328" s="135" t="s">
        <v>746</v>
      </c>
      <c r="E1328" s="135"/>
      <c r="F1328" s="135"/>
    </row>
    <row r="1329" spans="1:6" ht="14.5">
      <c r="A1329" s="135" t="s">
        <v>2367</v>
      </c>
      <c r="B1329" s="135">
        <v>542666</v>
      </c>
      <c r="C1329" s="135" t="s">
        <v>2368</v>
      </c>
      <c r="D1329" s="135" t="s">
        <v>2369</v>
      </c>
      <c r="E1329" s="135"/>
      <c r="F1329" s="135"/>
    </row>
    <row r="1330" spans="1:6" ht="14.5">
      <c r="A1330" s="135" t="s">
        <v>2370</v>
      </c>
      <c r="B1330" s="135">
        <v>505714</v>
      </c>
      <c r="C1330" s="135" t="s">
        <v>2371</v>
      </c>
      <c r="D1330" s="135" t="s">
        <v>746</v>
      </c>
      <c r="E1330" s="135"/>
      <c r="F1330" s="135"/>
    </row>
    <row r="1331" spans="1:6" ht="14.5">
      <c r="A1331" s="135" t="s">
        <v>2372</v>
      </c>
      <c r="B1331" s="135">
        <v>505714</v>
      </c>
      <c r="C1331" s="135" t="s">
        <v>2371</v>
      </c>
      <c r="D1331" s="135" t="s">
        <v>746</v>
      </c>
      <c r="E1331" s="135"/>
      <c r="F1331" s="135"/>
    </row>
    <row r="1332" spans="1:6" ht="14.5">
      <c r="A1332" s="135" t="s">
        <v>2373</v>
      </c>
      <c r="B1332" s="135">
        <v>524624</v>
      </c>
      <c r="C1332" s="135" t="s">
        <v>2374</v>
      </c>
      <c r="D1332" s="135" t="s">
        <v>2375</v>
      </c>
      <c r="E1332" s="135"/>
      <c r="F1332" s="135"/>
    </row>
    <row r="1333" spans="1:6" ht="14.5">
      <c r="A1333" s="135" t="s">
        <v>2376</v>
      </c>
      <c r="B1333" s="135">
        <v>531196</v>
      </c>
      <c r="C1333" s="135" t="s">
        <v>391</v>
      </c>
      <c r="D1333" s="135" t="s">
        <v>413</v>
      </c>
      <c r="E1333" s="135"/>
      <c r="F1333" s="135"/>
    </row>
    <row r="1334" spans="1:6" ht="14.5">
      <c r="A1334" s="135" t="s">
        <v>2377</v>
      </c>
      <c r="B1334" s="135">
        <v>531196</v>
      </c>
      <c r="C1334" s="135" t="s">
        <v>391</v>
      </c>
      <c r="D1334" s="135" t="s">
        <v>413</v>
      </c>
      <c r="E1334" s="135"/>
      <c r="F1334" s="135"/>
    </row>
    <row r="1335" spans="1:6" ht="14.5">
      <c r="A1335" s="135" t="s">
        <v>2378</v>
      </c>
      <c r="B1335" s="135">
        <v>532155</v>
      </c>
      <c r="C1335" s="135" t="s">
        <v>2379</v>
      </c>
      <c r="D1335" s="135" t="s">
        <v>416</v>
      </c>
      <c r="E1335" s="135"/>
      <c r="F1335" s="135"/>
    </row>
    <row r="1336" spans="1:6" ht="14.5">
      <c r="A1336" s="135" t="s">
        <v>2380</v>
      </c>
      <c r="B1336" s="135">
        <v>532155</v>
      </c>
      <c r="C1336" s="135" t="s">
        <v>2379</v>
      </c>
      <c r="D1336" s="135" t="s">
        <v>416</v>
      </c>
      <c r="E1336" s="135"/>
      <c r="F1336" s="135"/>
    </row>
    <row r="1337" spans="1:6" ht="14.5">
      <c r="A1337" s="135" t="s">
        <v>2381</v>
      </c>
      <c r="B1337" s="135">
        <v>538609</v>
      </c>
      <c r="C1337" s="135" t="s">
        <v>391</v>
      </c>
      <c r="D1337" s="135" t="s">
        <v>374</v>
      </c>
      <c r="E1337" s="135"/>
      <c r="F1337" s="135"/>
    </row>
    <row r="1338" spans="1:6" ht="14.5">
      <c r="A1338" s="135" t="s">
        <v>2382</v>
      </c>
      <c r="B1338" s="135">
        <v>505711</v>
      </c>
      <c r="C1338" s="135" t="s">
        <v>391</v>
      </c>
      <c r="D1338" s="135" t="s">
        <v>746</v>
      </c>
      <c r="E1338" s="135"/>
      <c r="F1338" s="135"/>
    </row>
    <row r="1339" spans="1:6" ht="14.5">
      <c r="A1339" s="135" t="s">
        <v>2383</v>
      </c>
      <c r="B1339" s="135">
        <v>539228</v>
      </c>
      <c r="C1339" s="135" t="s">
        <v>391</v>
      </c>
      <c r="D1339" s="135" t="s">
        <v>2384</v>
      </c>
      <c r="E1339" s="135"/>
      <c r="F1339" s="135"/>
    </row>
    <row r="1340" spans="1:6" ht="14.5">
      <c r="A1340" s="135" t="s">
        <v>2385</v>
      </c>
      <c r="B1340" s="135">
        <v>538881</v>
      </c>
      <c r="C1340" s="135" t="s">
        <v>391</v>
      </c>
      <c r="D1340" s="135" t="s">
        <v>408</v>
      </c>
      <c r="E1340" s="135"/>
      <c r="F1340" s="135"/>
    </row>
    <row r="1341" spans="1:6" ht="14.5">
      <c r="A1341" s="135" t="s">
        <v>2386</v>
      </c>
      <c r="B1341" s="135">
        <v>504697</v>
      </c>
      <c r="C1341" s="135" t="s">
        <v>391</v>
      </c>
      <c r="D1341" s="135" t="s">
        <v>689</v>
      </c>
      <c r="E1341" s="135"/>
      <c r="F1341" s="135"/>
    </row>
    <row r="1342" spans="1:6" ht="14.5">
      <c r="A1342" s="135" t="s">
        <v>2387</v>
      </c>
      <c r="B1342" s="135">
        <v>531911</v>
      </c>
      <c r="C1342" s="135" t="s">
        <v>391</v>
      </c>
      <c r="D1342" s="135" t="s">
        <v>399</v>
      </c>
      <c r="E1342" s="135"/>
      <c r="F1342" s="135"/>
    </row>
    <row r="1343" spans="1:6" ht="14.5">
      <c r="A1343" s="135" t="s">
        <v>2388</v>
      </c>
      <c r="B1343" s="135">
        <v>526073</v>
      </c>
      <c r="C1343" s="135" t="s">
        <v>391</v>
      </c>
      <c r="D1343" s="135" t="s">
        <v>576</v>
      </c>
      <c r="E1343" s="135"/>
      <c r="F1343" s="135"/>
    </row>
    <row r="1344" spans="1:6" ht="14.5">
      <c r="A1344" s="135" t="s">
        <v>2389</v>
      </c>
      <c r="B1344" s="135">
        <v>506186</v>
      </c>
      <c r="C1344" s="135" t="s">
        <v>391</v>
      </c>
      <c r="D1344" s="135" t="s">
        <v>394</v>
      </c>
      <c r="E1344" s="135"/>
      <c r="F1344" s="135"/>
    </row>
    <row r="1345" spans="1:6" ht="14.5">
      <c r="A1345" s="135" t="s">
        <v>2390</v>
      </c>
      <c r="B1345" s="135">
        <v>540935</v>
      </c>
      <c r="C1345" s="135" t="s">
        <v>2391</v>
      </c>
      <c r="D1345" s="135" t="s">
        <v>551</v>
      </c>
      <c r="E1345" s="135"/>
      <c r="F1345" s="135"/>
    </row>
    <row r="1346" spans="1:6" ht="14.5">
      <c r="A1346" s="135" t="s">
        <v>2392</v>
      </c>
      <c r="B1346" s="135">
        <v>533265</v>
      </c>
      <c r="C1346" s="135" t="s">
        <v>2393</v>
      </c>
      <c r="D1346" s="135" t="s">
        <v>423</v>
      </c>
      <c r="E1346" s="135"/>
      <c r="F1346" s="135"/>
    </row>
    <row r="1347" spans="1:6" ht="14.5">
      <c r="A1347" s="135" t="s">
        <v>2394</v>
      </c>
      <c r="B1347" s="135">
        <v>532726</v>
      </c>
      <c r="C1347" s="135" t="s">
        <v>2395</v>
      </c>
      <c r="D1347" s="135" t="s">
        <v>423</v>
      </c>
      <c r="E1347" s="135"/>
      <c r="F1347" s="135"/>
    </row>
    <row r="1348" spans="1:6" ht="14.5">
      <c r="A1348" s="135" t="s">
        <v>2396</v>
      </c>
      <c r="B1348" s="135">
        <v>531902</v>
      </c>
      <c r="C1348" s="135" t="s">
        <v>2397</v>
      </c>
      <c r="D1348" s="135" t="s">
        <v>477</v>
      </c>
      <c r="E1348" s="135"/>
      <c r="F1348" s="135"/>
    </row>
    <row r="1349" spans="1:6" ht="14.5">
      <c r="A1349" s="135" t="s">
        <v>2398</v>
      </c>
      <c r="B1349" s="135">
        <v>532959</v>
      </c>
      <c r="C1349" s="135" t="s">
        <v>2399</v>
      </c>
      <c r="D1349" s="135" t="s">
        <v>789</v>
      </c>
      <c r="E1349" s="135"/>
      <c r="F1349" s="135"/>
    </row>
    <row r="1350" spans="1:6" ht="14.5">
      <c r="A1350" s="135" t="s">
        <v>2400</v>
      </c>
      <c r="B1350" s="135">
        <v>513108</v>
      </c>
      <c r="C1350" s="135" t="s">
        <v>2401</v>
      </c>
      <c r="D1350" s="135" t="s">
        <v>714</v>
      </c>
      <c r="E1350" s="135"/>
      <c r="F1350" s="135"/>
    </row>
    <row r="1351" spans="1:6" ht="14.5">
      <c r="A1351" s="135" t="s">
        <v>2402</v>
      </c>
      <c r="B1351" s="135">
        <v>500153</v>
      </c>
      <c r="C1351" s="135" t="s">
        <v>391</v>
      </c>
      <c r="D1351" s="135" t="s">
        <v>439</v>
      </c>
      <c r="E1351" s="135"/>
      <c r="F1351" s="135"/>
    </row>
    <row r="1352" spans="1:6" ht="14.5">
      <c r="A1352" s="135" t="s">
        <v>2403</v>
      </c>
      <c r="B1352" s="135">
        <v>541703</v>
      </c>
      <c r="C1352" s="135" t="s">
        <v>391</v>
      </c>
      <c r="D1352" s="135" t="s">
        <v>392</v>
      </c>
      <c r="E1352" s="135"/>
      <c r="F1352" s="135"/>
    </row>
    <row r="1353" spans="1:6" ht="14.5">
      <c r="A1353" s="135" t="s">
        <v>2404</v>
      </c>
      <c r="B1353" s="135">
        <v>541703</v>
      </c>
      <c r="C1353" s="135" t="s">
        <v>391</v>
      </c>
      <c r="D1353" s="135" t="s">
        <v>392</v>
      </c>
      <c r="E1353" s="135"/>
      <c r="F1353" s="135"/>
    </row>
    <row r="1354" spans="1:6" ht="14.5">
      <c r="A1354" s="135" t="s">
        <v>2405</v>
      </c>
      <c r="B1354" s="135">
        <v>504397</v>
      </c>
      <c r="C1354" s="135" t="s">
        <v>391</v>
      </c>
      <c r="D1354" s="135" t="s">
        <v>812</v>
      </c>
      <c r="E1354" s="135"/>
      <c r="F1354" s="135"/>
    </row>
    <row r="1355" spans="1:6" ht="14.5">
      <c r="A1355" s="135" t="s">
        <v>2406</v>
      </c>
      <c r="B1355" s="135">
        <v>526367</v>
      </c>
      <c r="C1355" s="135" t="s">
        <v>2407</v>
      </c>
      <c r="D1355" s="135" t="s">
        <v>477</v>
      </c>
      <c r="E1355" s="135"/>
      <c r="F1355" s="135"/>
    </row>
    <row r="1356" spans="1:6" ht="14.5">
      <c r="A1356" s="135" t="s">
        <v>2408</v>
      </c>
      <c r="B1356" s="135">
        <v>514167</v>
      </c>
      <c r="C1356" s="135" t="s">
        <v>2409</v>
      </c>
      <c r="D1356" s="135" t="s">
        <v>812</v>
      </c>
      <c r="E1356" s="135"/>
      <c r="F1356" s="135"/>
    </row>
    <row r="1357" spans="1:6" ht="14.5">
      <c r="A1357" s="135" t="s">
        <v>2410</v>
      </c>
      <c r="B1357" s="135" t="s">
        <v>391</v>
      </c>
      <c r="C1357" s="135" t="s">
        <v>2411</v>
      </c>
      <c r="D1357" s="135" t="s">
        <v>402</v>
      </c>
      <c r="E1357" s="135"/>
      <c r="F1357" s="135"/>
    </row>
    <row r="1358" spans="1:6" ht="14.5">
      <c r="A1358" s="135" t="s">
        <v>2412</v>
      </c>
      <c r="B1358" s="135">
        <v>531813</v>
      </c>
      <c r="C1358" s="135" t="s">
        <v>391</v>
      </c>
      <c r="D1358" s="135" t="s">
        <v>385</v>
      </c>
      <c r="E1358" s="135"/>
      <c r="F1358" s="135"/>
    </row>
    <row r="1359" spans="1:6" ht="14.5">
      <c r="A1359" s="135" t="s">
        <v>2413</v>
      </c>
      <c r="B1359" s="135">
        <v>531813</v>
      </c>
      <c r="C1359" s="135" t="s">
        <v>391</v>
      </c>
      <c r="D1359" s="135" t="s">
        <v>385</v>
      </c>
      <c r="E1359" s="135"/>
      <c r="F1359" s="135"/>
    </row>
    <row r="1360" spans="1:6" ht="14.5">
      <c r="A1360" s="135" t="s">
        <v>2414</v>
      </c>
      <c r="B1360" s="135">
        <v>539680</v>
      </c>
      <c r="C1360" s="135" t="s">
        <v>391</v>
      </c>
      <c r="D1360" s="135" t="s">
        <v>429</v>
      </c>
      <c r="E1360" s="135"/>
      <c r="F1360" s="135"/>
    </row>
    <row r="1361" spans="1:6" ht="14.5">
      <c r="A1361" s="135" t="s">
        <v>2415</v>
      </c>
      <c r="B1361" s="135">
        <v>540647</v>
      </c>
      <c r="C1361" s="135" t="s">
        <v>2416</v>
      </c>
      <c r="D1361" s="135" t="s">
        <v>411</v>
      </c>
      <c r="E1361" s="135"/>
      <c r="F1361" s="135"/>
    </row>
    <row r="1362" spans="1:6" ht="14.5">
      <c r="A1362" s="135" t="s">
        <v>2417</v>
      </c>
      <c r="B1362" s="135">
        <v>521176</v>
      </c>
      <c r="C1362" s="135" t="s">
        <v>2418</v>
      </c>
      <c r="D1362" s="135" t="s">
        <v>406</v>
      </c>
      <c r="E1362" s="135"/>
      <c r="F1362" s="135"/>
    </row>
    <row r="1363" spans="1:6" ht="14.5">
      <c r="A1363" s="135" t="s">
        <v>2419</v>
      </c>
      <c r="B1363" s="135">
        <v>512443</v>
      </c>
      <c r="C1363" s="135" t="s">
        <v>391</v>
      </c>
      <c r="D1363" s="135" t="s">
        <v>413</v>
      </c>
      <c r="E1363" s="135"/>
      <c r="F1363" s="135"/>
    </row>
    <row r="1364" spans="1:6" ht="14.5">
      <c r="A1364" s="135" t="s">
        <v>2420</v>
      </c>
      <c r="B1364" s="135">
        <v>539492</v>
      </c>
      <c r="C1364" s="135" t="s">
        <v>391</v>
      </c>
      <c r="D1364" s="135" t="s">
        <v>408</v>
      </c>
      <c r="E1364" s="135"/>
      <c r="F1364" s="135"/>
    </row>
    <row r="1365" spans="1:6" ht="14.5">
      <c r="A1365" s="135" t="s">
        <v>2421</v>
      </c>
      <c r="B1365" s="135">
        <v>542011</v>
      </c>
      <c r="C1365" s="135" t="s">
        <v>2422</v>
      </c>
      <c r="D1365" s="135" t="s">
        <v>469</v>
      </c>
      <c r="E1365" s="135"/>
      <c r="F1365" s="135"/>
    </row>
    <row r="1366" spans="1:6" ht="14.5">
      <c r="A1366" s="135" t="s">
        <v>2423</v>
      </c>
      <c r="B1366" s="135">
        <v>500155</v>
      </c>
      <c r="C1366" s="135" t="s">
        <v>2424</v>
      </c>
      <c r="D1366" s="135" t="s">
        <v>406</v>
      </c>
      <c r="E1366" s="135"/>
      <c r="F1366" s="135"/>
    </row>
    <row r="1367" spans="1:6" ht="14.5">
      <c r="A1367" s="135" t="s">
        <v>2425</v>
      </c>
      <c r="B1367" s="135">
        <v>530615</v>
      </c>
      <c r="C1367" s="135" t="s">
        <v>391</v>
      </c>
      <c r="D1367" s="135" t="s">
        <v>423</v>
      </c>
      <c r="E1367" s="135"/>
      <c r="F1367" s="135"/>
    </row>
    <row r="1368" spans="1:6" ht="14.5">
      <c r="A1368" s="135" t="s">
        <v>2426</v>
      </c>
      <c r="B1368" s="135">
        <v>526727</v>
      </c>
      <c r="C1368" s="135" t="s">
        <v>391</v>
      </c>
      <c r="D1368" s="135" t="s">
        <v>789</v>
      </c>
      <c r="E1368" s="135"/>
      <c r="F1368" s="135"/>
    </row>
    <row r="1369" spans="1:6" ht="14.5">
      <c r="A1369" s="135" t="s">
        <v>2427</v>
      </c>
      <c r="B1369" s="135">
        <v>512493</v>
      </c>
      <c r="C1369" s="135" t="s">
        <v>391</v>
      </c>
      <c r="D1369" s="135" t="s">
        <v>374</v>
      </c>
      <c r="E1369" s="135"/>
      <c r="F1369" s="135"/>
    </row>
    <row r="1370" spans="1:6" ht="14.5">
      <c r="A1370" s="135" t="s">
        <v>2428</v>
      </c>
      <c r="B1370" s="135">
        <v>530161</v>
      </c>
      <c r="C1370" s="135" t="s">
        <v>391</v>
      </c>
      <c r="D1370" s="135" t="s">
        <v>413</v>
      </c>
      <c r="E1370" s="135"/>
      <c r="F1370" s="135"/>
    </row>
    <row r="1371" spans="1:6" ht="14.5">
      <c r="A1371" s="135" t="s">
        <v>2429</v>
      </c>
      <c r="B1371" s="135">
        <v>541276</v>
      </c>
      <c r="C1371" s="135" t="s">
        <v>391</v>
      </c>
      <c r="D1371" s="135" t="s">
        <v>413</v>
      </c>
      <c r="E1371" s="135"/>
      <c r="F1371" s="135"/>
    </row>
    <row r="1372" spans="1:6" ht="14.5">
      <c r="A1372" s="135" t="s">
        <v>2430</v>
      </c>
      <c r="B1372" s="135">
        <v>509563</v>
      </c>
      <c r="C1372" s="135" t="s">
        <v>391</v>
      </c>
      <c r="D1372" s="135" t="s">
        <v>406</v>
      </c>
      <c r="E1372" s="135"/>
      <c r="F1372" s="135"/>
    </row>
    <row r="1373" spans="1:6" ht="14.5">
      <c r="A1373" s="135" t="s">
        <v>2431</v>
      </c>
      <c r="B1373" s="135">
        <v>500655</v>
      </c>
      <c r="C1373" s="135" t="s">
        <v>391</v>
      </c>
      <c r="D1373" s="135" t="s">
        <v>439</v>
      </c>
      <c r="E1373" s="135"/>
      <c r="F1373" s="135"/>
    </row>
    <row r="1374" spans="1:6" ht="14.5">
      <c r="A1374" s="135" t="s">
        <v>2432</v>
      </c>
      <c r="B1374" s="135">
        <v>514400</v>
      </c>
      <c r="C1374" s="135" t="s">
        <v>391</v>
      </c>
      <c r="D1374" s="135" t="s">
        <v>413</v>
      </c>
      <c r="E1374" s="135"/>
      <c r="F1374" s="135"/>
    </row>
    <row r="1375" spans="1:6" ht="14.5">
      <c r="A1375" s="135" t="s">
        <v>2433</v>
      </c>
      <c r="B1375" s="135">
        <v>509557</v>
      </c>
      <c r="C1375" s="135" t="s">
        <v>2434</v>
      </c>
      <c r="D1375" s="135" t="s">
        <v>406</v>
      </c>
      <c r="E1375" s="135"/>
      <c r="F1375" s="135"/>
    </row>
    <row r="1376" spans="1:6" ht="14.5">
      <c r="A1376" s="135" t="s">
        <v>2435</v>
      </c>
      <c r="B1376" s="135">
        <v>532622</v>
      </c>
      <c r="C1376" s="135" t="s">
        <v>2436</v>
      </c>
      <c r="D1376" s="135" t="s">
        <v>712</v>
      </c>
      <c r="E1376" s="135"/>
      <c r="F1376" s="135"/>
    </row>
    <row r="1377" spans="1:6" ht="14.5">
      <c r="A1377" s="135" t="s">
        <v>2437</v>
      </c>
      <c r="B1377" s="135">
        <v>532345</v>
      </c>
      <c r="C1377" s="135" t="s">
        <v>2438</v>
      </c>
      <c r="D1377" s="135" t="s">
        <v>712</v>
      </c>
      <c r="E1377" s="135"/>
      <c r="F1377" s="135"/>
    </row>
    <row r="1378" spans="1:6" ht="14.5">
      <c r="A1378" s="135" t="s">
        <v>2439</v>
      </c>
      <c r="B1378" s="135">
        <v>539515</v>
      </c>
      <c r="C1378" s="135" t="s">
        <v>391</v>
      </c>
      <c r="D1378" s="135" t="s">
        <v>413</v>
      </c>
      <c r="E1378" s="135"/>
      <c r="F1378" s="135"/>
    </row>
    <row r="1379" spans="1:6" ht="14.5">
      <c r="A1379" s="135" t="s">
        <v>2440</v>
      </c>
      <c r="B1379" s="135">
        <v>540613</v>
      </c>
      <c r="C1379" s="135" t="s">
        <v>391</v>
      </c>
      <c r="D1379" s="135" t="s">
        <v>413</v>
      </c>
      <c r="E1379" s="135"/>
      <c r="F1379" s="135"/>
    </row>
    <row r="1380" spans="1:6" ht="14.5">
      <c r="A1380" s="135" t="s">
        <v>2441</v>
      </c>
      <c r="B1380" s="135">
        <v>540936</v>
      </c>
      <c r="C1380" s="135" t="s">
        <v>391</v>
      </c>
      <c r="D1380" s="135" t="s">
        <v>413</v>
      </c>
      <c r="E1380" s="135"/>
      <c r="F1380" s="135"/>
    </row>
    <row r="1381" spans="1:6" ht="14.5">
      <c r="A1381" s="135" t="s">
        <v>2442</v>
      </c>
      <c r="B1381" s="135">
        <v>524564</v>
      </c>
      <c r="C1381" s="135" t="s">
        <v>391</v>
      </c>
      <c r="D1381" s="135" t="s">
        <v>439</v>
      </c>
      <c r="E1381" s="135"/>
      <c r="F1381" s="135"/>
    </row>
    <row r="1382" spans="1:6" ht="14.5">
      <c r="A1382" s="135" t="s">
        <v>2443</v>
      </c>
      <c r="B1382" s="135">
        <v>541546</v>
      </c>
      <c r="C1382" s="135" t="s">
        <v>2444</v>
      </c>
      <c r="D1382" s="135" t="s">
        <v>789</v>
      </c>
      <c r="E1382" s="135"/>
      <c r="F1382" s="135"/>
    </row>
    <row r="1383" spans="1:6" ht="14.5">
      <c r="A1383" s="135" t="s">
        <v>2445</v>
      </c>
      <c r="B1383" s="135">
        <v>532767</v>
      </c>
      <c r="C1383" s="135" t="s">
        <v>2446</v>
      </c>
      <c r="D1383" s="135" t="s">
        <v>789</v>
      </c>
      <c r="E1383" s="135"/>
      <c r="F1383" s="135"/>
    </row>
    <row r="1384" spans="1:6" ht="14.5">
      <c r="A1384" s="135" t="s">
        <v>2447</v>
      </c>
      <c r="B1384" s="135">
        <v>532183</v>
      </c>
      <c r="C1384" s="135" t="s">
        <v>391</v>
      </c>
      <c r="D1384" s="135" t="s">
        <v>1090</v>
      </c>
      <c r="E1384" s="135"/>
      <c r="F1384" s="135"/>
    </row>
    <row r="1385" spans="1:6" ht="14.5">
      <c r="A1385" s="135" t="s">
        <v>2448</v>
      </c>
      <c r="B1385" s="135">
        <v>539009</v>
      </c>
      <c r="C1385" s="135" t="s">
        <v>391</v>
      </c>
      <c r="D1385" s="135" t="s">
        <v>789</v>
      </c>
      <c r="E1385" s="135"/>
      <c r="F1385" s="135"/>
    </row>
    <row r="1386" spans="1:6" ht="14.5">
      <c r="A1386" s="135" t="s">
        <v>2449</v>
      </c>
      <c r="B1386" s="135">
        <v>538319</v>
      </c>
      <c r="C1386" s="135" t="s">
        <v>391</v>
      </c>
      <c r="D1386" s="135" t="s">
        <v>374</v>
      </c>
      <c r="E1386" s="135"/>
      <c r="F1386" s="135"/>
    </row>
    <row r="1387" spans="1:6" ht="14.5">
      <c r="A1387" s="135" t="s">
        <v>2450</v>
      </c>
      <c r="B1387" s="135">
        <v>535917</v>
      </c>
      <c r="C1387" s="135" t="s">
        <v>391</v>
      </c>
      <c r="D1387" s="135" t="s">
        <v>374</v>
      </c>
      <c r="E1387" s="135"/>
      <c r="F1387" s="135"/>
    </row>
    <row r="1388" spans="1:6" ht="14.5">
      <c r="A1388" s="135" t="s">
        <v>2451</v>
      </c>
      <c r="B1388" s="135">
        <v>535431</v>
      </c>
      <c r="C1388" s="135" t="s">
        <v>391</v>
      </c>
      <c r="D1388" s="135" t="s">
        <v>374</v>
      </c>
      <c r="E1388" s="135"/>
      <c r="F1388" s="135"/>
    </row>
    <row r="1389" spans="1:6" ht="14.5">
      <c r="A1389" s="135" t="s">
        <v>2452</v>
      </c>
      <c r="B1389" s="135">
        <v>530855</v>
      </c>
      <c r="C1389" s="135" t="s">
        <v>391</v>
      </c>
      <c r="D1389" s="135" t="s">
        <v>408</v>
      </c>
      <c r="E1389" s="135"/>
      <c r="F1389" s="135"/>
    </row>
    <row r="1390" spans="1:6" ht="14.5">
      <c r="A1390" s="135" t="s">
        <v>2453</v>
      </c>
      <c r="B1390" s="135">
        <v>532309</v>
      </c>
      <c r="C1390" s="135" t="s">
        <v>2454</v>
      </c>
      <c r="D1390" s="135" t="s">
        <v>434</v>
      </c>
      <c r="E1390" s="135"/>
      <c r="F1390" s="135"/>
    </row>
    <row r="1391" spans="1:6" ht="14.5">
      <c r="A1391" s="135" t="s">
        <v>2455</v>
      </c>
      <c r="B1391" s="135">
        <v>532309</v>
      </c>
      <c r="C1391" s="135" t="s">
        <v>2454</v>
      </c>
      <c r="D1391" s="135" t="s">
        <v>434</v>
      </c>
      <c r="E1391" s="135"/>
      <c r="F1391" s="135"/>
    </row>
    <row r="1392" spans="1:6" ht="14.5">
      <c r="A1392" s="135" t="s">
        <v>2456</v>
      </c>
      <c r="B1392" s="135">
        <v>522275</v>
      </c>
      <c r="C1392" s="135" t="s">
        <v>2457</v>
      </c>
      <c r="D1392" s="135" t="s">
        <v>530</v>
      </c>
      <c r="E1392" s="135"/>
      <c r="F1392" s="135"/>
    </row>
    <row r="1393" spans="1:6" ht="14.5">
      <c r="A1393" s="135" t="s">
        <v>2458</v>
      </c>
      <c r="B1393" s="135">
        <v>522275</v>
      </c>
      <c r="C1393" s="135" t="s">
        <v>2457</v>
      </c>
      <c r="D1393" s="135" t="s">
        <v>530</v>
      </c>
      <c r="E1393" s="135"/>
      <c r="F1393" s="135"/>
    </row>
    <row r="1394" spans="1:6" ht="14.5">
      <c r="A1394" s="135" t="s">
        <v>2459</v>
      </c>
      <c r="B1394" s="135">
        <v>504028</v>
      </c>
      <c r="C1394" s="135" t="s">
        <v>391</v>
      </c>
      <c r="D1394" s="135" t="s">
        <v>576</v>
      </c>
      <c r="E1394" s="135"/>
      <c r="F1394" s="135"/>
    </row>
    <row r="1395" spans="1:6" ht="14.5">
      <c r="A1395" s="135" t="s">
        <v>2460</v>
      </c>
      <c r="B1395" s="135">
        <v>532764</v>
      </c>
      <c r="C1395" s="135" t="s">
        <v>2461</v>
      </c>
      <c r="D1395" s="135" t="s">
        <v>477</v>
      </c>
      <c r="E1395" s="135"/>
      <c r="F1395" s="135"/>
    </row>
    <row r="1396" spans="1:6" ht="14.5">
      <c r="A1396" s="135" t="s">
        <v>2462</v>
      </c>
      <c r="B1396" s="135">
        <v>530389</v>
      </c>
      <c r="C1396" s="135" t="s">
        <v>391</v>
      </c>
      <c r="D1396" s="135" t="s">
        <v>411</v>
      </c>
      <c r="E1396" s="135"/>
      <c r="F1396" s="135"/>
    </row>
    <row r="1397" spans="1:6" ht="14.5">
      <c r="A1397" s="135" t="s">
        <v>2463</v>
      </c>
      <c r="B1397" s="135" t="s">
        <v>391</v>
      </c>
      <c r="C1397" s="135" t="s">
        <v>2464</v>
      </c>
      <c r="D1397" s="135" t="s">
        <v>402</v>
      </c>
      <c r="E1397" s="135"/>
      <c r="F1397" s="135"/>
    </row>
    <row r="1398" spans="1:6" ht="14.5">
      <c r="A1398" s="135" t="s">
        <v>2465</v>
      </c>
      <c r="B1398" s="135">
        <v>539486</v>
      </c>
      <c r="C1398" s="135" t="s">
        <v>391</v>
      </c>
      <c r="D1398" s="135" t="s">
        <v>408</v>
      </c>
      <c r="E1398" s="135"/>
      <c r="F1398" s="135"/>
    </row>
    <row r="1399" spans="1:6" ht="14.5">
      <c r="A1399" s="135" t="s">
        <v>2466</v>
      </c>
      <c r="B1399" s="135">
        <v>521133</v>
      </c>
      <c r="C1399" s="135" t="s">
        <v>391</v>
      </c>
      <c r="D1399" s="135" t="s">
        <v>406</v>
      </c>
      <c r="E1399" s="135"/>
      <c r="F1399" s="135"/>
    </row>
    <row r="1400" spans="1:6" ht="14.5">
      <c r="A1400" s="135" t="s">
        <v>2467</v>
      </c>
      <c r="B1400" s="135">
        <v>521133</v>
      </c>
      <c r="C1400" s="135" t="s">
        <v>391</v>
      </c>
      <c r="D1400" s="135" t="s">
        <v>406</v>
      </c>
      <c r="E1400" s="135"/>
      <c r="F1400" s="135"/>
    </row>
    <row r="1401" spans="1:6" ht="14.5">
      <c r="A1401" s="135" t="s">
        <v>2468</v>
      </c>
      <c r="B1401" s="135">
        <v>532318</v>
      </c>
      <c r="C1401" s="135" t="s">
        <v>2469</v>
      </c>
      <c r="D1401" s="135" t="s">
        <v>2018</v>
      </c>
      <c r="E1401" s="135"/>
      <c r="F1401" s="135"/>
    </row>
    <row r="1402" spans="1:6" ht="14.5">
      <c r="A1402" s="135" t="s">
        <v>2470</v>
      </c>
      <c r="B1402" s="135">
        <v>531137</v>
      </c>
      <c r="C1402" s="135" t="s">
        <v>391</v>
      </c>
      <c r="D1402" s="135" t="s">
        <v>812</v>
      </c>
      <c r="E1402" s="135"/>
      <c r="F1402" s="135"/>
    </row>
    <row r="1403" spans="1:6" ht="14.5">
      <c r="A1403" s="135" t="s">
        <v>2471</v>
      </c>
      <c r="B1403" s="135">
        <v>541999</v>
      </c>
      <c r="C1403" s="135" t="s">
        <v>391</v>
      </c>
      <c r="D1403" s="135" t="s">
        <v>589</v>
      </c>
      <c r="E1403" s="135"/>
      <c r="F1403" s="135"/>
    </row>
    <row r="1404" spans="1:6" ht="14.5">
      <c r="A1404" s="135" t="s">
        <v>2472</v>
      </c>
      <c r="B1404" s="135">
        <v>540755</v>
      </c>
      <c r="C1404" s="135" t="s">
        <v>2473</v>
      </c>
      <c r="D1404" s="135" t="s">
        <v>2474</v>
      </c>
      <c r="E1404" s="135"/>
      <c r="F1404" s="135"/>
    </row>
    <row r="1405" spans="1:6" ht="14.5">
      <c r="A1405" s="135" t="s">
        <v>2475</v>
      </c>
      <c r="B1405" s="135">
        <v>539407</v>
      </c>
      <c r="C1405" s="135" t="s">
        <v>391</v>
      </c>
      <c r="D1405" s="135" t="s">
        <v>789</v>
      </c>
      <c r="E1405" s="135"/>
      <c r="F1405" s="135"/>
    </row>
    <row r="1406" spans="1:6" ht="14.5">
      <c r="A1406" s="135" t="s">
        <v>2476</v>
      </c>
      <c r="B1406" s="135">
        <v>514336</v>
      </c>
      <c r="C1406" s="135" t="s">
        <v>391</v>
      </c>
      <c r="D1406" s="135" t="s">
        <v>729</v>
      </c>
      <c r="E1406" s="135"/>
      <c r="F1406" s="135"/>
    </row>
    <row r="1407" spans="1:6" ht="14.5">
      <c r="A1407" s="135" t="s">
        <v>2477</v>
      </c>
      <c r="B1407" s="135">
        <v>514336</v>
      </c>
      <c r="C1407" s="135" t="s">
        <v>391</v>
      </c>
      <c r="D1407" s="135" t="s">
        <v>729</v>
      </c>
      <c r="E1407" s="135"/>
      <c r="F1407" s="135"/>
    </row>
    <row r="1408" spans="1:6" ht="14.5">
      <c r="A1408" s="135" t="s">
        <v>2478</v>
      </c>
      <c r="B1408" s="135">
        <v>506109</v>
      </c>
      <c r="C1408" s="135" t="s">
        <v>2479</v>
      </c>
      <c r="D1408" s="135" t="s">
        <v>484</v>
      </c>
      <c r="E1408" s="135"/>
      <c r="F1408" s="135"/>
    </row>
    <row r="1409" spans="1:6" ht="14.5">
      <c r="A1409" s="135" t="s">
        <v>2480</v>
      </c>
      <c r="B1409" s="135">
        <v>531739</v>
      </c>
      <c r="C1409" s="135" t="s">
        <v>391</v>
      </c>
      <c r="D1409" s="135" t="s">
        <v>429</v>
      </c>
      <c r="E1409" s="135"/>
      <c r="F1409" s="135"/>
    </row>
    <row r="1410" spans="1:6" ht="14.5">
      <c r="A1410" s="135" t="s">
        <v>2481</v>
      </c>
      <c r="B1410" s="135">
        <v>539206</v>
      </c>
      <c r="C1410" s="135" t="s">
        <v>391</v>
      </c>
      <c r="D1410" s="135" t="s">
        <v>729</v>
      </c>
      <c r="E1410" s="135"/>
      <c r="F1410" s="135"/>
    </row>
    <row r="1411" spans="1:6" ht="14.5">
      <c r="A1411" s="135" t="s">
        <v>2482</v>
      </c>
      <c r="B1411" s="135">
        <v>538961</v>
      </c>
      <c r="C1411" s="135" t="s">
        <v>2483</v>
      </c>
      <c r="D1411" s="135" t="s">
        <v>385</v>
      </c>
      <c r="E1411" s="135"/>
      <c r="F1411" s="135"/>
    </row>
    <row r="1412" spans="1:6" ht="14.5">
      <c r="A1412" s="135" t="s">
        <v>2484</v>
      </c>
      <c r="B1412" s="135">
        <v>530343</v>
      </c>
      <c r="C1412" s="135" t="s">
        <v>2485</v>
      </c>
      <c r="D1412" s="135" t="s">
        <v>689</v>
      </c>
      <c r="E1412" s="135"/>
      <c r="F1412" s="135"/>
    </row>
    <row r="1413" spans="1:6" ht="14.5">
      <c r="A1413" s="135" t="s">
        <v>2486</v>
      </c>
      <c r="B1413" s="135">
        <v>532285</v>
      </c>
      <c r="C1413" s="135" t="s">
        <v>2487</v>
      </c>
      <c r="D1413" s="135" t="s">
        <v>374</v>
      </c>
      <c r="E1413" s="135"/>
      <c r="F1413" s="135"/>
    </row>
    <row r="1414" spans="1:6" ht="14.5">
      <c r="A1414" s="135" t="s">
        <v>2488</v>
      </c>
      <c r="B1414" s="135">
        <v>500171</v>
      </c>
      <c r="C1414" s="135" t="s">
        <v>2489</v>
      </c>
      <c r="D1414" s="135" t="s">
        <v>439</v>
      </c>
      <c r="E1414" s="135"/>
      <c r="F1414" s="135"/>
    </row>
    <row r="1415" spans="1:6" ht="14.5">
      <c r="A1415" s="135" t="s">
        <v>2490</v>
      </c>
      <c r="B1415" s="135">
        <v>533048</v>
      </c>
      <c r="C1415" s="135" t="s">
        <v>2491</v>
      </c>
      <c r="D1415" s="135" t="s">
        <v>789</v>
      </c>
      <c r="E1415" s="135"/>
      <c r="F1415" s="135"/>
    </row>
    <row r="1416" spans="1:6" ht="14.5">
      <c r="A1416" s="135" t="s">
        <v>2492</v>
      </c>
      <c r="B1416" s="135">
        <v>511676</v>
      </c>
      <c r="C1416" s="135" t="s">
        <v>2493</v>
      </c>
      <c r="D1416" s="135" t="s">
        <v>449</v>
      </c>
      <c r="E1416" s="135"/>
      <c r="F1416" s="135"/>
    </row>
    <row r="1417" spans="1:6" ht="14.5">
      <c r="A1417" s="135" t="s">
        <v>2494</v>
      </c>
      <c r="B1417" s="135">
        <v>538788</v>
      </c>
      <c r="C1417" s="135" t="s">
        <v>391</v>
      </c>
      <c r="D1417" s="135" t="s">
        <v>408</v>
      </c>
      <c r="E1417" s="135"/>
      <c r="F1417" s="135"/>
    </row>
    <row r="1418" spans="1:6" ht="14.5">
      <c r="A1418" s="135" t="s">
        <v>2495</v>
      </c>
      <c r="B1418" s="135">
        <v>532716</v>
      </c>
      <c r="C1418" s="135" t="s">
        <v>2496</v>
      </c>
      <c r="D1418" s="135" t="s">
        <v>380</v>
      </c>
      <c r="E1418" s="135"/>
      <c r="F1418" s="135"/>
    </row>
    <row r="1419" spans="1:6" ht="14.5">
      <c r="A1419" s="135" t="s">
        <v>2497</v>
      </c>
      <c r="B1419" s="135">
        <v>507815</v>
      </c>
      <c r="C1419" s="135" t="s">
        <v>2498</v>
      </c>
      <c r="D1419" s="135" t="s">
        <v>573</v>
      </c>
      <c r="E1419" s="135"/>
      <c r="F1419" s="135"/>
    </row>
    <row r="1420" spans="1:6" ht="14.5">
      <c r="A1420" s="135" t="s">
        <v>2499</v>
      </c>
      <c r="B1420" s="135">
        <v>507815</v>
      </c>
      <c r="C1420" s="135" t="s">
        <v>2498</v>
      </c>
      <c r="D1420" s="135" t="s">
        <v>573</v>
      </c>
      <c r="E1420" s="135"/>
      <c r="F1420" s="135"/>
    </row>
    <row r="1421" spans="1:6" ht="14.5">
      <c r="A1421" s="135" t="s">
        <v>2500</v>
      </c>
      <c r="B1421" s="135">
        <v>531744</v>
      </c>
      <c r="C1421" s="135" t="s">
        <v>391</v>
      </c>
      <c r="D1421" s="135" t="s">
        <v>413</v>
      </c>
      <c r="E1421" s="135"/>
      <c r="F1421" s="135"/>
    </row>
    <row r="1422" spans="1:6" ht="14.5">
      <c r="A1422" s="135" t="s">
        <v>2501</v>
      </c>
      <c r="B1422" s="135">
        <v>590025</v>
      </c>
      <c r="C1422" s="135" t="s">
        <v>2502</v>
      </c>
      <c r="D1422" s="135" t="s">
        <v>406</v>
      </c>
      <c r="E1422" s="135"/>
      <c r="F1422" s="135"/>
    </row>
    <row r="1423" spans="1:6" ht="14.5">
      <c r="A1423" s="135" t="s">
        <v>2503</v>
      </c>
      <c r="B1423" s="135">
        <v>507506</v>
      </c>
      <c r="C1423" s="135" t="s">
        <v>391</v>
      </c>
      <c r="D1423" s="135" t="s">
        <v>1090</v>
      </c>
      <c r="E1423" s="135"/>
      <c r="F1423" s="135"/>
    </row>
    <row r="1424" spans="1:6" ht="14.5">
      <c r="A1424" s="135" t="s">
        <v>2504</v>
      </c>
      <c r="B1424" s="135" t="s">
        <v>391</v>
      </c>
      <c r="C1424" s="135" t="s">
        <v>2505</v>
      </c>
      <c r="D1424" s="135" t="s">
        <v>402</v>
      </c>
      <c r="E1424" s="135"/>
      <c r="F1424" s="135"/>
    </row>
    <row r="1425" spans="1:6" ht="14.5">
      <c r="A1425" s="135" t="s">
        <v>2506</v>
      </c>
      <c r="B1425" s="135">
        <v>539013</v>
      </c>
      <c r="C1425" s="135" t="s">
        <v>391</v>
      </c>
      <c r="D1425" s="135" t="s">
        <v>530</v>
      </c>
      <c r="E1425" s="135"/>
      <c r="F1425" s="135"/>
    </row>
    <row r="1426" spans="1:6" ht="14.5">
      <c r="A1426" s="135" t="s">
        <v>2507</v>
      </c>
      <c r="B1426" s="135">
        <v>533212</v>
      </c>
      <c r="C1426" s="135" t="s">
        <v>391</v>
      </c>
      <c r="D1426" s="135" t="s">
        <v>580</v>
      </c>
      <c r="E1426" s="135"/>
      <c r="F1426" s="135"/>
    </row>
    <row r="1427" spans="1:6" ht="14.5">
      <c r="A1427" s="135" t="s">
        <v>2508</v>
      </c>
      <c r="B1427" s="135" t="s">
        <v>391</v>
      </c>
      <c r="C1427" s="135" t="s">
        <v>2509</v>
      </c>
      <c r="D1427" s="135" t="s">
        <v>482</v>
      </c>
      <c r="E1427" s="135"/>
      <c r="F1427" s="135"/>
    </row>
    <row r="1428" spans="1:6" ht="14.5">
      <c r="A1428" s="135" t="s">
        <v>2510</v>
      </c>
      <c r="B1428" s="135">
        <v>531199</v>
      </c>
      <c r="C1428" s="135" t="s">
        <v>391</v>
      </c>
      <c r="D1428" s="135" t="s">
        <v>408</v>
      </c>
      <c r="E1428" s="135"/>
      <c r="F1428" s="135"/>
    </row>
    <row r="1429" spans="1:6" ht="14.5">
      <c r="A1429" s="135" t="s">
        <v>2511</v>
      </c>
      <c r="B1429" s="135">
        <v>500676</v>
      </c>
      <c r="C1429" s="135" t="s">
        <v>2512</v>
      </c>
      <c r="D1429" s="135" t="s">
        <v>451</v>
      </c>
      <c r="E1429" s="135"/>
      <c r="F1429" s="135"/>
    </row>
    <row r="1430" spans="1:6" ht="14.5">
      <c r="A1430" s="135" t="s">
        <v>2513</v>
      </c>
      <c r="B1430" s="135">
        <v>500660</v>
      </c>
      <c r="C1430" s="135" t="s">
        <v>2514</v>
      </c>
      <c r="D1430" s="135" t="s">
        <v>429</v>
      </c>
      <c r="E1430" s="135"/>
      <c r="F1430" s="135"/>
    </row>
    <row r="1431" spans="1:6" ht="14.5">
      <c r="A1431" s="135" t="s">
        <v>2515</v>
      </c>
      <c r="B1431" s="135">
        <v>542477</v>
      </c>
      <c r="C1431" s="135" t="s">
        <v>2516</v>
      </c>
      <c r="D1431" s="135" t="s">
        <v>757</v>
      </c>
      <c r="E1431" s="135"/>
      <c r="F1431" s="135"/>
    </row>
    <row r="1432" spans="1:6" ht="14.5">
      <c r="A1432" s="135" t="s">
        <v>2517</v>
      </c>
      <c r="B1432" s="135">
        <v>532296</v>
      </c>
      <c r="C1432" s="135" t="s">
        <v>2518</v>
      </c>
      <c r="D1432" s="135" t="s">
        <v>429</v>
      </c>
      <c r="E1432" s="135"/>
      <c r="F1432" s="135"/>
    </row>
    <row r="1433" spans="1:6" ht="14.5">
      <c r="A1433" s="135" t="s">
        <v>2519</v>
      </c>
      <c r="B1433" s="135">
        <v>513528</v>
      </c>
      <c r="C1433" s="135" t="s">
        <v>391</v>
      </c>
      <c r="D1433" s="135" t="s">
        <v>919</v>
      </c>
      <c r="E1433" s="135"/>
      <c r="F1433" s="135"/>
    </row>
    <row r="1434" spans="1:6" ht="14.5">
      <c r="A1434" s="135" t="s">
        <v>2520</v>
      </c>
      <c r="B1434" s="135">
        <v>530263</v>
      </c>
      <c r="C1434" s="135" t="s">
        <v>391</v>
      </c>
      <c r="D1434" s="135" t="s">
        <v>408</v>
      </c>
      <c r="E1434" s="135"/>
      <c r="F1434" s="135"/>
    </row>
    <row r="1435" spans="1:6" ht="14.5">
      <c r="A1435" s="135" t="s">
        <v>2521</v>
      </c>
      <c r="B1435" s="135" t="s">
        <v>391</v>
      </c>
      <c r="C1435" s="135" t="s">
        <v>2522</v>
      </c>
      <c r="D1435" s="135" t="s">
        <v>402</v>
      </c>
      <c r="E1435" s="135"/>
      <c r="F1435" s="135"/>
    </row>
    <row r="1436" spans="1:6" ht="14.5">
      <c r="A1436" s="135" t="s">
        <v>2523</v>
      </c>
      <c r="B1436" s="135">
        <v>531463</v>
      </c>
      <c r="C1436" s="135" t="s">
        <v>391</v>
      </c>
      <c r="D1436" s="135" t="s">
        <v>812</v>
      </c>
      <c r="E1436" s="135"/>
      <c r="F1436" s="135"/>
    </row>
    <row r="1437" spans="1:6" ht="14.5">
      <c r="A1437" s="135" t="s">
        <v>2524</v>
      </c>
      <c r="B1437" s="135">
        <v>531479</v>
      </c>
      <c r="C1437" s="135" t="s">
        <v>391</v>
      </c>
      <c r="D1437" s="135" t="s">
        <v>477</v>
      </c>
      <c r="E1437" s="135"/>
      <c r="F1437" s="135"/>
    </row>
    <row r="1438" spans="1:6" ht="14.5">
      <c r="A1438" s="135" t="s">
        <v>2525</v>
      </c>
      <c r="B1438" s="135">
        <v>501848</v>
      </c>
      <c r="C1438" s="135" t="s">
        <v>2526</v>
      </c>
      <c r="D1438" s="135" t="s">
        <v>1639</v>
      </c>
      <c r="E1438" s="135"/>
      <c r="F1438" s="135"/>
    </row>
    <row r="1439" spans="1:6" ht="14.5">
      <c r="A1439" s="135" t="s">
        <v>2527</v>
      </c>
      <c r="B1439" s="135">
        <v>532773</v>
      </c>
      <c r="C1439" s="135" t="s">
        <v>2528</v>
      </c>
      <c r="D1439" s="135" t="s">
        <v>2529</v>
      </c>
      <c r="E1439" s="135"/>
      <c r="F1439" s="135"/>
    </row>
    <row r="1440" spans="1:6" ht="14.5">
      <c r="A1440" s="135" t="s">
        <v>2530</v>
      </c>
      <c r="B1440" s="135">
        <v>540654</v>
      </c>
      <c r="C1440" s="135" t="s">
        <v>391</v>
      </c>
      <c r="D1440" s="135" t="s">
        <v>377</v>
      </c>
      <c r="E1440" s="135"/>
      <c r="F1440" s="135"/>
    </row>
    <row r="1441" spans="1:6" ht="14.5">
      <c r="A1441" s="135" t="s">
        <v>2531</v>
      </c>
      <c r="B1441" s="135">
        <v>540266</v>
      </c>
      <c r="C1441" s="135" t="s">
        <v>391</v>
      </c>
      <c r="D1441" s="135" t="s">
        <v>413</v>
      </c>
      <c r="E1441" s="135"/>
      <c r="F1441" s="135"/>
    </row>
    <row r="1442" spans="1:6" ht="14.5">
      <c r="A1442" s="135" t="s">
        <v>2532</v>
      </c>
      <c r="B1442" s="135" t="s">
        <v>391</v>
      </c>
      <c r="C1442" s="135" t="s">
        <v>2533</v>
      </c>
      <c r="D1442" s="135" t="s">
        <v>402</v>
      </c>
      <c r="E1442" s="135"/>
      <c r="F1442" s="135"/>
    </row>
    <row r="1443" spans="1:6" ht="14.5">
      <c r="A1443" s="135" t="s">
        <v>2534</v>
      </c>
      <c r="B1443" s="135" t="s">
        <v>391</v>
      </c>
      <c r="C1443" s="135" t="s">
        <v>2535</v>
      </c>
      <c r="D1443" s="135" t="s">
        <v>402</v>
      </c>
      <c r="E1443" s="135"/>
      <c r="F1443" s="135"/>
    </row>
    <row r="1444" spans="1:6" ht="14.5">
      <c r="A1444" s="135" t="s">
        <v>2536</v>
      </c>
      <c r="B1444" s="135" t="s">
        <v>391</v>
      </c>
      <c r="C1444" s="135" t="s">
        <v>2535</v>
      </c>
      <c r="D1444" s="135" t="s">
        <v>402</v>
      </c>
      <c r="E1444" s="135"/>
      <c r="F1444" s="135"/>
    </row>
    <row r="1445" spans="1:6" ht="14.5">
      <c r="A1445" s="135" t="s">
        <v>2537</v>
      </c>
      <c r="B1445" s="135">
        <v>526025</v>
      </c>
      <c r="C1445" s="135" t="s">
        <v>391</v>
      </c>
      <c r="D1445" s="135" t="s">
        <v>406</v>
      </c>
      <c r="E1445" s="135"/>
      <c r="F1445" s="135"/>
    </row>
    <row r="1446" spans="1:6" ht="14.5">
      <c r="A1446" s="135" t="s">
        <v>2538</v>
      </c>
      <c r="B1446" s="135">
        <v>531904</v>
      </c>
      <c r="C1446" s="135" t="s">
        <v>2539</v>
      </c>
      <c r="D1446" s="135" t="s">
        <v>757</v>
      </c>
      <c r="E1446" s="135"/>
      <c r="F1446" s="135"/>
    </row>
    <row r="1447" spans="1:6" ht="14.5">
      <c r="A1447" s="135" t="s">
        <v>2540</v>
      </c>
      <c r="B1447" s="135">
        <v>533104</v>
      </c>
      <c r="C1447" s="135" t="s">
        <v>2541</v>
      </c>
      <c r="D1447" s="135" t="s">
        <v>1023</v>
      </c>
      <c r="E1447" s="135"/>
      <c r="F1447" s="135"/>
    </row>
    <row r="1448" spans="1:6" ht="14.5">
      <c r="A1448" s="135" t="s">
        <v>2542</v>
      </c>
      <c r="B1448" s="135">
        <v>542351</v>
      </c>
      <c r="C1448" s="135" t="s">
        <v>2543</v>
      </c>
      <c r="D1448" s="135" t="s">
        <v>2544</v>
      </c>
      <c r="E1448" s="135"/>
      <c r="F1448" s="135"/>
    </row>
    <row r="1449" spans="1:6" ht="14.5">
      <c r="A1449" s="135" t="s">
        <v>2545</v>
      </c>
      <c r="B1449" s="135">
        <v>507488</v>
      </c>
      <c r="C1449" s="135" t="s">
        <v>2546</v>
      </c>
      <c r="D1449" s="135" t="s">
        <v>1023</v>
      </c>
      <c r="E1449" s="135"/>
      <c r="F1449" s="135"/>
    </row>
    <row r="1450" spans="1:6" ht="14.5">
      <c r="A1450" s="135" t="s">
        <v>2547</v>
      </c>
      <c r="B1450" s="135">
        <v>505255</v>
      </c>
      <c r="C1450" s="135" t="s">
        <v>2548</v>
      </c>
      <c r="D1450" s="135" t="s">
        <v>399</v>
      </c>
      <c r="E1450" s="135"/>
      <c r="F1450" s="135"/>
    </row>
    <row r="1451" spans="1:6" ht="14.5">
      <c r="A1451" s="135" t="s">
        <v>2549</v>
      </c>
      <c r="B1451" s="135">
        <v>532754</v>
      </c>
      <c r="C1451" s="135" t="s">
        <v>2550</v>
      </c>
      <c r="D1451" s="135" t="s">
        <v>530</v>
      </c>
      <c r="E1451" s="135"/>
      <c r="F1451" s="135"/>
    </row>
    <row r="1452" spans="1:6" ht="14.5">
      <c r="A1452" s="135" t="s">
        <v>2551</v>
      </c>
      <c r="B1452" s="135">
        <v>540124</v>
      </c>
      <c r="C1452" s="135" t="s">
        <v>2552</v>
      </c>
      <c r="D1452" s="135" t="s">
        <v>746</v>
      </c>
      <c r="E1452" s="135"/>
      <c r="F1452" s="135"/>
    </row>
    <row r="1453" spans="1:6" ht="14.5">
      <c r="A1453" s="135" t="s">
        <v>2553</v>
      </c>
      <c r="B1453" s="135">
        <v>509567</v>
      </c>
      <c r="C1453" s="135" t="s">
        <v>2554</v>
      </c>
      <c r="D1453" s="135" t="s">
        <v>1320</v>
      </c>
      <c r="E1453" s="135"/>
      <c r="F1453" s="135"/>
    </row>
    <row r="1454" spans="1:6" ht="14.5">
      <c r="A1454" s="135" t="s">
        <v>2555</v>
      </c>
      <c r="B1454" s="135">
        <v>506480</v>
      </c>
      <c r="C1454" s="135" t="s">
        <v>2556</v>
      </c>
      <c r="D1454" s="135" t="s">
        <v>601</v>
      </c>
      <c r="E1454" s="135"/>
      <c r="F1454" s="135"/>
    </row>
    <row r="1455" spans="1:6" ht="14.5">
      <c r="A1455" s="135" t="s">
        <v>2557</v>
      </c>
      <c r="B1455" s="135">
        <v>530317</v>
      </c>
      <c r="C1455" s="135" t="s">
        <v>391</v>
      </c>
      <c r="D1455" s="135" t="s">
        <v>429</v>
      </c>
      <c r="E1455" s="135"/>
      <c r="F1455" s="135"/>
    </row>
    <row r="1456" spans="1:6" ht="14.5">
      <c r="A1456" s="135" t="s">
        <v>2558</v>
      </c>
      <c r="B1456" s="135">
        <v>532734</v>
      </c>
      <c r="C1456" s="135" t="s">
        <v>2559</v>
      </c>
      <c r="D1456" s="135" t="s">
        <v>423</v>
      </c>
      <c r="E1456" s="135"/>
      <c r="F1456" s="135"/>
    </row>
    <row r="1457" spans="1:6" ht="14.5">
      <c r="A1457" s="135" t="s">
        <v>2560</v>
      </c>
      <c r="B1457" s="135">
        <v>500163</v>
      </c>
      <c r="C1457" s="135" t="s">
        <v>2561</v>
      </c>
      <c r="D1457" s="135" t="s">
        <v>2562</v>
      </c>
      <c r="E1457" s="135"/>
      <c r="F1457" s="135"/>
    </row>
    <row r="1458" spans="1:6" ht="14.5">
      <c r="A1458" s="135" t="s">
        <v>2563</v>
      </c>
      <c r="B1458" s="135">
        <v>500163</v>
      </c>
      <c r="C1458" s="135" t="s">
        <v>2561</v>
      </c>
      <c r="D1458" s="135" t="s">
        <v>2562</v>
      </c>
      <c r="E1458" s="135"/>
      <c r="F1458" s="135"/>
    </row>
    <row r="1459" spans="1:6" ht="14.5">
      <c r="A1459" s="135" t="s">
        <v>2564</v>
      </c>
      <c r="B1459" s="135" t="s">
        <v>391</v>
      </c>
      <c r="C1459" s="135" t="s">
        <v>2565</v>
      </c>
      <c r="D1459" s="135" t="s">
        <v>402</v>
      </c>
      <c r="E1459" s="135"/>
      <c r="F1459" s="135"/>
    </row>
    <row r="1460" spans="1:6" ht="14.5">
      <c r="A1460" s="135" t="s">
        <v>2566</v>
      </c>
      <c r="B1460" s="135">
        <v>540743</v>
      </c>
      <c r="C1460" s="135" t="s">
        <v>2567</v>
      </c>
      <c r="D1460" s="135" t="s">
        <v>589</v>
      </c>
      <c r="E1460" s="135"/>
      <c r="F1460" s="135"/>
    </row>
    <row r="1461" spans="1:6" ht="14.5">
      <c r="A1461" s="135" t="s">
        <v>2568</v>
      </c>
      <c r="B1461" s="135">
        <v>532424</v>
      </c>
      <c r="C1461" s="135" t="s">
        <v>2569</v>
      </c>
      <c r="D1461" s="135" t="s">
        <v>573</v>
      </c>
      <c r="E1461" s="135"/>
      <c r="F1461" s="135"/>
    </row>
    <row r="1462" spans="1:6" ht="14.5">
      <c r="A1462" s="135" t="s">
        <v>2570</v>
      </c>
      <c r="B1462" s="135">
        <v>500164</v>
      </c>
      <c r="C1462" s="135" t="s">
        <v>2571</v>
      </c>
      <c r="D1462" s="135" t="s">
        <v>439</v>
      </c>
      <c r="E1462" s="135"/>
      <c r="F1462" s="135"/>
    </row>
    <row r="1463" spans="1:6" ht="14.5">
      <c r="A1463" s="135" t="s">
        <v>2572</v>
      </c>
      <c r="B1463" s="135">
        <v>533150</v>
      </c>
      <c r="C1463" s="135" t="s">
        <v>2573</v>
      </c>
      <c r="D1463" s="135" t="s">
        <v>477</v>
      </c>
      <c r="E1463" s="135"/>
      <c r="F1463" s="135"/>
    </row>
    <row r="1464" spans="1:6" ht="14.5">
      <c r="A1464" s="135" t="s">
        <v>2574</v>
      </c>
      <c r="B1464" s="135">
        <v>538787</v>
      </c>
      <c r="C1464" s="135" t="s">
        <v>391</v>
      </c>
      <c r="D1464" s="135" t="s">
        <v>408</v>
      </c>
      <c r="E1464" s="135"/>
      <c r="F1464" s="135"/>
    </row>
    <row r="1465" spans="1:6" ht="14.5">
      <c r="A1465" s="135" t="s">
        <v>2575</v>
      </c>
      <c r="B1465" s="135">
        <v>533189</v>
      </c>
      <c r="C1465" s="135" t="s">
        <v>2576</v>
      </c>
      <c r="D1465" s="135" t="s">
        <v>505</v>
      </c>
      <c r="E1465" s="135"/>
      <c r="F1465" s="135"/>
    </row>
    <row r="1466" spans="1:6" ht="14.5">
      <c r="A1466" s="135" t="s">
        <v>2577</v>
      </c>
      <c r="B1466" s="135">
        <v>531600</v>
      </c>
      <c r="C1466" s="135" t="s">
        <v>391</v>
      </c>
      <c r="D1466" s="135" t="s">
        <v>374</v>
      </c>
      <c r="E1466" s="135"/>
      <c r="F1466" s="135"/>
    </row>
    <row r="1467" spans="1:6" ht="14.5">
      <c r="A1467" s="135" t="s">
        <v>2578</v>
      </c>
      <c r="B1467" s="135">
        <v>532957</v>
      </c>
      <c r="C1467" s="135" t="s">
        <v>391</v>
      </c>
      <c r="D1467" s="135" t="s">
        <v>406</v>
      </c>
      <c r="E1467" s="135"/>
      <c r="F1467" s="135"/>
    </row>
    <row r="1468" spans="1:6" ht="14.5">
      <c r="A1468" s="135" t="s">
        <v>2579</v>
      </c>
      <c r="B1468" s="135">
        <v>532630</v>
      </c>
      <c r="C1468" s="135" t="s">
        <v>2580</v>
      </c>
      <c r="D1468" s="135" t="s">
        <v>505</v>
      </c>
      <c r="E1468" s="135"/>
      <c r="F1468" s="135"/>
    </row>
    <row r="1469" spans="1:6" ht="14.5">
      <c r="A1469" s="135" t="s">
        <v>2581</v>
      </c>
      <c r="B1469" s="135">
        <v>539725</v>
      </c>
      <c r="C1469" s="135" t="s">
        <v>2582</v>
      </c>
      <c r="D1469" s="135" t="s">
        <v>640</v>
      </c>
      <c r="E1469" s="135"/>
      <c r="F1469" s="135"/>
    </row>
    <row r="1470" spans="1:6" ht="14.5">
      <c r="A1470" s="135" t="s">
        <v>2583</v>
      </c>
      <c r="B1470" s="135">
        <v>532980</v>
      </c>
      <c r="C1470" s="135" t="s">
        <v>2584</v>
      </c>
      <c r="D1470" s="135" t="s">
        <v>640</v>
      </c>
      <c r="E1470" s="135"/>
      <c r="F1470" s="135"/>
    </row>
    <row r="1471" spans="1:6" ht="14.5">
      <c r="A1471" s="135" t="s">
        <v>2585</v>
      </c>
      <c r="B1471" s="135">
        <v>780012</v>
      </c>
      <c r="C1471" s="135" t="s">
        <v>391</v>
      </c>
      <c r="D1471" s="135" t="s">
        <v>482</v>
      </c>
      <c r="E1471" s="135"/>
      <c r="F1471" s="135"/>
    </row>
    <row r="1472" spans="1:6" ht="14.5">
      <c r="A1472" s="135" t="s">
        <v>2586</v>
      </c>
      <c r="B1472" s="135">
        <v>538542</v>
      </c>
      <c r="C1472" s="135" t="s">
        <v>391</v>
      </c>
      <c r="D1472" s="135" t="s">
        <v>451</v>
      </c>
      <c r="E1472" s="135"/>
      <c r="F1472" s="135"/>
    </row>
    <row r="1473" spans="1:6" ht="14.5">
      <c r="A1473" s="135" t="s">
        <v>2587</v>
      </c>
      <c r="B1473" s="135">
        <v>538180</v>
      </c>
      <c r="C1473" s="135" t="s">
        <v>2588</v>
      </c>
      <c r="D1473" s="135" t="s">
        <v>411</v>
      </c>
      <c r="E1473" s="135"/>
      <c r="F1473" s="135"/>
    </row>
    <row r="1474" spans="1:6" ht="14.5">
      <c r="A1474" s="135" t="s">
        <v>2589</v>
      </c>
      <c r="B1474" s="135">
        <v>505576</v>
      </c>
      <c r="C1474" s="135" t="s">
        <v>391</v>
      </c>
      <c r="D1474" s="135" t="s">
        <v>408</v>
      </c>
      <c r="E1474" s="135"/>
      <c r="F1474" s="135"/>
    </row>
    <row r="1475" spans="1:6" ht="14.5">
      <c r="A1475" s="135" t="s">
        <v>2590</v>
      </c>
      <c r="B1475" s="135">
        <v>531928</v>
      </c>
      <c r="C1475" s="135" t="s">
        <v>391</v>
      </c>
      <c r="D1475" s="135" t="s">
        <v>668</v>
      </c>
      <c r="E1475" s="135"/>
      <c r="F1475" s="135"/>
    </row>
    <row r="1476" spans="1:6" ht="14.5">
      <c r="A1476" s="135" t="s">
        <v>2591</v>
      </c>
      <c r="B1476" s="135">
        <v>540062</v>
      </c>
      <c r="C1476" s="135" t="s">
        <v>391</v>
      </c>
      <c r="D1476" s="135" t="s">
        <v>496</v>
      </c>
      <c r="E1476" s="135"/>
      <c r="F1476" s="135"/>
    </row>
    <row r="1477" spans="1:6" ht="14.5">
      <c r="A1477" s="135" t="s">
        <v>2592</v>
      </c>
      <c r="B1477" s="135">
        <v>530579</v>
      </c>
      <c r="C1477" s="135" t="s">
        <v>391</v>
      </c>
      <c r="D1477" s="135" t="s">
        <v>408</v>
      </c>
      <c r="E1477" s="135"/>
      <c r="F1477" s="135"/>
    </row>
    <row r="1478" spans="1:6" ht="14.5">
      <c r="A1478" s="135" t="s">
        <v>2593</v>
      </c>
      <c r="B1478" s="135">
        <v>500151</v>
      </c>
      <c r="C1478" s="135" t="s">
        <v>2594</v>
      </c>
      <c r="D1478" s="135" t="s">
        <v>2562</v>
      </c>
      <c r="E1478" s="135"/>
      <c r="F1478" s="135"/>
    </row>
    <row r="1479" spans="1:6" ht="14.5">
      <c r="A1479" s="135" t="s">
        <v>2595</v>
      </c>
      <c r="B1479" s="135">
        <v>526729</v>
      </c>
      <c r="C1479" s="135" t="s">
        <v>2596</v>
      </c>
      <c r="D1479" s="135" t="s">
        <v>505</v>
      </c>
      <c r="E1479" s="135"/>
      <c r="F1479" s="135"/>
    </row>
    <row r="1480" spans="1:6" ht="14.5">
      <c r="A1480" s="135" t="s">
        <v>2597</v>
      </c>
      <c r="B1480" s="135" t="s">
        <v>391</v>
      </c>
      <c r="C1480" s="135" t="s">
        <v>2598</v>
      </c>
      <c r="D1480" s="135" t="s">
        <v>402</v>
      </c>
      <c r="E1480" s="135"/>
      <c r="F1480" s="135"/>
    </row>
    <row r="1481" spans="1:6" ht="14.5">
      <c r="A1481" s="135" t="s">
        <v>2599</v>
      </c>
      <c r="B1481" s="135">
        <v>531439</v>
      </c>
      <c r="C1481" s="135" t="s">
        <v>2600</v>
      </c>
      <c r="D1481" s="135" t="s">
        <v>377</v>
      </c>
      <c r="E1481" s="135"/>
      <c r="F1481" s="135"/>
    </row>
    <row r="1482" spans="1:6" ht="14.5">
      <c r="A1482" s="135" t="s">
        <v>2601</v>
      </c>
      <c r="B1482" s="135">
        <v>531360</v>
      </c>
      <c r="C1482" s="135" t="s">
        <v>391</v>
      </c>
      <c r="D1482" s="135" t="s">
        <v>812</v>
      </c>
      <c r="E1482" s="135"/>
      <c r="F1482" s="135"/>
    </row>
    <row r="1483" spans="1:6" ht="14.5">
      <c r="A1483" s="135" t="s">
        <v>2602</v>
      </c>
      <c r="B1483" s="135">
        <v>513309</v>
      </c>
      <c r="C1483" s="135" t="s">
        <v>391</v>
      </c>
      <c r="D1483" s="135" t="s">
        <v>696</v>
      </c>
      <c r="E1483" s="135"/>
      <c r="F1483" s="135"/>
    </row>
    <row r="1484" spans="1:6" ht="14.5">
      <c r="A1484" s="135" t="s">
        <v>2603</v>
      </c>
      <c r="B1484" s="135">
        <v>523676</v>
      </c>
      <c r="C1484" s="135" t="s">
        <v>391</v>
      </c>
      <c r="D1484" s="135" t="s">
        <v>505</v>
      </c>
      <c r="E1484" s="135"/>
      <c r="F1484" s="135"/>
    </row>
    <row r="1485" spans="1:6" ht="14.5">
      <c r="A1485" s="135" t="s">
        <v>2604</v>
      </c>
      <c r="B1485" s="135">
        <v>530655</v>
      </c>
      <c r="C1485" s="135" t="s">
        <v>2605</v>
      </c>
      <c r="D1485" s="135" t="s">
        <v>714</v>
      </c>
      <c r="E1485" s="135"/>
      <c r="F1485" s="135"/>
    </row>
    <row r="1486" spans="1:6" ht="14.5">
      <c r="A1486" s="135" t="s">
        <v>2606</v>
      </c>
      <c r="B1486" s="135">
        <v>530655</v>
      </c>
      <c r="C1486" s="135" t="s">
        <v>2605</v>
      </c>
      <c r="D1486" s="135" t="s">
        <v>714</v>
      </c>
      <c r="E1486" s="135"/>
      <c r="F1486" s="135"/>
    </row>
    <row r="1487" spans="1:6" ht="14.5">
      <c r="A1487" s="135" t="s">
        <v>2607</v>
      </c>
      <c r="B1487" s="135">
        <v>500166</v>
      </c>
      <c r="C1487" s="135" t="s">
        <v>391</v>
      </c>
      <c r="D1487" s="135" t="s">
        <v>798</v>
      </c>
      <c r="E1487" s="135"/>
      <c r="F1487" s="135"/>
    </row>
    <row r="1488" spans="1:6" ht="14.5">
      <c r="A1488" s="135" t="s">
        <v>2608</v>
      </c>
      <c r="B1488" s="135">
        <v>500168</v>
      </c>
      <c r="C1488" s="135" t="s">
        <v>391</v>
      </c>
      <c r="D1488" s="135" t="s">
        <v>871</v>
      </c>
      <c r="E1488" s="135"/>
      <c r="F1488" s="135"/>
    </row>
    <row r="1489" spans="1:6" ht="14.5">
      <c r="A1489" s="135" t="s">
        <v>2609</v>
      </c>
      <c r="B1489" s="135">
        <v>500168</v>
      </c>
      <c r="C1489" s="135" t="s">
        <v>391</v>
      </c>
      <c r="D1489" s="135" t="s">
        <v>871</v>
      </c>
      <c r="E1489" s="135"/>
      <c r="F1489" s="135"/>
    </row>
    <row r="1490" spans="1:6" ht="14.5">
      <c r="A1490" s="135" t="s">
        <v>2610</v>
      </c>
      <c r="B1490" s="135">
        <v>531913</v>
      </c>
      <c r="C1490" s="135" t="s">
        <v>391</v>
      </c>
      <c r="D1490" s="135" t="s">
        <v>714</v>
      </c>
      <c r="E1490" s="135"/>
      <c r="F1490" s="135"/>
    </row>
    <row r="1491" spans="1:6" ht="14.5">
      <c r="A1491" s="135" t="s">
        <v>2611</v>
      </c>
      <c r="B1491" s="135">
        <v>526717</v>
      </c>
      <c r="C1491" s="135" t="s">
        <v>391</v>
      </c>
      <c r="D1491" s="135" t="s">
        <v>586</v>
      </c>
      <c r="E1491" s="135"/>
      <c r="F1491" s="135"/>
    </row>
    <row r="1492" spans="1:6" ht="14.5">
      <c r="A1492" s="135" t="s">
        <v>2612</v>
      </c>
      <c r="B1492" s="135">
        <v>531608</v>
      </c>
      <c r="C1492" s="135" t="s">
        <v>391</v>
      </c>
      <c r="D1492" s="135" t="s">
        <v>1437</v>
      </c>
      <c r="E1492" s="135"/>
      <c r="F1492" s="135"/>
    </row>
    <row r="1493" spans="1:6" ht="14.5">
      <c r="A1493" s="135" t="s">
        <v>2613</v>
      </c>
      <c r="B1493" s="135">
        <v>531111</v>
      </c>
      <c r="C1493" s="135" t="s">
        <v>391</v>
      </c>
      <c r="D1493" s="135" t="s">
        <v>1437</v>
      </c>
      <c r="E1493" s="135"/>
      <c r="F1493" s="135"/>
    </row>
    <row r="1494" spans="1:6" ht="14.5">
      <c r="A1494" s="135" t="s">
        <v>2614</v>
      </c>
      <c r="B1494" s="135">
        <v>531111</v>
      </c>
      <c r="C1494" s="135" t="s">
        <v>391</v>
      </c>
      <c r="D1494" s="135" t="s">
        <v>1437</v>
      </c>
      <c r="E1494" s="135"/>
      <c r="F1494" s="135"/>
    </row>
    <row r="1495" spans="1:6" ht="14.5">
      <c r="A1495" s="135" t="s">
        <v>2615</v>
      </c>
      <c r="B1495" s="135">
        <v>509148</v>
      </c>
      <c r="C1495" s="135" t="s">
        <v>391</v>
      </c>
      <c r="D1495" s="135" t="s">
        <v>871</v>
      </c>
      <c r="E1495" s="135"/>
      <c r="F1495" s="135"/>
    </row>
    <row r="1496" spans="1:6" ht="14.5">
      <c r="A1496" s="135" t="s">
        <v>2616</v>
      </c>
      <c r="B1496" s="135">
        <v>530709</v>
      </c>
      <c r="C1496" s="135" t="s">
        <v>391</v>
      </c>
      <c r="D1496" s="135" t="s">
        <v>408</v>
      </c>
      <c r="E1496" s="135"/>
      <c r="F1496" s="135"/>
    </row>
    <row r="1497" spans="1:6" ht="14.5">
      <c r="A1497" s="135" t="s">
        <v>2617</v>
      </c>
      <c r="B1497" s="135">
        <v>530663</v>
      </c>
      <c r="C1497" s="135" t="s">
        <v>391</v>
      </c>
      <c r="D1497" s="135" t="s">
        <v>374</v>
      </c>
      <c r="E1497" s="135"/>
      <c r="F1497" s="135"/>
    </row>
    <row r="1498" spans="1:6" ht="14.5">
      <c r="A1498" s="135" t="s">
        <v>2618</v>
      </c>
      <c r="B1498" s="135">
        <v>532543</v>
      </c>
      <c r="C1498" s="135" t="s">
        <v>2619</v>
      </c>
      <c r="D1498" s="135" t="s">
        <v>601</v>
      </c>
      <c r="E1498" s="135"/>
      <c r="F1498" s="135"/>
    </row>
    <row r="1499" spans="1:6" ht="14.5">
      <c r="A1499" s="135" t="s">
        <v>2620</v>
      </c>
      <c r="B1499" s="135">
        <v>533761</v>
      </c>
      <c r="C1499" s="135" t="s">
        <v>2621</v>
      </c>
      <c r="D1499" s="135" t="s">
        <v>789</v>
      </c>
      <c r="E1499" s="135"/>
      <c r="F1499" s="135"/>
    </row>
    <row r="1500" spans="1:6" ht="14.5">
      <c r="A1500" s="135" t="s">
        <v>2622</v>
      </c>
      <c r="B1500" s="135">
        <v>780002</v>
      </c>
      <c r="C1500" s="135" t="s">
        <v>391</v>
      </c>
      <c r="D1500" s="135" t="s">
        <v>482</v>
      </c>
      <c r="E1500" s="135"/>
      <c r="F1500" s="135"/>
    </row>
    <row r="1501" spans="1:6" ht="14.5">
      <c r="A1501" s="135" t="s">
        <v>2623</v>
      </c>
      <c r="B1501" s="135">
        <v>590126</v>
      </c>
      <c r="C1501" s="135" t="s">
        <v>391</v>
      </c>
      <c r="D1501" s="135" t="s">
        <v>1994</v>
      </c>
      <c r="E1501" s="135"/>
      <c r="F1501" s="135"/>
    </row>
    <row r="1502" spans="1:6" ht="14.5">
      <c r="A1502" s="135" t="s">
        <v>2624</v>
      </c>
      <c r="B1502" s="135">
        <v>539235</v>
      </c>
      <c r="C1502" s="135" t="s">
        <v>391</v>
      </c>
      <c r="D1502" s="135" t="s">
        <v>798</v>
      </c>
      <c r="E1502" s="135"/>
      <c r="F1502" s="135"/>
    </row>
    <row r="1503" spans="1:6" ht="14.5">
      <c r="A1503" s="135" t="s">
        <v>2625</v>
      </c>
      <c r="B1503" s="135">
        <v>532482</v>
      </c>
      <c r="C1503" s="135" t="s">
        <v>2626</v>
      </c>
      <c r="D1503" s="135" t="s">
        <v>429</v>
      </c>
      <c r="E1503" s="135"/>
      <c r="F1503" s="135"/>
    </row>
    <row r="1504" spans="1:6" ht="14.5">
      <c r="A1504" s="135" t="s">
        <v>2627</v>
      </c>
      <c r="B1504" s="135">
        <v>532482</v>
      </c>
      <c r="C1504" s="135" t="s">
        <v>2626</v>
      </c>
      <c r="D1504" s="135" t="s">
        <v>429</v>
      </c>
      <c r="E1504" s="135"/>
      <c r="F1504" s="135"/>
    </row>
    <row r="1505" spans="1:6" ht="14.5">
      <c r="A1505" s="135" t="s">
        <v>2628</v>
      </c>
      <c r="B1505" s="135">
        <v>509488</v>
      </c>
      <c r="C1505" s="135" t="s">
        <v>2629</v>
      </c>
      <c r="D1505" s="135" t="s">
        <v>576</v>
      </c>
      <c r="E1505" s="135"/>
      <c r="F1505" s="135"/>
    </row>
    <row r="1506" spans="1:6" ht="14.5">
      <c r="A1506" s="135" t="s">
        <v>2630</v>
      </c>
      <c r="B1506" s="135">
        <v>509488</v>
      </c>
      <c r="C1506" s="135" t="s">
        <v>2629</v>
      </c>
      <c r="D1506" s="135" t="s">
        <v>576</v>
      </c>
      <c r="E1506" s="135"/>
      <c r="F1506" s="135"/>
    </row>
    <row r="1507" spans="1:6" ht="14.5">
      <c r="A1507" s="135" t="s">
        <v>2631</v>
      </c>
      <c r="B1507" s="135">
        <v>500300</v>
      </c>
      <c r="C1507" s="135" t="s">
        <v>2632</v>
      </c>
      <c r="D1507" s="135" t="s">
        <v>404</v>
      </c>
      <c r="E1507" s="135"/>
      <c r="F1507" s="135"/>
    </row>
    <row r="1508" spans="1:6" ht="14.5">
      <c r="A1508" s="135" t="s">
        <v>2633</v>
      </c>
      <c r="B1508" s="135">
        <v>526751</v>
      </c>
      <c r="C1508" s="135" t="s">
        <v>391</v>
      </c>
      <c r="D1508" s="135" t="s">
        <v>385</v>
      </c>
      <c r="E1508" s="135"/>
      <c r="F1508" s="135"/>
    </row>
    <row r="1509" spans="1:6" ht="14.5">
      <c r="A1509" s="135" t="s">
        <v>2634</v>
      </c>
      <c r="B1509" s="135">
        <v>505710</v>
      </c>
      <c r="C1509" s="135" t="s">
        <v>391</v>
      </c>
      <c r="D1509" s="135" t="s">
        <v>439</v>
      </c>
      <c r="E1509" s="135"/>
      <c r="F1509" s="135"/>
    </row>
    <row r="1510" spans="1:6" ht="14.5">
      <c r="A1510" s="135" t="s">
        <v>2635</v>
      </c>
      <c r="B1510" s="135">
        <v>505710</v>
      </c>
      <c r="C1510" s="135" t="s">
        <v>391</v>
      </c>
      <c r="D1510" s="135" t="s">
        <v>439</v>
      </c>
      <c r="E1510" s="135"/>
      <c r="F1510" s="135"/>
    </row>
    <row r="1511" spans="1:6" ht="14.5">
      <c r="A1511" s="135" t="s">
        <v>2636</v>
      </c>
      <c r="B1511" s="135">
        <v>509546</v>
      </c>
      <c r="C1511" s="135" t="s">
        <v>391</v>
      </c>
      <c r="D1511" s="135" t="s">
        <v>592</v>
      </c>
      <c r="E1511" s="135"/>
      <c r="F1511" s="135"/>
    </row>
    <row r="1512" spans="1:6" ht="14.5">
      <c r="A1512" s="135" t="s">
        <v>2637</v>
      </c>
      <c r="B1512" s="135">
        <v>533282</v>
      </c>
      <c r="C1512" s="135" t="s">
        <v>2638</v>
      </c>
      <c r="D1512" s="135" t="s">
        <v>2639</v>
      </c>
      <c r="E1512" s="135"/>
      <c r="F1512" s="135"/>
    </row>
    <row r="1513" spans="1:6" ht="14.5">
      <c r="A1513" s="135" t="s">
        <v>2640</v>
      </c>
      <c r="B1513" s="135">
        <v>533282</v>
      </c>
      <c r="C1513" s="135" t="s">
        <v>2638</v>
      </c>
      <c r="D1513" s="135" t="s">
        <v>2639</v>
      </c>
      <c r="E1513" s="135"/>
      <c r="F1513" s="135"/>
    </row>
    <row r="1514" spans="1:6" ht="14.5">
      <c r="A1514" s="135" t="s">
        <v>2641</v>
      </c>
      <c r="B1514" s="135">
        <v>532015</v>
      </c>
      <c r="C1514" s="135" t="s">
        <v>391</v>
      </c>
      <c r="D1514" s="135" t="s">
        <v>406</v>
      </c>
      <c r="E1514" s="135"/>
      <c r="F1514" s="135"/>
    </row>
    <row r="1515" spans="1:6" ht="14.5">
      <c r="A1515" s="135" t="s">
        <v>2642</v>
      </c>
      <c r="B1515" s="135">
        <v>532015</v>
      </c>
      <c r="C1515" s="135" t="s">
        <v>391</v>
      </c>
      <c r="D1515" s="135" t="s">
        <v>406</v>
      </c>
      <c r="E1515" s="135"/>
      <c r="F1515" s="135"/>
    </row>
    <row r="1516" spans="1:6" ht="14.5">
      <c r="A1516" s="135" t="s">
        <v>2643</v>
      </c>
      <c r="B1516" s="135">
        <v>501455</v>
      </c>
      <c r="C1516" s="135" t="s">
        <v>2644</v>
      </c>
      <c r="D1516" s="135" t="s">
        <v>399</v>
      </c>
      <c r="E1516" s="135"/>
      <c r="F1516" s="135"/>
    </row>
    <row r="1517" spans="1:6" ht="14.5">
      <c r="A1517" s="135" t="s">
        <v>2645</v>
      </c>
      <c r="B1517" s="135">
        <v>531737</v>
      </c>
      <c r="C1517" s="135" t="s">
        <v>391</v>
      </c>
      <c r="D1517" s="135" t="s">
        <v>812</v>
      </c>
      <c r="E1517" s="135"/>
      <c r="F1517" s="135"/>
    </row>
    <row r="1518" spans="1:6" ht="14.5">
      <c r="A1518" s="135" t="s">
        <v>2646</v>
      </c>
      <c r="B1518" s="135">
        <v>538979</v>
      </c>
      <c r="C1518" s="135" t="s">
        <v>2647</v>
      </c>
      <c r="D1518" s="135" t="s">
        <v>668</v>
      </c>
      <c r="E1518" s="135"/>
      <c r="F1518" s="135"/>
    </row>
    <row r="1519" spans="1:6" ht="14.5">
      <c r="A1519" s="135" t="s">
        <v>2648</v>
      </c>
      <c r="B1519" s="135">
        <v>526797</v>
      </c>
      <c r="C1519" s="135" t="s">
        <v>2649</v>
      </c>
      <c r="D1519" s="135" t="s">
        <v>886</v>
      </c>
      <c r="E1519" s="135"/>
      <c r="F1519" s="135"/>
    </row>
    <row r="1520" spans="1:6" ht="14.5">
      <c r="A1520" s="135" t="s">
        <v>2650</v>
      </c>
      <c r="B1520" s="135" t="s">
        <v>391</v>
      </c>
      <c r="C1520" s="135" t="s">
        <v>2651</v>
      </c>
      <c r="D1520" s="135" t="s">
        <v>402</v>
      </c>
      <c r="E1520" s="135"/>
      <c r="F1520" s="135"/>
    </row>
    <row r="1521" spans="1:6" ht="14.5">
      <c r="A1521" s="135" t="s">
        <v>2652</v>
      </c>
      <c r="B1521" s="135">
        <v>508918</v>
      </c>
      <c r="C1521" s="135" t="s">
        <v>391</v>
      </c>
      <c r="D1521" s="135" t="s">
        <v>496</v>
      </c>
      <c r="E1521" s="135"/>
      <c r="F1521" s="135"/>
    </row>
    <row r="1522" spans="1:6" ht="14.5">
      <c r="A1522" s="135" t="s">
        <v>2653</v>
      </c>
      <c r="B1522" s="135">
        <v>506076</v>
      </c>
      <c r="C1522" s="135" t="s">
        <v>2654</v>
      </c>
      <c r="D1522" s="135" t="s">
        <v>1311</v>
      </c>
      <c r="E1522" s="135"/>
      <c r="F1522" s="135"/>
    </row>
    <row r="1523" spans="1:6" ht="14.5">
      <c r="A1523" s="135" t="s">
        <v>2655</v>
      </c>
      <c r="B1523" s="135">
        <v>531449</v>
      </c>
      <c r="C1523" s="135" t="s">
        <v>391</v>
      </c>
      <c r="D1523" s="135" t="s">
        <v>589</v>
      </c>
      <c r="E1523" s="135"/>
      <c r="F1523" s="135"/>
    </row>
    <row r="1524" spans="1:6" ht="14.5">
      <c r="A1524" s="135" t="s">
        <v>2656</v>
      </c>
      <c r="B1524" s="135">
        <v>501314</v>
      </c>
      <c r="C1524" s="135" t="s">
        <v>391</v>
      </c>
      <c r="D1524" s="135" t="s">
        <v>413</v>
      </c>
      <c r="E1524" s="135"/>
      <c r="F1524" s="135"/>
    </row>
    <row r="1525" spans="1:6" ht="14.5">
      <c r="A1525" s="135" t="s">
        <v>2657</v>
      </c>
      <c r="B1525" s="135">
        <v>539522</v>
      </c>
      <c r="C1525" s="135" t="s">
        <v>391</v>
      </c>
      <c r="D1525" s="135" t="s">
        <v>837</v>
      </c>
      <c r="E1525" s="135"/>
      <c r="F1525" s="135"/>
    </row>
    <row r="1526" spans="1:6" ht="14.5">
      <c r="A1526" s="135" t="s">
        <v>2658</v>
      </c>
      <c r="B1526" s="135">
        <v>539522</v>
      </c>
      <c r="C1526" s="135" t="s">
        <v>391</v>
      </c>
      <c r="D1526" s="135" t="s">
        <v>837</v>
      </c>
      <c r="E1526" s="135"/>
      <c r="F1526" s="135"/>
    </row>
    <row r="1527" spans="1:6" ht="14.5">
      <c r="A1527" s="135" t="s">
        <v>2659</v>
      </c>
      <c r="B1527" s="135">
        <v>509152</v>
      </c>
      <c r="C1527" s="135" t="s">
        <v>2660</v>
      </c>
      <c r="D1527" s="135" t="s">
        <v>871</v>
      </c>
      <c r="E1527" s="135"/>
      <c r="F1527" s="135"/>
    </row>
    <row r="1528" spans="1:6" ht="14.5">
      <c r="A1528" s="135" t="s">
        <v>2661</v>
      </c>
      <c r="B1528" s="135">
        <v>511288</v>
      </c>
      <c r="C1528" s="135" t="s">
        <v>2662</v>
      </c>
      <c r="D1528" s="135" t="s">
        <v>449</v>
      </c>
      <c r="E1528" s="135"/>
      <c r="F1528" s="135"/>
    </row>
    <row r="1529" spans="1:6" ht="14.5">
      <c r="A1529" s="135" t="s">
        <v>2663</v>
      </c>
      <c r="B1529" s="135">
        <v>511543</v>
      </c>
      <c r="C1529" s="135" t="s">
        <v>391</v>
      </c>
      <c r="D1529" s="135" t="s">
        <v>408</v>
      </c>
      <c r="E1529" s="135"/>
      <c r="F1529" s="135"/>
    </row>
    <row r="1530" spans="1:6" ht="14.5">
      <c r="A1530" s="135" t="s">
        <v>2664</v>
      </c>
      <c r="B1530" s="135">
        <v>530605</v>
      </c>
      <c r="C1530" s="135" t="s">
        <v>391</v>
      </c>
      <c r="D1530" s="135" t="s">
        <v>406</v>
      </c>
      <c r="E1530" s="135"/>
      <c r="F1530" s="135"/>
    </row>
    <row r="1531" spans="1:6" ht="14.5">
      <c r="A1531" s="135" t="s">
        <v>2665</v>
      </c>
      <c r="B1531" s="135">
        <v>530469</v>
      </c>
      <c r="C1531" s="135" t="s">
        <v>391</v>
      </c>
      <c r="D1531" s="135" t="s">
        <v>408</v>
      </c>
      <c r="E1531" s="135"/>
      <c r="F1531" s="135"/>
    </row>
    <row r="1532" spans="1:6" ht="14.5">
      <c r="A1532" s="135" t="s">
        <v>2666</v>
      </c>
      <c r="B1532" s="135">
        <v>532951</v>
      </c>
      <c r="C1532" s="135" t="s">
        <v>2667</v>
      </c>
      <c r="D1532" s="135" t="s">
        <v>377</v>
      </c>
      <c r="E1532" s="135"/>
      <c r="F1532" s="135"/>
    </row>
    <row r="1533" spans="1:6" ht="14.5">
      <c r="A1533" s="135" t="s">
        <v>2668</v>
      </c>
      <c r="B1533" s="135">
        <v>532139</v>
      </c>
      <c r="C1533" s="135" t="s">
        <v>391</v>
      </c>
      <c r="D1533" s="135" t="s">
        <v>721</v>
      </c>
      <c r="E1533" s="135"/>
      <c r="F1533" s="135"/>
    </row>
    <row r="1534" spans="1:6" ht="14.5">
      <c r="A1534" s="135" t="s">
        <v>2669</v>
      </c>
      <c r="B1534" s="135">
        <v>532775</v>
      </c>
      <c r="C1534" s="135" t="s">
        <v>2670</v>
      </c>
      <c r="D1534" s="135" t="s">
        <v>537</v>
      </c>
      <c r="E1534" s="135"/>
      <c r="F1534" s="135"/>
    </row>
    <row r="1535" spans="1:6" ht="14.5">
      <c r="A1535" s="135" t="s">
        <v>2671</v>
      </c>
      <c r="B1535" s="135">
        <v>500160</v>
      </c>
      <c r="C1535" s="135" t="s">
        <v>2672</v>
      </c>
      <c r="D1535" s="135" t="s">
        <v>1338</v>
      </c>
      <c r="E1535" s="135"/>
      <c r="F1535" s="135"/>
    </row>
    <row r="1536" spans="1:6" ht="14.5">
      <c r="A1536" s="135" t="s">
        <v>2673</v>
      </c>
      <c r="B1536" s="135">
        <v>500170</v>
      </c>
      <c r="C1536" s="135" t="s">
        <v>2674</v>
      </c>
      <c r="D1536" s="135" t="s">
        <v>406</v>
      </c>
      <c r="E1536" s="135"/>
      <c r="F1536" s="135"/>
    </row>
    <row r="1537" spans="1:6" ht="14.5">
      <c r="A1537" s="135" t="s">
        <v>2675</v>
      </c>
      <c r="B1537" s="135">
        <v>532744</v>
      </c>
      <c r="C1537" s="135" t="s">
        <v>2676</v>
      </c>
      <c r="D1537" s="135" t="s">
        <v>406</v>
      </c>
      <c r="E1537" s="135"/>
      <c r="F1537" s="135"/>
    </row>
    <row r="1538" spans="1:6" ht="14.5">
      <c r="A1538" s="135" t="s">
        <v>2677</v>
      </c>
      <c r="B1538" s="135">
        <v>540602</v>
      </c>
      <c r="C1538" s="135" t="s">
        <v>2678</v>
      </c>
      <c r="D1538" s="135" t="s">
        <v>1338</v>
      </c>
      <c r="E1538" s="135"/>
      <c r="F1538" s="135"/>
    </row>
    <row r="1539" spans="1:6" ht="14.5">
      <c r="A1539" s="135" t="s">
        <v>2679</v>
      </c>
      <c r="B1539" s="135">
        <v>539479</v>
      </c>
      <c r="C1539" s="135" t="s">
        <v>391</v>
      </c>
      <c r="D1539" s="135" t="s">
        <v>399</v>
      </c>
      <c r="E1539" s="135"/>
      <c r="F1539" s="135"/>
    </row>
    <row r="1540" spans="1:6" ht="14.5">
      <c r="A1540" s="135" t="s">
        <v>2680</v>
      </c>
      <c r="B1540" s="135">
        <v>509079</v>
      </c>
      <c r="C1540" s="135" t="s">
        <v>2681</v>
      </c>
      <c r="D1540" s="135" t="s">
        <v>429</v>
      </c>
      <c r="E1540" s="135"/>
      <c r="F1540" s="135"/>
    </row>
    <row r="1541" spans="1:6" ht="14.5">
      <c r="A1541" s="135" t="s">
        <v>2682</v>
      </c>
      <c r="B1541" s="135">
        <v>530001</v>
      </c>
      <c r="C1541" s="135" t="s">
        <v>2683</v>
      </c>
      <c r="D1541" s="135" t="s">
        <v>439</v>
      </c>
      <c r="E1541" s="135"/>
      <c r="F1541" s="135"/>
    </row>
    <row r="1542" spans="1:6" ht="14.5">
      <c r="A1542" s="135" t="s">
        <v>2684</v>
      </c>
      <c r="B1542" s="135">
        <v>524226</v>
      </c>
      <c r="C1542" s="135" t="s">
        <v>2685</v>
      </c>
      <c r="D1542" s="135" t="s">
        <v>589</v>
      </c>
      <c r="E1542" s="135"/>
      <c r="F1542" s="135"/>
    </row>
    <row r="1543" spans="1:6" ht="14.5">
      <c r="A1543" s="135" t="s">
        <v>2686</v>
      </c>
      <c r="B1543" s="135">
        <v>522217</v>
      </c>
      <c r="C1543" s="135" t="s">
        <v>2687</v>
      </c>
      <c r="D1543" s="135" t="s">
        <v>469</v>
      </c>
      <c r="E1543" s="135"/>
      <c r="F1543" s="135"/>
    </row>
    <row r="1544" spans="1:6" ht="14.5">
      <c r="A1544" s="135" t="s">
        <v>2688</v>
      </c>
      <c r="B1544" s="135">
        <v>523768</v>
      </c>
      <c r="C1544" s="135" t="s">
        <v>391</v>
      </c>
      <c r="D1544" s="135" t="s">
        <v>919</v>
      </c>
      <c r="E1544" s="135"/>
      <c r="F1544" s="135"/>
    </row>
    <row r="1545" spans="1:6" ht="14.5">
      <c r="A1545" s="135" t="s">
        <v>2689</v>
      </c>
      <c r="B1545" s="135">
        <v>513507</v>
      </c>
      <c r="C1545" s="135" t="s">
        <v>391</v>
      </c>
      <c r="D1545" s="135" t="s">
        <v>714</v>
      </c>
      <c r="E1545" s="135"/>
      <c r="F1545" s="135"/>
    </row>
    <row r="1546" spans="1:6" ht="14.5">
      <c r="A1546" s="135" t="s">
        <v>2690</v>
      </c>
      <c r="B1546" s="135">
        <v>514386</v>
      </c>
      <c r="C1546" s="135" t="s">
        <v>391</v>
      </c>
      <c r="D1546" s="135" t="s">
        <v>406</v>
      </c>
      <c r="E1546" s="135"/>
      <c r="F1546" s="135"/>
    </row>
    <row r="1547" spans="1:6" ht="14.5">
      <c r="A1547" s="135" t="s">
        <v>2691</v>
      </c>
      <c r="B1547" s="135">
        <v>526965</v>
      </c>
      <c r="C1547" s="135" t="s">
        <v>391</v>
      </c>
      <c r="D1547" s="135" t="s">
        <v>586</v>
      </c>
      <c r="E1547" s="135"/>
      <c r="F1547" s="135"/>
    </row>
    <row r="1548" spans="1:6" ht="14.5">
      <c r="A1548" s="135" t="s">
        <v>2692</v>
      </c>
      <c r="B1548" s="135">
        <v>511441</v>
      </c>
      <c r="C1548" s="135" t="s">
        <v>391</v>
      </c>
      <c r="D1548" s="135" t="s">
        <v>374</v>
      </c>
      <c r="E1548" s="135"/>
      <c r="F1548" s="135"/>
    </row>
    <row r="1549" spans="1:6" ht="14.5">
      <c r="A1549" s="135" t="s">
        <v>2693</v>
      </c>
      <c r="B1549" s="135">
        <v>500173</v>
      </c>
      <c r="C1549" s="135" t="s">
        <v>2694</v>
      </c>
      <c r="D1549" s="135" t="s">
        <v>1427</v>
      </c>
      <c r="E1549" s="135"/>
      <c r="F1549" s="135"/>
    </row>
    <row r="1550" spans="1:6" ht="14.5">
      <c r="A1550" s="135" t="s">
        <v>2695</v>
      </c>
      <c r="B1550" s="135">
        <v>531410</v>
      </c>
      <c r="C1550" s="135" t="s">
        <v>391</v>
      </c>
      <c r="D1550" s="135" t="s">
        <v>696</v>
      </c>
      <c r="E1550" s="135"/>
      <c r="F1550" s="135"/>
    </row>
    <row r="1551" spans="1:6" ht="14.5">
      <c r="A1551" s="135" t="s">
        <v>2696</v>
      </c>
      <c r="B1551" s="135">
        <v>539336</v>
      </c>
      <c r="C1551" s="135" t="s">
        <v>2697</v>
      </c>
      <c r="D1551" s="135" t="s">
        <v>522</v>
      </c>
      <c r="E1551" s="135"/>
      <c r="F1551" s="135"/>
    </row>
    <row r="1552" spans="1:6" ht="14.5">
      <c r="A1552" s="135" t="s">
        <v>2698</v>
      </c>
      <c r="B1552" s="135">
        <v>507960</v>
      </c>
      <c r="C1552" s="135" t="s">
        <v>391</v>
      </c>
      <c r="D1552" s="135" t="s">
        <v>592</v>
      </c>
      <c r="E1552" s="135"/>
      <c r="F1552" s="135"/>
    </row>
    <row r="1553" spans="1:6" ht="14.5">
      <c r="A1553" s="135" t="s">
        <v>2699</v>
      </c>
      <c r="B1553" s="135">
        <v>540938</v>
      </c>
      <c r="C1553" s="135" t="s">
        <v>391</v>
      </c>
      <c r="D1553" s="135" t="s">
        <v>406</v>
      </c>
      <c r="E1553" s="135"/>
      <c r="F1553" s="135"/>
    </row>
    <row r="1554" spans="1:6" ht="14.5">
      <c r="A1554" s="135" t="s">
        <v>2700</v>
      </c>
      <c r="B1554" s="135">
        <v>517300</v>
      </c>
      <c r="C1554" s="135" t="s">
        <v>2701</v>
      </c>
      <c r="D1554" s="135" t="s">
        <v>530</v>
      </c>
      <c r="E1554" s="135"/>
      <c r="F1554" s="135"/>
    </row>
    <row r="1555" spans="1:6" ht="14.5">
      <c r="A1555" s="135" t="s">
        <v>2702</v>
      </c>
      <c r="B1555" s="135">
        <v>517372</v>
      </c>
      <c r="C1555" s="135" t="s">
        <v>391</v>
      </c>
      <c r="D1555" s="135" t="s">
        <v>1311</v>
      </c>
      <c r="E1555" s="135"/>
      <c r="F1555" s="135"/>
    </row>
    <row r="1556" spans="1:6" ht="14.5">
      <c r="A1556" s="135" t="s">
        <v>2703</v>
      </c>
      <c r="B1556" s="135">
        <v>531341</v>
      </c>
      <c r="C1556" s="135" t="s">
        <v>391</v>
      </c>
      <c r="D1556" s="135" t="s">
        <v>408</v>
      </c>
      <c r="E1556" s="135"/>
      <c r="F1556" s="135"/>
    </row>
    <row r="1557" spans="1:6" ht="14.5">
      <c r="A1557" s="135" t="s">
        <v>2704</v>
      </c>
      <c r="B1557" s="135">
        <v>500174</v>
      </c>
      <c r="C1557" s="135" t="s">
        <v>2705</v>
      </c>
      <c r="D1557" s="135" t="s">
        <v>408</v>
      </c>
      <c r="E1557" s="135"/>
      <c r="F1557" s="135"/>
    </row>
    <row r="1558" spans="1:6" ht="14.5">
      <c r="A1558" s="135" t="s">
        <v>2706</v>
      </c>
      <c r="B1558" s="135">
        <v>524754</v>
      </c>
      <c r="C1558" s="135" t="s">
        <v>391</v>
      </c>
      <c r="D1558" s="135" t="s">
        <v>1356</v>
      </c>
      <c r="E1558" s="135"/>
      <c r="F1558" s="135"/>
    </row>
    <row r="1559" spans="1:6" ht="14.5">
      <c r="A1559" s="135" t="s">
        <v>2707</v>
      </c>
      <c r="B1559" s="135">
        <v>531881</v>
      </c>
      <c r="C1559" s="135" t="s">
        <v>391</v>
      </c>
      <c r="D1559" s="135" t="s">
        <v>413</v>
      </c>
      <c r="E1559" s="135"/>
      <c r="F1559" s="135"/>
    </row>
    <row r="1560" spans="1:6" ht="14.5">
      <c r="A1560" s="135" t="s">
        <v>2708</v>
      </c>
      <c r="B1560" s="135">
        <v>532181</v>
      </c>
      <c r="C1560" s="135" t="s">
        <v>2709</v>
      </c>
      <c r="D1560" s="135" t="s">
        <v>1069</v>
      </c>
      <c r="E1560" s="135"/>
      <c r="F1560" s="135"/>
    </row>
    <row r="1561" spans="1:6" ht="14.5">
      <c r="A1561" s="135" t="s">
        <v>2710</v>
      </c>
      <c r="B1561" s="135">
        <v>500670</v>
      </c>
      <c r="C1561" s="135" t="s">
        <v>2711</v>
      </c>
      <c r="D1561" s="135" t="s">
        <v>899</v>
      </c>
      <c r="E1561" s="135"/>
      <c r="F1561" s="135"/>
    </row>
    <row r="1562" spans="1:6" ht="14.5">
      <c r="A1562" s="135" t="s">
        <v>2712</v>
      </c>
      <c r="B1562" s="135">
        <v>513536</v>
      </c>
      <c r="C1562" s="135" t="s">
        <v>391</v>
      </c>
      <c r="D1562" s="135" t="s">
        <v>454</v>
      </c>
      <c r="E1562" s="135"/>
      <c r="F1562" s="135"/>
    </row>
    <row r="1563" spans="1:6" ht="14.5">
      <c r="A1563" s="135" t="s">
        <v>2713</v>
      </c>
      <c r="B1563" s="135">
        <v>506858</v>
      </c>
      <c r="C1563" s="135" t="s">
        <v>391</v>
      </c>
      <c r="D1563" s="135" t="s">
        <v>768</v>
      </c>
      <c r="E1563" s="135"/>
      <c r="F1563" s="135"/>
    </row>
    <row r="1564" spans="1:6" ht="14.5">
      <c r="A1564" s="135" t="s">
        <v>2714</v>
      </c>
      <c r="B1564" s="135">
        <v>533248</v>
      </c>
      <c r="C1564" s="135" t="s">
        <v>2715</v>
      </c>
      <c r="D1564" s="135" t="s">
        <v>527</v>
      </c>
      <c r="E1564" s="135"/>
      <c r="F1564" s="135"/>
    </row>
    <row r="1565" spans="1:6" ht="14.5">
      <c r="A1565" s="135" t="s">
        <v>2716</v>
      </c>
      <c r="B1565" s="135">
        <v>517288</v>
      </c>
      <c r="C1565" s="135" t="s">
        <v>391</v>
      </c>
      <c r="D1565" s="135" t="s">
        <v>689</v>
      </c>
      <c r="E1565" s="135"/>
      <c r="F1565" s="135"/>
    </row>
    <row r="1566" spans="1:6" ht="14.5">
      <c r="A1566" s="135" t="s">
        <v>2717</v>
      </c>
      <c r="B1566" s="135">
        <v>523836</v>
      </c>
      <c r="C1566" s="135" t="s">
        <v>2718</v>
      </c>
      <c r="D1566" s="135" t="s">
        <v>586</v>
      </c>
      <c r="E1566" s="135"/>
      <c r="F1566" s="135"/>
    </row>
    <row r="1567" spans="1:6" ht="14.5">
      <c r="A1567" s="135" t="s">
        <v>2719</v>
      </c>
      <c r="B1567" s="135">
        <v>518029</v>
      </c>
      <c r="C1567" s="135" t="s">
        <v>2720</v>
      </c>
      <c r="D1567" s="135" t="s">
        <v>404</v>
      </c>
      <c r="E1567" s="135"/>
      <c r="F1567" s="135"/>
    </row>
    <row r="1568" spans="1:6" ht="14.5">
      <c r="A1568" s="135" t="s">
        <v>2721</v>
      </c>
      <c r="B1568" s="135">
        <v>500690</v>
      </c>
      <c r="C1568" s="135" t="s">
        <v>2722</v>
      </c>
      <c r="D1568" s="135" t="s">
        <v>899</v>
      </c>
      <c r="E1568" s="135"/>
      <c r="F1568" s="135"/>
    </row>
    <row r="1569" spans="1:6" ht="14.5">
      <c r="A1569" s="135" t="s">
        <v>2723</v>
      </c>
      <c r="B1569" s="135">
        <v>532160</v>
      </c>
      <c r="C1569" s="135" t="s">
        <v>391</v>
      </c>
      <c r="D1569" s="135" t="s">
        <v>2724</v>
      </c>
      <c r="E1569" s="135"/>
      <c r="F1569" s="135"/>
    </row>
    <row r="1570" spans="1:6" ht="14.5">
      <c r="A1570" s="135" t="s">
        <v>2725</v>
      </c>
      <c r="B1570" s="135">
        <v>532702</v>
      </c>
      <c r="C1570" s="135" t="s">
        <v>2726</v>
      </c>
      <c r="D1570" s="135" t="s">
        <v>416</v>
      </c>
      <c r="E1570" s="135"/>
      <c r="F1570" s="135"/>
    </row>
    <row r="1571" spans="1:6" ht="14.5">
      <c r="A1571" s="135" t="s">
        <v>2727</v>
      </c>
      <c r="B1571" s="135">
        <v>524314</v>
      </c>
      <c r="C1571" s="135" t="s">
        <v>391</v>
      </c>
      <c r="D1571" s="135" t="s">
        <v>429</v>
      </c>
      <c r="E1571" s="135"/>
      <c r="F1571" s="135"/>
    </row>
    <row r="1572" spans="1:6" ht="14.5">
      <c r="A1572" s="135" t="s">
        <v>2728</v>
      </c>
      <c r="B1572" s="135">
        <v>506879</v>
      </c>
      <c r="C1572" s="135" t="s">
        <v>391</v>
      </c>
      <c r="D1572" s="135" t="s">
        <v>429</v>
      </c>
      <c r="E1572" s="135"/>
      <c r="F1572" s="135"/>
    </row>
    <row r="1573" spans="1:6" ht="14.5">
      <c r="A1573" s="135" t="s">
        <v>2729</v>
      </c>
      <c r="B1573" s="135">
        <v>513337</v>
      </c>
      <c r="C1573" s="135" t="s">
        <v>391</v>
      </c>
      <c r="D1573" s="135" t="s">
        <v>511</v>
      </c>
      <c r="E1573" s="135"/>
      <c r="F1573" s="135"/>
    </row>
    <row r="1574" spans="1:6" ht="14.5">
      <c r="A1574" s="135" t="s">
        <v>2730</v>
      </c>
      <c r="B1574" s="135">
        <v>506640</v>
      </c>
      <c r="C1574" s="135" t="s">
        <v>391</v>
      </c>
      <c r="D1574" s="135" t="s">
        <v>439</v>
      </c>
      <c r="E1574" s="135"/>
      <c r="F1574" s="135"/>
    </row>
    <row r="1575" spans="1:6" ht="14.5">
      <c r="A1575" s="135" t="s">
        <v>2731</v>
      </c>
      <c r="B1575" s="135">
        <v>506640</v>
      </c>
      <c r="C1575" s="135" t="s">
        <v>391</v>
      </c>
      <c r="D1575" s="135" t="s">
        <v>439</v>
      </c>
      <c r="E1575" s="135"/>
      <c r="F1575" s="135"/>
    </row>
    <row r="1576" spans="1:6" ht="14.5">
      <c r="A1576" s="135" t="s">
        <v>2732</v>
      </c>
      <c r="B1576" s="135">
        <v>538567</v>
      </c>
      <c r="C1576" s="135" t="s">
        <v>2733</v>
      </c>
      <c r="D1576" s="135" t="s">
        <v>601</v>
      </c>
      <c r="E1576" s="135"/>
      <c r="F1576" s="135"/>
    </row>
    <row r="1577" spans="1:6" ht="14.5">
      <c r="A1577" s="135" t="s">
        <v>2734</v>
      </c>
      <c r="B1577" s="135">
        <v>538567</v>
      </c>
      <c r="C1577" s="135" t="s">
        <v>2733</v>
      </c>
      <c r="D1577" s="135" t="s">
        <v>601</v>
      </c>
      <c r="E1577" s="135"/>
      <c r="F1577" s="135"/>
    </row>
    <row r="1578" spans="1:6" ht="14.5">
      <c r="A1578" s="135" t="s">
        <v>2735</v>
      </c>
      <c r="B1578" s="135">
        <v>532425</v>
      </c>
      <c r="C1578" s="135" t="s">
        <v>391</v>
      </c>
      <c r="D1578" s="135" t="s">
        <v>439</v>
      </c>
      <c r="E1578" s="135"/>
      <c r="F1578" s="135"/>
    </row>
    <row r="1579" spans="1:6" ht="14.5">
      <c r="A1579" s="135" t="s">
        <v>2736</v>
      </c>
      <c r="B1579" s="135">
        <v>532457</v>
      </c>
      <c r="C1579" s="135" t="s">
        <v>2737</v>
      </c>
      <c r="D1579" s="135" t="s">
        <v>439</v>
      </c>
      <c r="E1579" s="135"/>
      <c r="F1579" s="135"/>
    </row>
    <row r="1580" spans="1:6" ht="14.5">
      <c r="A1580" s="135" t="s">
        <v>2738</v>
      </c>
      <c r="B1580" s="135">
        <v>523277</v>
      </c>
      <c r="C1580" s="135" t="s">
        <v>391</v>
      </c>
      <c r="D1580" s="135" t="s">
        <v>394</v>
      </c>
      <c r="E1580" s="135"/>
      <c r="F1580" s="135"/>
    </row>
    <row r="1581" spans="1:6" ht="14.5">
      <c r="A1581" s="135" t="s">
        <v>2739</v>
      </c>
      <c r="B1581" s="135">
        <v>532708</v>
      </c>
      <c r="C1581" s="135" t="s">
        <v>2740</v>
      </c>
      <c r="D1581" s="135" t="s">
        <v>530</v>
      </c>
      <c r="E1581" s="135"/>
      <c r="F1581" s="135"/>
    </row>
    <row r="1582" spans="1:6" ht="14.5">
      <c r="A1582" s="135" t="s">
        <v>2741</v>
      </c>
      <c r="B1582" s="135">
        <v>530141</v>
      </c>
      <c r="C1582" s="135" t="s">
        <v>391</v>
      </c>
      <c r="D1582" s="135" t="s">
        <v>477</v>
      </c>
      <c r="E1582" s="135"/>
      <c r="F1582" s="135"/>
    </row>
    <row r="1583" spans="1:6" ht="14.5">
      <c r="A1583" s="135" t="s">
        <v>2742</v>
      </c>
      <c r="B1583" s="135">
        <v>533275</v>
      </c>
      <c r="C1583" s="135" t="s">
        <v>2743</v>
      </c>
      <c r="D1583" s="135" t="s">
        <v>423</v>
      </c>
      <c r="E1583" s="135"/>
      <c r="F1583" s="135"/>
    </row>
    <row r="1584" spans="1:6" ht="14.5">
      <c r="A1584" s="135" t="s">
        <v>2744</v>
      </c>
      <c r="B1584" s="135">
        <v>541019</v>
      </c>
      <c r="C1584" s="135" t="s">
        <v>2745</v>
      </c>
      <c r="D1584" s="135" t="s">
        <v>789</v>
      </c>
      <c r="E1584" s="135"/>
      <c r="F1584" s="135"/>
    </row>
    <row r="1585" spans="1:6" ht="14.5">
      <c r="A1585" s="135" t="s">
        <v>2746</v>
      </c>
      <c r="B1585" s="135">
        <v>539337</v>
      </c>
      <c r="C1585" s="135" t="s">
        <v>391</v>
      </c>
      <c r="D1585" s="135" t="s">
        <v>586</v>
      </c>
      <c r="E1585" s="135"/>
      <c r="F1585" s="135"/>
    </row>
    <row r="1586" spans="1:6" ht="14.5">
      <c r="A1586" s="135" t="s">
        <v>2747</v>
      </c>
      <c r="B1586" s="135">
        <v>502873</v>
      </c>
      <c r="C1586" s="135" t="s">
        <v>391</v>
      </c>
      <c r="D1586" s="135" t="s">
        <v>406</v>
      </c>
      <c r="E1586" s="135"/>
      <c r="F1586" s="135"/>
    </row>
    <row r="1587" spans="1:6" ht="14.5">
      <c r="A1587" s="135" t="s">
        <v>2748</v>
      </c>
      <c r="B1587" s="135">
        <v>532145</v>
      </c>
      <c r="C1587" s="135" t="s">
        <v>391</v>
      </c>
      <c r="D1587" s="135" t="s">
        <v>592</v>
      </c>
      <c r="E1587" s="135"/>
      <c r="F1587" s="135"/>
    </row>
    <row r="1588" spans="1:6" ht="14.5">
      <c r="A1588" s="135" t="s">
        <v>2749</v>
      </c>
      <c r="B1588" s="135">
        <v>532145</v>
      </c>
      <c r="C1588" s="135" t="s">
        <v>391</v>
      </c>
      <c r="D1588" s="135" t="s">
        <v>592</v>
      </c>
      <c r="E1588" s="135"/>
      <c r="F1588" s="135"/>
    </row>
    <row r="1589" spans="1:6" ht="14.5">
      <c r="A1589" s="135" t="s">
        <v>2750</v>
      </c>
      <c r="B1589" s="135">
        <v>539854</v>
      </c>
      <c r="C1589" s="135" t="s">
        <v>391</v>
      </c>
      <c r="D1589" s="135" t="s">
        <v>589</v>
      </c>
      <c r="E1589" s="135"/>
      <c r="F1589" s="135"/>
    </row>
    <row r="1590" spans="1:6" ht="14.5">
      <c r="A1590" s="135" t="s">
        <v>2751</v>
      </c>
      <c r="B1590" s="135">
        <v>515147</v>
      </c>
      <c r="C1590" s="135" t="s">
        <v>391</v>
      </c>
      <c r="D1590" s="135" t="s">
        <v>586</v>
      </c>
      <c r="E1590" s="135"/>
      <c r="F1590" s="135"/>
    </row>
    <row r="1591" spans="1:6" ht="14.5">
      <c r="A1591" s="135" t="s">
        <v>2752</v>
      </c>
      <c r="B1591" s="135">
        <v>509597</v>
      </c>
      <c r="C1591" s="135" t="s">
        <v>391</v>
      </c>
      <c r="D1591" s="135" t="s">
        <v>551</v>
      </c>
      <c r="E1591" s="135"/>
      <c r="F1591" s="135"/>
    </row>
    <row r="1592" spans="1:6" ht="14.5">
      <c r="A1592" s="135" t="s">
        <v>2753</v>
      </c>
      <c r="B1592" s="135">
        <v>531971</v>
      </c>
      <c r="C1592" s="135" t="s">
        <v>391</v>
      </c>
      <c r="D1592" s="135" t="s">
        <v>406</v>
      </c>
      <c r="E1592" s="135"/>
      <c r="F1592" s="135"/>
    </row>
    <row r="1593" spans="1:6" ht="14.5">
      <c r="A1593" s="135" t="s">
        <v>2754</v>
      </c>
      <c r="B1593" s="135">
        <v>538081</v>
      </c>
      <c r="C1593" s="135" t="s">
        <v>391</v>
      </c>
      <c r="D1593" s="135" t="s">
        <v>406</v>
      </c>
      <c r="E1593" s="135"/>
      <c r="F1593" s="135"/>
    </row>
    <row r="1594" spans="1:6" ht="14.5">
      <c r="A1594" s="135" t="s">
        <v>2755</v>
      </c>
      <c r="B1594" s="135">
        <v>512604</v>
      </c>
      <c r="C1594" s="135" t="s">
        <v>391</v>
      </c>
      <c r="D1594" s="135" t="s">
        <v>505</v>
      </c>
      <c r="E1594" s="135"/>
      <c r="F1594" s="135"/>
    </row>
    <row r="1595" spans="1:6" ht="14.5">
      <c r="A1595" s="135" t="s">
        <v>2756</v>
      </c>
      <c r="B1595" s="135">
        <v>542682</v>
      </c>
      <c r="C1595" s="135" t="s">
        <v>2757</v>
      </c>
      <c r="D1595" s="135" t="s">
        <v>399</v>
      </c>
      <c r="E1595" s="135"/>
      <c r="F1595" s="135"/>
    </row>
    <row r="1596" spans="1:6" ht="14.5">
      <c r="A1596" s="135" t="s">
        <v>2758</v>
      </c>
      <c r="B1596" s="135">
        <v>590043</v>
      </c>
      <c r="C1596" s="135" t="s">
        <v>2759</v>
      </c>
      <c r="D1596" s="135" t="s">
        <v>746</v>
      </c>
      <c r="E1596" s="135"/>
      <c r="F1596" s="135"/>
    </row>
    <row r="1597" spans="1:6" ht="14.5">
      <c r="A1597" s="135" t="s">
        <v>2760</v>
      </c>
      <c r="B1597" s="135">
        <v>506024</v>
      </c>
      <c r="C1597" s="135" t="s">
        <v>391</v>
      </c>
      <c r="D1597" s="135" t="s">
        <v>423</v>
      </c>
      <c r="E1597" s="135"/>
      <c r="F1597" s="135"/>
    </row>
    <row r="1598" spans="1:6" ht="14.5">
      <c r="A1598" s="135" t="s">
        <v>2761</v>
      </c>
      <c r="B1598" s="135">
        <v>526931</v>
      </c>
      <c r="C1598" s="135" t="s">
        <v>391</v>
      </c>
      <c r="D1598" s="135" t="s">
        <v>576</v>
      </c>
      <c r="E1598" s="135"/>
      <c r="F1598" s="135"/>
    </row>
    <row r="1599" spans="1:6" ht="14.5">
      <c r="A1599" s="135" t="s">
        <v>2762</v>
      </c>
      <c r="B1599" s="135">
        <v>530055</v>
      </c>
      <c r="C1599" s="135" t="s">
        <v>391</v>
      </c>
      <c r="D1599" s="135" t="s">
        <v>812</v>
      </c>
      <c r="E1599" s="135"/>
      <c r="F1599" s="135"/>
    </row>
    <row r="1600" spans="1:6" ht="14.5">
      <c r="A1600" s="135" t="s">
        <v>2763</v>
      </c>
      <c r="B1600" s="135">
        <v>500467</v>
      </c>
      <c r="C1600" s="135" t="s">
        <v>2764</v>
      </c>
      <c r="D1600" s="135" t="s">
        <v>871</v>
      </c>
      <c r="E1600" s="135"/>
      <c r="F1600" s="135"/>
    </row>
    <row r="1601" spans="1:6" ht="14.5">
      <c r="A1601" s="135" t="s">
        <v>2765</v>
      </c>
      <c r="B1601" s="135">
        <v>532855</v>
      </c>
      <c r="C1601" s="135" t="s">
        <v>391</v>
      </c>
      <c r="D1601" s="135" t="s">
        <v>411</v>
      </c>
      <c r="E1601" s="135"/>
      <c r="F1601" s="135"/>
    </row>
    <row r="1602" spans="1:6" ht="14.5">
      <c r="A1602" s="135" t="s">
        <v>2766</v>
      </c>
      <c r="B1602" s="135">
        <v>530927</v>
      </c>
      <c r="C1602" s="135" t="s">
        <v>391</v>
      </c>
      <c r="D1602" s="135" t="s">
        <v>2724</v>
      </c>
      <c r="E1602" s="135"/>
      <c r="F1602" s="135"/>
    </row>
    <row r="1603" spans="1:6" ht="14.5">
      <c r="A1603" s="135" t="s">
        <v>2767</v>
      </c>
      <c r="B1603" s="135">
        <v>524080</v>
      </c>
      <c r="C1603" s="135" t="s">
        <v>391</v>
      </c>
      <c r="D1603" s="135" t="s">
        <v>439</v>
      </c>
      <c r="E1603" s="135"/>
      <c r="F1603" s="135"/>
    </row>
    <row r="1604" spans="1:6" ht="14.5">
      <c r="A1604" s="135" t="s">
        <v>2768</v>
      </c>
      <c r="B1604" s="135">
        <v>780014</v>
      </c>
      <c r="C1604" s="135" t="s">
        <v>391</v>
      </c>
      <c r="D1604" s="135" t="s">
        <v>482</v>
      </c>
      <c r="E1604" s="135"/>
      <c r="F1604" s="135"/>
    </row>
    <row r="1605" spans="1:6" ht="14.5">
      <c r="A1605" s="135" t="s">
        <v>2769</v>
      </c>
      <c r="B1605" s="135">
        <v>531387</v>
      </c>
      <c r="C1605" s="135" t="s">
        <v>391</v>
      </c>
      <c r="D1605" s="135" t="s">
        <v>408</v>
      </c>
      <c r="E1605" s="135"/>
      <c r="F1605" s="135"/>
    </row>
    <row r="1606" spans="1:6" ht="14.5">
      <c r="A1606" s="135" t="s">
        <v>2770</v>
      </c>
      <c r="B1606" s="135">
        <v>509073</v>
      </c>
      <c r="C1606" s="135" t="s">
        <v>2771</v>
      </c>
      <c r="D1606" s="135" t="s">
        <v>2772</v>
      </c>
      <c r="E1606" s="135"/>
      <c r="F1606" s="135"/>
    </row>
    <row r="1607" spans="1:6" ht="14.5">
      <c r="A1607" s="135" t="s">
        <v>2773</v>
      </c>
      <c r="B1607" s="135">
        <v>533162</v>
      </c>
      <c r="C1607" s="135" t="s">
        <v>2774</v>
      </c>
      <c r="D1607" s="135" t="s">
        <v>1130</v>
      </c>
      <c r="E1607" s="135"/>
      <c r="F1607" s="135"/>
    </row>
    <row r="1608" spans="1:6" ht="14.5">
      <c r="A1608" s="135" t="s">
        <v>2775</v>
      </c>
      <c r="B1608" s="135">
        <v>531531</v>
      </c>
      <c r="C1608" s="135" t="s">
        <v>2776</v>
      </c>
      <c r="D1608" s="135" t="s">
        <v>451</v>
      </c>
      <c r="E1608" s="135"/>
      <c r="F1608" s="135"/>
    </row>
    <row r="1609" spans="1:6" ht="14.5">
      <c r="A1609" s="135" t="s">
        <v>2777</v>
      </c>
      <c r="B1609" s="135">
        <v>517354</v>
      </c>
      <c r="C1609" s="135" t="s">
        <v>2778</v>
      </c>
      <c r="D1609" s="135" t="s">
        <v>689</v>
      </c>
      <c r="E1609" s="135"/>
      <c r="F1609" s="135"/>
    </row>
    <row r="1610" spans="1:6" ht="14.5">
      <c r="A1610" s="135" t="s">
        <v>2779</v>
      </c>
      <c r="B1610" s="135">
        <v>517354</v>
      </c>
      <c r="C1610" s="135" t="s">
        <v>2778</v>
      </c>
      <c r="D1610" s="135" t="s">
        <v>689</v>
      </c>
      <c r="E1610" s="135"/>
      <c r="F1610" s="135"/>
    </row>
    <row r="1611" spans="1:6" ht="14.5">
      <c r="A1611" s="135" t="s">
        <v>2780</v>
      </c>
      <c r="B1611" s="135">
        <v>539176</v>
      </c>
      <c r="C1611" s="135" t="s">
        <v>391</v>
      </c>
      <c r="D1611" s="135" t="s">
        <v>399</v>
      </c>
      <c r="E1611" s="135"/>
      <c r="F1611" s="135"/>
    </row>
    <row r="1612" spans="1:6" ht="14.5">
      <c r="A1612" s="135" t="s">
        <v>2781</v>
      </c>
      <c r="B1612" s="135">
        <v>508486</v>
      </c>
      <c r="C1612" s="135" t="s">
        <v>391</v>
      </c>
      <c r="D1612" s="135" t="s">
        <v>1437</v>
      </c>
      <c r="E1612" s="135"/>
      <c r="F1612" s="135"/>
    </row>
    <row r="1613" spans="1:6" ht="14.5">
      <c r="A1613" s="135" t="s">
        <v>2782</v>
      </c>
      <c r="B1613" s="135">
        <v>532467</v>
      </c>
      <c r="C1613" s="135" t="s">
        <v>391</v>
      </c>
      <c r="D1613" s="135" t="s">
        <v>394</v>
      </c>
      <c r="E1613" s="135"/>
      <c r="F1613" s="135"/>
    </row>
    <row r="1614" spans="1:6" ht="14.5">
      <c r="A1614" s="135" t="s">
        <v>2783</v>
      </c>
      <c r="B1614" s="135">
        <v>532334</v>
      </c>
      <c r="C1614" s="135" t="s">
        <v>391</v>
      </c>
      <c r="D1614" s="135" t="s">
        <v>477</v>
      </c>
      <c r="E1614" s="135"/>
      <c r="F1614" s="135"/>
    </row>
    <row r="1615" spans="1:6" ht="14.5">
      <c r="A1615" s="135" t="s">
        <v>2784</v>
      </c>
      <c r="B1615" s="135">
        <v>508956</v>
      </c>
      <c r="C1615" s="135" t="s">
        <v>391</v>
      </c>
      <c r="D1615" s="135" t="s">
        <v>408</v>
      </c>
      <c r="E1615" s="135"/>
      <c r="F1615" s="135"/>
    </row>
    <row r="1616" spans="1:6" ht="14.5">
      <c r="A1616" s="135" t="s">
        <v>2785</v>
      </c>
      <c r="B1616" s="135">
        <v>532333</v>
      </c>
      <c r="C1616" s="135" t="s">
        <v>391</v>
      </c>
      <c r="D1616" s="135" t="s">
        <v>374</v>
      </c>
      <c r="E1616" s="135"/>
      <c r="F1616" s="135"/>
    </row>
    <row r="1617" spans="1:6" ht="14.5">
      <c r="A1617" s="135" t="s">
        <v>2786</v>
      </c>
      <c r="B1617" s="135">
        <v>532216</v>
      </c>
      <c r="C1617" s="135" t="s">
        <v>2787</v>
      </c>
      <c r="D1617" s="135" t="s">
        <v>408</v>
      </c>
      <c r="E1617" s="135"/>
      <c r="F1617" s="135"/>
    </row>
    <row r="1618" spans="1:6" ht="14.5">
      <c r="A1618" s="135" t="s">
        <v>2788</v>
      </c>
      <c r="B1618" s="135">
        <v>517271</v>
      </c>
      <c r="C1618" s="135" t="s">
        <v>2789</v>
      </c>
      <c r="D1618" s="135" t="s">
        <v>689</v>
      </c>
      <c r="E1618" s="135"/>
      <c r="F1618" s="135"/>
    </row>
    <row r="1619" spans="1:6" ht="14.5">
      <c r="A1619" s="135" t="s">
        <v>2790</v>
      </c>
      <c r="B1619" s="135">
        <v>539224</v>
      </c>
      <c r="C1619" s="135" t="s">
        <v>391</v>
      </c>
      <c r="D1619" s="135" t="s">
        <v>380</v>
      </c>
      <c r="E1619" s="135"/>
      <c r="F1619" s="135"/>
    </row>
    <row r="1620" spans="1:6" ht="14.5">
      <c r="A1620" s="135" t="s">
        <v>2791</v>
      </c>
      <c r="B1620" s="135">
        <v>500179</v>
      </c>
      <c r="C1620" s="135" t="s">
        <v>2792</v>
      </c>
      <c r="D1620" s="135" t="s">
        <v>716</v>
      </c>
      <c r="E1620" s="135"/>
      <c r="F1620" s="135"/>
    </row>
    <row r="1621" spans="1:6" ht="14.5">
      <c r="A1621" s="135" t="s">
        <v>2793</v>
      </c>
      <c r="B1621" s="135">
        <v>532281</v>
      </c>
      <c r="C1621" s="135" t="s">
        <v>2794</v>
      </c>
      <c r="D1621" s="135" t="s">
        <v>377</v>
      </c>
      <c r="E1621" s="135"/>
      <c r="F1621" s="135"/>
    </row>
    <row r="1622" spans="1:6" ht="14.5">
      <c r="A1622" s="135" t="s">
        <v>2795</v>
      </c>
      <c r="B1622" s="135">
        <v>541729</v>
      </c>
      <c r="C1622" s="135" t="s">
        <v>2796</v>
      </c>
      <c r="D1622" s="135" t="s">
        <v>2797</v>
      </c>
      <c r="E1622" s="135"/>
      <c r="F1622" s="135"/>
    </row>
    <row r="1623" spans="1:6" ht="14.5">
      <c r="A1623" s="135" t="s">
        <v>2798</v>
      </c>
      <c r="B1623" s="135">
        <v>500180</v>
      </c>
      <c r="C1623" s="135" t="s">
        <v>2799</v>
      </c>
      <c r="D1623" s="135" t="s">
        <v>709</v>
      </c>
      <c r="E1623" s="135"/>
      <c r="F1623" s="135"/>
    </row>
    <row r="1624" spans="1:6" ht="14.5">
      <c r="A1624" s="135" t="s">
        <v>2800</v>
      </c>
      <c r="B1624" s="135">
        <v>533230</v>
      </c>
      <c r="C1624" s="135" t="s">
        <v>2801</v>
      </c>
      <c r="D1624" s="135" t="s">
        <v>374</v>
      </c>
      <c r="E1624" s="135"/>
      <c r="F1624" s="135"/>
    </row>
    <row r="1625" spans="1:6" ht="14.5">
      <c r="A1625" s="135" t="s">
        <v>2802</v>
      </c>
      <c r="B1625" s="135">
        <v>540777</v>
      </c>
      <c r="C1625" s="135" t="s">
        <v>2803</v>
      </c>
      <c r="D1625" s="135" t="s">
        <v>2804</v>
      </c>
      <c r="E1625" s="135"/>
      <c r="F1625" s="135"/>
    </row>
    <row r="1626" spans="1:6" ht="14.5">
      <c r="A1626" s="135" t="s">
        <v>2805</v>
      </c>
      <c r="B1626" s="135">
        <v>539787</v>
      </c>
      <c r="C1626" s="135" t="s">
        <v>2806</v>
      </c>
      <c r="D1626" s="135" t="s">
        <v>861</v>
      </c>
      <c r="E1626" s="135"/>
      <c r="F1626" s="135"/>
    </row>
    <row r="1627" spans="1:6" ht="14.5">
      <c r="A1627" s="135" t="s">
        <v>2807</v>
      </c>
      <c r="B1627" s="135">
        <v>503689</v>
      </c>
      <c r="C1627" s="135" t="s">
        <v>391</v>
      </c>
      <c r="D1627" s="135" t="s">
        <v>812</v>
      </c>
      <c r="E1627" s="135"/>
      <c r="F1627" s="135"/>
    </row>
    <row r="1628" spans="1:6" ht="14.5">
      <c r="A1628" s="135" t="s">
        <v>2808</v>
      </c>
      <c r="B1628" s="135" t="s">
        <v>391</v>
      </c>
      <c r="C1628" s="135" t="s">
        <v>2809</v>
      </c>
      <c r="D1628" s="135" t="s">
        <v>402</v>
      </c>
      <c r="E1628" s="135"/>
      <c r="F1628" s="135"/>
    </row>
    <row r="1629" spans="1:6" ht="14.5">
      <c r="A1629" s="135" t="s">
        <v>2810</v>
      </c>
      <c r="B1629" s="135">
        <v>526967</v>
      </c>
      <c r="C1629" s="135" t="s">
        <v>391</v>
      </c>
      <c r="D1629" s="135" t="s">
        <v>423</v>
      </c>
      <c r="E1629" s="135"/>
      <c r="F1629" s="135"/>
    </row>
    <row r="1630" spans="1:6" ht="14.5">
      <c r="A1630" s="135" t="s">
        <v>2811</v>
      </c>
      <c r="B1630" s="135">
        <v>509631</v>
      </c>
      <c r="C1630" s="135" t="s">
        <v>2812</v>
      </c>
      <c r="D1630" s="135" t="s">
        <v>576</v>
      </c>
      <c r="E1630" s="135"/>
      <c r="F1630" s="135"/>
    </row>
    <row r="1631" spans="1:6" ht="14.5">
      <c r="A1631" s="135" t="s">
        <v>2813</v>
      </c>
      <c r="B1631" s="135">
        <v>500292</v>
      </c>
      <c r="C1631" s="135" t="s">
        <v>2814</v>
      </c>
      <c r="D1631" s="135" t="s">
        <v>404</v>
      </c>
      <c r="E1631" s="135"/>
      <c r="F1631" s="135"/>
    </row>
    <row r="1632" spans="1:6" ht="14.5">
      <c r="A1632" s="135" t="s">
        <v>2815</v>
      </c>
      <c r="B1632" s="135">
        <v>500292</v>
      </c>
      <c r="C1632" s="135" t="s">
        <v>2814</v>
      </c>
      <c r="D1632" s="135" t="s">
        <v>404</v>
      </c>
      <c r="E1632" s="135"/>
      <c r="F1632" s="135"/>
    </row>
    <row r="1633" spans="1:6" ht="14.5">
      <c r="A1633" s="135" t="s">
        <v>2816</v>
      </c>
      <c r="B1633" s="135">
        <v>539174</v>
      </c>
      <c r="C1633" s="135" t="s">
        <v>2817</v>
      </c>
      <c r="D1633" s="135" t="s">
        <v>408</v>
      </c>
      <c r="E1633" s="135"/>
      <c r="F1633" s="135"/>
    </row>
    <row r="1634" spans="1:6" ht="14.5">
      <c r="A1634" s="135" t="s">
        <v>2818</v>
      </c>
      <c r="B1634" s="135">
        <v>505520</v>
      </c>
      <c r="C1634" s="135" t="s">
        <v>391</v>
      </c>
      <c r="D1634" s="135" t="s">
        <v>812</v>
      </c>
      <c r="E1634" s="135"/>
      <c r="F1634" s="135"/>
    </row>
    <row r="1635" spans="1:6" ht="14.5">
      <c r="A1635" s="135" t="s">
        <v>2819</v>
      </c>
      <c r="B1635" s="135">
        <v>531178</v>
      </c>
      <c r="C1635" s="135" t="s">
        <v>391</v>
      </c>
      <c r="D1635" s="135" t="s">
        <v>413</v>
      </c>
      <c r="E1635" s="135"/>
      <c r="F1635" s="135"/>
    </row>
    <row r="1636" spans="1:6" ht="14.5">
      <c r="A1636" s="135" t="s">
        <v>2820</v>
      </c>
      <c r="B1636" s="135">
        <v>524590</v>
      </c>
      <c r="C1636" s="135" t="s">
        <v>391</v>
      </c>
      <c r="D1636" s="135" t="s">
        <v>413</v>
      </c>
      <c r="E1636" s="135"/>
      <c r="F1636" s="135"/>
    </row>
    <row r="1637" spans="1:6" ht="14.5">
      <c r="A1637" s="135" t="s">
        <v>2821</v>
      </c>
      <c r="B1637" s="135">
        <v>505720</v>
      </c>
      <c r="C1637" s="135" t="s">
        <v>2822</v>
      </c>
      <c r="D1637" s="135" t="s">
        <v>399</v>
      </c>
      <c r="E1637" s="135"/>
      <c r="F1637" s="135"/>
    </row>
    <row r="1638" spans="1:6" ht="14.5">
      <c r="A1638" s="135" t="s">
        <v>2823</v>
      </c>
      <c r="B1638" s="135">
        <v>519552</v>
      </c>
      <c r="C1638" s="135" t="s">
        <v>2824</v>
      </c>
      <c r="D1638" s="135" t="s">
        <v>451</v>
      </c>
      <c r="E1638" s="135"/>
      <c r="F1638" s="135"/>
    </row>
    <row r="1639" spans="1:6" ht="14.5">
      <c r="A1639" s="135" t="s">
        <v>2825</v>
      </c>
      <c r="B1639" s="135">
        <v>500182</v>
      </c>
      <c r="C1639" s="135" t="s">
        <v>2826</v>
      </c>
      <c r="D1639" s="135" t="s">
        <v>1049</v>
      </c>
      <c r="E1639" s="135"/>
      <c r="F1639" s="135"/>
    </row>
    <row r="1640" spans="1:6" ht="14.5">
      <c r="A1640" s="135" t="s">
        <v>2827</v>
      </c>
      <c r="B1640" s="135">
        <v>524669</v>
      </c>
      <c r="C1640" s="135" t="s">
        <v>2828</v>
      </c>
      <c r="D1640" s="135" t="s">
        <v>429</v>
      </c>
      <c r="E1640" s="135"/>
      <c r="F1640" s="135"/>
    </row>
    <row r="1641" spans="1:6" ht="14.5">
      <c r="A1641" s="135" t="s">
        <v>2829</v>
      </c>
      <c r="B1641" s="135">
        <v>534328</v>
      </c>
      <c r="C1641" s="135" t="s">
        <v>2830</v>
      </c>
      <c r="D1641" s="135" t="s">
        <v>413</v>
      </c>
      <c r="E1641" s="135"/>
      <c r="F1641" s="135"/>
    </row>
    <row r="1642" spans="1:6" ht="14.5">
      <c r="A1642" s="135" t="s">
        <v>2831</v>
      </c>
      <c r="B1642" s="135">
        <v>532129</v>
      </c>
      <c r="C1642" s="135" t="s">
        <v>2832</v>
      </c>
      <c r="D1642" s="135" t="s">
        <v>377</v>
      </c>
      <c r="E1642" s="135"/>
      <c r="F1642" s="135"/>
    </row>
    <row r="1643" spans="1:6" ht="14.5">
      <c r="A1643" s="135" t="s">
        <v>2833</v>
      </c>
      <c r="B1643" s="135">
        <v>504176</v>
      </c>
      <c r="C1643" s="135" t="s">
        <v>391</v>
      </c>
      <c r="D1643" s="135" t="s">
        <v>937</v>
      </c>
      <c r="E1643" s="135"/>
      <c r="F1643" s="135"/>
    </row>
    <row r="1644" spans="1:6" ht="14.5">
      <c r="A1644" s="135" t="s">
        <v>2834</v>
      </c>
      <c r="B1644" s="135">
        <v>504176</v>
      </c>
      <c r="C1644" s="135" t="s">
        <v>391</v>
      </c>
      <c r="D1644" s="135" t="s">
        <v>937</v>
      </c>
      <c r="E1644" s="135"/>
      <c r="F1644" s="135"/>
    </row>
    <row r="1645" spans="1:6" ht="14.5">
      <c r="A1645" s="135" t="s">
        <v>2835</v>
      </c>
      <c r="B1645" s="135">
        <v>517080</v>
      </c>
      <c r="C1645" s="135" t="s">
        <v>2836</v>
      </c>
      <c r="D1645" s="135" t="s">
        <v>789</v>
      </c>
      <c r="E1645" s="135"/>
      <c r="F1645" s="135"/>
    </row>
    <row r="1646" spans="1:6" ht="14.5">
      <c r="A1646" s="135" t="s">
        <v>2837</v>
      </c>
      <c r="B1646" s="135">
        <v>531301</v>
      </c>
      <c r="C1646" s="135" t="s">
        <v>391</v>
      </c>
      <c r="D1646" s="135" t="s">
        <v>406</v>
      </c>
      <c r="E1646" s="135"/>
      <c r="F1646" s="135"/>
    </row>
    <row r="1647" spans="1:6" ht="14.5">
      <c r="A1647" s="135" t="s">
        <v>2838</v>
      </c>
      <c r="B1647" s="135">
        <v>524735</v>
      </c>
      <c r="C1647" s="135" t="s">
        <v>2839</v>
      </c>
      <c r="D1647" s="135" t="s">
        <v>429</v>
      </c>
      <c r="E1647" s="135"/>
      <c r="F1647" s="135"/>
    </row>
    <row r="1648" spans="1:6" ht="14.5">
      <c r="A1648" s="135" t="s">
        <v>2840</v>
      </c>
      <c r="B1648" s="135">
        <v>542332</v>
      </c>
      <c r="C1648" s="135" t="s">
        <v>2841</v>
      </c>
      <c r="D1648" s="135" t="s">
        <v>374</v>
      </c>
      <c r="E1648" s="135"/>
      <c r="F1648" s="135"/>
    </row>
    <row r="1649" spans="1:6" ht="14.5">
      <c r="A1649" s="135" t="s">
        <v>2842</v>
      </c>
      <c r="B1649" s="135">
        <v>509675</v>
      </c>
      <c r="C1649" s="135" t="s">
        <v>2843</v>
      </c>
      <c r="D1649" s="135" t="s">
        <v>404</v>
      </c>
      <c r="E1649" s="135"/>
      <c r="F1649" s="135"/>
    </row>
    <row r="1650" spans="1:6" ht="14.5">
      <c r="A1650" s="135" t="s">
        <v>2844</v>
      </c>
      <c r="B1650" s="135">
        <v>532847</v>
      </c>
      <c r="C1650" s="135" t="s">
        <v>2845</v>
      </c>
      <c r="D1650" s="135" t="s">
        <v>1311</v>
      </c>
      <c r="E1650" s="135"/>
      <c r="F1650" s="135"/>
    </row>
    <row r="1651" spans="1:6" ht="14.5">
      <c r="A1651" s="135" t="s">
        <v>2846</v>
      </c>
      <c r="B1651" s="135">
        <v>505712</v>
      </c>
      <c r="C1651" s="135" t="s">
        <v>391</v>
      </c>
      <c r="D1651" s="135" t="s">
        <v>746</v>
      </c>
      <c r="E1651" s="135"/>
      <c r="F1651" s="135"/>
    </row>
    <row r="1652" spans="1:6" ht="14.5">
      <c r="A1652" s="135" t="s">
        <v>2847</v>
      </c>
      <c r="B1652" s="135">
        <v>514010</v>
      </c>
      <c r="C1652" s="135" t="s">
        <v>391</v>
      </c>
      <c r="D1652" s="135" t="s">
        <v>406</v>
      </c>
      <c r="E1652" s="135"/>
      <c r="F1652" s="135"/>
    </row>
    <row r="1653" spans="1:6" ht="14.5">
      <c r="A1653" s="135" t="s">
        <v>2848</v>
      </c>
      <c r="B1653" s="135">
        <v>500183</v>
      </c>
      <c r="C1653" s="135" t="s">
        <v>2849</v>
      </c>
      <c r="D1653" s="135" t="s">
        <v>661</v>
      </c>
      <c r="E1653" s="135"/>
      <c r="F1653" s="135"/>
    </row>
    <row r="1654" spans="1:6" ht="14.5">
      <c r="A1654" s="135" t="s">
        <v>2850</v>
      </c>
      <c r="B1654" s="135">
        <v>500184</v>
      </c>
      <c r="C1654" s="135" t="s">
        <v>2851</v>
      </c>
      <c r="D1654" s="135" t="s">
        <v>551</v>
      </c>
      <c r="E1654" s="135"/>
      <c r="F1654" s="135"/>
    </row>
    <row r="1655" spans="1:6" ht="14.5">
      <c r="A1655" s="135" t="s">
        <v>2852</v>
      </c>
      <c r="B1655" s="135">
        <v>526899</v>
      </c>
      <c r="C1655" s="135" t="s">
        <v>391</v>
      </c>
      <c r="D1655" s="135" t="s">
        <v>589</v>
      </c>
      <c r="E1655" s="135"/>
      <c r="F1655" s="135"/>
    </row>
    <row r="1656" spans="1:6" ht="14.5">
      <c r="A1656" s="135" t="s">
        <v>2853</v>
      </c>
      <c r="B1656" s="135">
        <v>513723</v>
      </c>
      <c r="C1656" s="135" t="s">
        <v>391</v>
      </c>
      <c r="D1656" s="135" t="s">
        <v>919</v>
      </c>
      <c r="E1656" s="135"/>
      <c r="F1656" s="135"/>
    </row>
    <row r="1657" spans="1:6" ht="14.5">
      <c r="A1657" s="135" t="s">
        <v>2854</v>
      </c>
      <c r="B1657" s="135">
        <v>511169</v>
      </c>
      <c r="C1657" s="135" t="s">
        <v>391</v>
      </c>
      <c r="D1657" s="135" t="s">
        <v>408</v>
      </c>
      <c r="E1657" s="135"/>
      <c r="F1657" s="135"/>
    </row>
    <row r="1658" spans="1:6" ht="14.5">
      <c r="A1658" s="135" t="s">
        <v>2855</v>
      </c>
      <c r="B1658" s="135">
        <v>514043</v>
      </c>
      <c r="C1658" s="135" t="s">
        <v>2856</v>
      </c>
      <c r="D1658" s="135" t="s">
        <v>406</v>
      </c>
      <c r="E1658" s="135"/>
      <c r="F1658" s="135"/>
    </row>
    <row r="1659" spans="1:6" ht="14.5">
      <c r="A1659" s="135" t="s">
        <v>2857</v>
      </c>
      <c r="B1659" s="135">
        <v>531979</v>
      </c>
      <c r="C1659" s="135" t="s">
        <v>391</v>
      </c>
      <c r="D1659" s="135" t="s">
        <v>696</v>
      </c>
      <c r="E1659" s="135"/>
      <c r="F1659" s="135"/>
    </row>
    <row r="1660" spans="1:6" ht="14.5">
      <c r="A1660" s="135" t="s">
        <v>2858</v>
      </c>
      <c r="B1660" s="135">
        <v>538652</v>
      </c>
      <c r="C1660" s="135" t="s">
        <v>391</v>
      </c>
      <c r="D1660" s="135" t="s">
        <v>413</v>
      </c>
      <c r="E1660" s="135"/>
      <c r="F1660" s="135"/>
    </row>
    <row r="1661" spans="1:6" ht="14.5">
      <c r="A1661" s="135" t="s">
        <v>2859</v>
      </c>
      <c r="B1661" s="135">
        <v>504036</v>
      </c>
      <c r="C1661" s="135" t="s">
        <v>2860</v>
      </c>
      <c r="D1661" s="135" t="s">
        <v>933</v>
      </c>
      <c r="E1661" s="135"/>
      <c r="F1661" s="135"/>
    </row>
    <row r="1662" spans="1:6" ht="14.5">
      <c r="A1662" s="135" t="s">
        <v>2861</v>
      </c>
      <c r="B1662" s="135">
        <v>539114</v>
      </c>
      <c r="C1662" s="135" t="s">
        <v>391</v>
      </c>
      <c r="D1662" s="135" t="s">
        <v>408</v>
      </c>
      <c r="E1662" s="135"/>
      <c r="F1662" s="135"/>
    </row>
    <row r="1663" spans="1:6" ht="14.5">
      <c r="A1663" s="135" t="s">
        <v>2862</v>
      </c>
      <c r="B1663" s="135">
        <v>503881</v>
      </c>
      <c r="C1663" s="135" t="s">
        <v>2863</v>
      </c>
      <c r="D1663" s="135" t="s">
        <v>406</v>
      </c>
      <c r="E1663" s="135"/>
      <c r="F1663" s="135"/>
    </row>
    <row r="1664" spans="1:6" ht="14.5">
      <c r="A1664" s="135" t="s">
        <v>2864</v>
      </c>
      <c r="B1664" s="135">
        <v>500440</v>
      </c>
      <c r="C1664" s="135" t="s">
        <v>2865</v>
      </c>
      <c r="D1664" s="135" t="s">
        <v>696</v>
      </c>
      <c r="E1664" s="135"/>
      <c r="F1664" s="135"/>
    </row>
    <row r="1665" spans="1:6" ht="14.5">
      <c r="A1665" s="135" t="s">
        <v>2866</v>
      </c>
      <c r="B1665" s="135" t="s">
        <v>391</v>
      </c>
      <c r="C1665" s="135" t="s">
        <v>2867</v>
      </c>
      <c r="D1665" s="135" t="s">
        <v>402</v>
      </c>
      <c r="E1665" s="135"/>
      <c r="F1665" s="135"/>
    </row>
    <row r="1666" spans="1:6" ht="14.5">
      <c r="A1666" s="135" t="s">
        <v>2868</v>
      </c>
      <c r="B1666" s="135">
        <v>509895</v>
      </c>
      <c r="C1666" s="135" t="s">
        <v>391</v>
      </c>
      <c r="D1666" s="135" t="s">
        <v>406</v>
      </c>
      <c r="E1666" s="135"/>
      <c r="F1666" s="135"/>
    </row>
    <row r="1667" spans="1:6" ht="14.5">
      <c r="A1667" s="135" t="s">
        <v>2869</v>
      </c>
      <c r="B1667" s="135">
        <v>532859</v>
      </c>
      <c r="C1667" s="135" t="s">
        <v>2870</v>
      </c>
      <c r="D1667" s="135" t="s">
        <v>721</v>
      </c>
      <c r="E1667" s="135"/>
      <c r="F1667" s="135"/>
    </row>
    <row r="1668" spans="1:6" ht="14.5">
      <c r="A1668" s="135" t="s">
        <v>2871</v>
      </c>
      <c r="B1668" s="135">
        <v>500189</v>
      </c>
      <c r="C1668" s="135" t="s">
        <v>2872</v>
      </c>
      <c r="D1668" s="135" t="s">
        <v>1130</v>
      </c>
      <c r="E1668" s="135"/>
      <c r="F1668" s="135"/>
    </row>
    <row r="1669" spans="1:6" ht="14.5">
      <c r="A1669" s="135" t="s">
        <v>2873</v>
      </c>
      <c r="B1669" s="135">
        <v>514428</v>
      </c>
      <c r="C1669" s="135" t="s">
        <v>391</v>
      </c>
      <c r="D1669" s="135" t="s">
        <v>511</v>
      </c>
      <c r="E1669" s="135"/>
      <c r="F1669" s="135"/>
    </row>
    <row r="1670" spans="1:6" ht="14.5">
      <c r="A1670" s="135" t="s">
        <v>2874</v>
      </c>
      <c r="B1670" s="135">
        <v>541154</v>
      </c>
      <c r="C1670" s="135" t="s">
        <v>2875</v>
      </c>
      <c r="D1670" s="135" t="s">
        <v>2876</v>
      </c>
      <c r="E1670" s="135"/>
      <c r="F1670" s="135"/>
    </row>
    <row r="1671" spans="1:6" ht="14.5">
      <c r="A1671" s="135" t="s">
        <v>2877</v>
      </c>
      <c r="B1671" s="135">
        <v>531918</v>
      </c>
      <c r="C1671" s="135" t="s">
        <v>391</v>
      </c>
      <c r="D1671" s="135" t="s">
        <v>413</v>
      </c>
      <c r="E1671" s="135"/>
      <c r="F1671" s="135"/>
    </row>
    <row r="1672" spans="1:6" ht="14.5">
      <c r="A1672" s="135" t="s">
        <v>2878</v>
      </c>
      <c r="B1672" s="135">
        <v>532041</v>
      </c>
      <c r="C1672" s="135" t="s">
        <v>2879</v>
      </c>
      <c r="D1672" s="135" t="s">
        <v>484</v>
      </c>
      <c r="E1672" s="135"/>
      <c r="F1672" s="135"/>
    </row>
    <row r="1673" spans="1:6" ht="14.5">
      <c r="A1673" s="135" t="s">
        <v>2880</v>
      </c>
      <c r="B1673" s="135">
        <v>509635</v>
      </c>
      <c r="C1673" s="135" t="s">
        <v>2881</v>
      </c>
      <c r="D1673" s="135" t="s">
        <v>746</v>
      </c>
      <c r="E1673" s="135"/>
      <c r="F1673" s="135"/>
    </row>
    <row r="1674" spans="1:6" ht="14.5">
      <c r="A1674" s="135" t="s">
        <v>2882</v>
      </c>
      <c r="B1674" s="135">
        <v>500185</v>
      </c>
      <c r="C1674" s="135" t="s">
        <v>2883</v>
      </c>
      <c r="D1674" s="135" t="s">
        <v>789</v>
      </c>
      <c r="E1674" s="135"/>
      <c r="F1674" s="135"/>
    </row>
    <row r="1675" spans="1:6" ht="14.5">
      <c r="A1675" s="135" t="s">
        <v>2884</v>
      </c>
      <c r="B1675" s="135">
        <v>513599</v>
      </c>
      <c r="C1675" s="135" t="s">
        <v>2885</v>
      </c>
      <c r="D1675" s="135" t="s">
        <v>465</v>
      </c>
      <c r="E1675" s="135"/>
      <c r="F1675" s="135"/>
    </row>
    <row r="1676" spans="1:6" ht="14.5">
      <c r="A1676" s="135" t="s">
        <v>2886</v>
      </c>
      <c r="B1676" s="135">
        <v>505725</v>
      </c>
      <c r="C1676" s="135" t="s">
        <v>2887</v>
      </c>
      <c r="D1676" s="135" t="s">
        <v>576</v>
      </c>
      <c r="E1676" s="135"/>
      <c r="F1676" s="135"/>
    </row>
    <row r="1677" spans="1:6" ht="14.5">
      <c r="A1677" s="135" t="s">
        <v>2888</v>
      </c>
      <c r="B1677" s="135">
        <v>524013</v>
      </c>
      <c r="C1677" s="135" t="s">
        <v>391</v>
      </c>
      <c r="D1677" s="135" t="s">
        <v>768</v>
      </c>
      <c r="E1677" s="135"/>
      <c r="F1677" s="135"/>
    </row>
    <row r="1678" spans="1:6" ht="14.5">
      <c r="A1678" s="135" t="s">
        <v>2889</v>
      </c>
      <c r="B1678" s="135">
        <v>519126</v>
      </c>
      <c r="C1678" s="135" t="s">
        <v>391</v>
      </c>
      <c r="D1678" s="135" t="s">
        <v>451</v>
      </c>
      <c r="E1678" s="135"/>
      <c r="F1678" s="135"/>
    </row>
    <row r="1679" spans="1:6" ht="14.5">
      <c r="A1679" s="135" t="s">
        <v>2890</v>
      </c>
      <c r="B1679" s="135">
        <v>505893</v>
      </c>
      <c r="C1679" s="135" t="s">
        <v>391</v>
      </c>
      <c r="D1679" s="135" t="s">
        <v>746</v>
      </c>
      <c r="E1679" s="135"/>
      <c r="F1679" s="135"/>
    </row>
    <row r="1680" spans="1:6" ht="14.5">
      <c r="A1680" s="135" t="s">
        <v>2891</v>
      </c>
      <c r="B1680" s="135">
        <v>509650</v>
      </c>
      <c r="C1680" s="135" t="s">
        <v>391</v>
      </c>
      <c r="D1680" s="135" t="s">
        <v>449</v>
      </c>
      <c r="E1680" s="135"/>
      <c r="F1680" s="135"/>
    </row>
    <row r="1681" spans="1:6" ht="14.5">
      <c r="A1681" s="135" t="s">
        <v>2892</v>
      </c>
      <c r="B1681" s="135">
        <v>533217</v>
      </c>
      <c r="C1681" s="135" t="s">
        <v>2893</v>
      </c>
      <c r="D1681" s="135" t="s">
        <v>915</v>
      </c>
      <c r="E1681" s="135"/>
      <c r="F1681" s="135"/>
    </row>
    <row r="1682" spans="1:6" ht="14.5">
      <c r="A1682" s="135" t="s">
        <v>2894</v>
      </c>
      <c r="B1682" s="135">
        <v>500500</v>
      </c>
      <c r="C1682" s="135" t="s">
        <v>2895</v>
      </c>
      <c r="D1682" s="135" t="s">
        <v>2321</v>
      </c>
      <c r="E1682" s="135"/>
      <c r="F1682" s="135"/>
    </row>
    <row r="1683" spans="1:6" ht="14.5">
      <c r="A1683" s="135" t="s">
        <v>2896</v>
      </c>
      <c r="B1683" s="135">
        <v>500186</v>
      </c>
      <c r="C1683" s="135" t="s">
        <v>2897</v>
      </c>
      <c r="D1683" s="135" t="s">
        <v>454</v>
      </c>
      <c r="E1683" s="135"/>
      <c r="F1683" s="135"/>
    </row>
    <row r="1684" spans="1:6" ht="14.5">
      <c r="A1684" s="135" t="s">
        <v>2898</v>
      </c>
      <c r="B1684" s="135">
        <v>500449</v>
      </c>
      <c r="C1684" s="135" t="s">
        <v>391</v>
      </c>
      <c r="D1684" s="135" t="s">
        <v>439</v>
      </c>
      <c r="E1684" s="135"/>
      <c r="F1684" s="135"/>
    </row>
    <row r="1685" spans="1:6" ht="14.5">
      <c r="A1685" s="135" t="s">
        <v>2899</v>
      </c>
      <c r="B1685" s="135">
        <v>500104</v>
      </c>
      <c r="C1685" s="135" t="s">
        <v>2900</v>
      </c>
      <c r="D1685" s="135" t="s">
        <v>1320</v>
      </c>
      <c r="E1685" s="135"/>
      <c r="F1685" s="135"/>
    </row>
    <row r="1686" spans="1:6" ht="14.5">
      <c r="A1686" s="135" t="s">
        <v>2901</v>
      </c>
      <c r="B1686" s="135">
        <v>530315</v>
      </c>
      <c r="C1686" s="135" t="s">
        <v>391</v>
      </c>
      <c r="D1686" s="135" t="s">
        <v>586</v>
      </c>
      <c r="E1686" s="135"/>
      <c r="F1686" s="135"/>
    </row>
    <row r="1687" spans="1:6" ht="14.5">
      <c r="A1687" s="135" t="s">
        <v>2902</v>
      </c>
      <c r="B1687" s="135">
        <v>500696</v>
      </c>
      <c r="C1687" s="135" t="s">
        <v>2903</v>
      </c>
      <c r="D1687" s="135" t="s">
        <v>573</v>
      </c>
      <c r="E1687" s="135"/>
      <c r="F1687" s="135"/>
    </row>
    <row r="1688" spans="1:6" ht="14.5">
      <c r="A1688" s="135" t="s">
        <v>2904</v>
      </c>
      <c r="B1688" s="135">
        <v>504713</v>
      </c>
      <c r="C1688" s="135" t="s">
        <v>391</v>
      </c>
      <c r="D1688" s="135" t="s">
        <v>1311</v>
      </c>
      <c r="E1688" s="135"/>
      <c r="F1688" s="135"/>
    </row>
    <row r="1689" spans="1:6" ht="14.5">
      <c r="A1689" s="135" t="s">
        <v>2905</v>
      </c>
      <c r="B1689" s="135">
        <v>500188</v>
      </c>
      <c r="C1689" s="135" t="s">
        <v>2906</v>
      </c>
      <c r="D1689" s="135" t="s">
        <v>2907</v>
      </c>
      <c r="E1689" s="135"/>
      <c r="F1689" s="135"/>
    </row>
    <row r="1690" spans="1:6" ht="14.5">
      <c r="A1690" s="135" t="s">
        <v>2908</v>
      </c>
      <c r="B1690" s="135">
        <v>515145</v>
      </c>
      <c r="C1690" s="135" t="s">
        <v>2909</v>
      </c>
      <c r="D1690" s="135" t="s">
        <v>586</v>
      </c>
      <c r="E1690" s="135"/>
      <c r="F1690" s="135"/>
    </row>
    <row r="1691" spans="1:6" ht="14.5">
      <c r="A1691" s="135" t="s">
        <v>2910</v>
      </c>
      <c r="B1691" s="135">
        <v>513039</v>
      </c>
      <c r="C1691" s="135" t="s">
        <v>391</v>
      </c>
      <c r="D1691" s="135" t="s">
        <v>399</v>
      </c>
      <c r="E1691" s="135"/>
      <c r="F1691" s="135"/>
    </row>
    <row r="1692" spans="1:6" ht="14.5">
      <c r="A1692" s="135" t="s">
        <v>2911</v>
      </c>
      <c r="B1692" s="135">
        <v>539984</v>
      </c>
      <c r="C1692" s="135" t="s">
        <v>391</v>
      </c>
      <c r="D1692" s="135" t="s">
        <v>933</v>
      </c>
      <c r="E1692" s="135"/>
      <c r="F1692" s="135"/>
    </row>
    <row r="1693" spans="1:6" ht="14.5">
      <c r="A1693" s="135" t="s">
        <v>2912</v>
      </c>
      <c r="B1693" s="135">
        <v>530853</v>
      </c>
      <c r="C1693" s="135" t="s">
        <v>391</v>
      </c>
      <c r="D1693" s="135" t="s">
        <v>2210</v>
      </c>
      <c r="E1693" s="135"/>
      <c r="F1693" s="135"/>
    </row>
    <row r="1694" spans="1:6" ht="14.5">
      <c r="A1694" s="135" t="s">
        <v>2913</v>
      </c>
      <c r="B1694" s="135">
        <v>531743</v>
      </c>
      <c r="C1694" s="135" t="s">
        <v>391</v>
      </c>
      <c r="D1694" s="135" t="s">
        <v>413</v>
      </c>
      <c r="E1694" s="135"/>
      <c r="F1694" s="135"/>
    </row>
    <row r="1695" spans="1:6" ht="14.5">
      <c r="A1695" s="135" t="s">
        <v>2914</v>
      </c>
      <c r="B1695" s="135">
        <v>590018</v>
      </c>
      <c r="C1695" s="135" t="s">
        <v>2915</v>
      </c>
      <c r="D1695" s="135" t="s">
        <v>423</v>
      </c>
      <c r="E1695" s="135"/>
      <c r="F1695" s="135"/>
    </row>
    <row r="1696" spans="1:6" ht="14.5">
      <c r="A1696" s="135" t="s">
        <v>2916</v>
      </c>
      <c r="B1696" s="135">
        <v>521068</v>
      </c>
      <c r="C1696" s="135" t="s">
        <v>391</v>
      </c>
      <c r="D1696" s="135" t="s">
        <v>406</v>
      </c>
      <c r="E1696" s="135"/>
      <c r="F1696" s="135"/>
    </row>
    <row r="1697" spans="1:6" ht="14.5">
      <c r="A1697" s="135" t="s">
        <v>2917</v>
      </c>
      <c r="B1697" s="135">
        <v>532359</v>
      </c>
      <c r="C1697" s="135" t="s">
        <v>391</v>
      </c>
      <c r="D1697" s="135" t="s">
        <v>484</v>
      </c>
      <c r="E1697" s="135"/>
      <c r="F1697" s="135"/>
    </row>
    <row r="1698" spans="1:6" ht="14.5">
      <c r="A1698" s="135" t="s">
        <v>2918</v>
      </c>
      <c r="B1698" s="135">
        <v>526217</v>
      </c>
      <c r="C1698" s="135" t="s">
        <v>2919</v>
      </c>
      <c r="D1698" s="135" t="s">
        <v>586</v>
      </c>
      <c r="E1698" s="135"/>
      <c r="F1698" s="135"/>
    </row>
    <row r="1699" spans="1:6" ht="14.5">
      <c r="A1699" s="135" t="s">
        <v>2920</v>
      </c>
      <c r="B1699" s="135" t="s">
        <v>391</v>
      </c>
      <c r="C1699" s="135" t="s">
        <v>2921</v>
      </c>
      <c r="D1699" s="135" t="s">
        <v>482</v>
      </c>
      <c r="E1699" s="135"/>
      <c r="F1699" s="135"/>
    </row>
    <row r="1700" spans="1:6" ht="14.5">
      <c r="A1700" s="135" t="s">
        <v>2922</v>
      </c>
      <c r="B1700" s="135">
        <v>541627</v>
      </c>
      <c r="C1700" s="135" t="s">
        <v>2923</v>
      </c>
      <c r="D1700" s="135" t="s">
        <v>1760</v>
      </c>
      <c r="E1700" s="135"/>
      <c r="F1700" s="135"/>
    </row>
    <row r="1701" spans="1:6" ht="14.5">
      <c r="A1701" s="135" t="s">
        <v>2924</v>
      </c>
      <c r="B1701" s="135">
        <v>531661</v>
      </c>
      <c r="C1701" s="135" t="s">
        <v>391</v>
      </c>
      <c r="D1701" s="135" t="s">
        <v>399</v>
      </c>
      <c r="E1701" s="135"/>
      <c r="F1701" s="135"/>
    </row>
    <row r="1702" spans="1:6" ht="14.5">
      <c r="A1702" s="135" t="s">
        <v>2925</v>
      </c>
      <c r="B1702" s="135">
        <v>500191</v>
      </c>
      <c r="C1702" s="135" t="s">
        <v>2926</v>
      </c>
      <c r="D1702" s="135" t="s">
        <v>469</v>
      </c>
      <c r="E1702" s="135"/>
      <c r="F1702" s="135"/>
    </row>
    <row r="1703" spans="1:6" ht="14.5">
      <c r="A1703" s="135" t="s">
        <v>2927</v>
      </c>
      <c r="B1703" s="135">
        <v>522064</v>
      </c>
      <c r="C1703" s="135" t="s">
        <v>2928</v>
      </c>
      <c r="D1703" s="135" t="s">
        <v>399</v>
      </c>
      <c r="E1703" s="135"/>
      <c r="F1703" s="135"/>
    </row>
    <row r="1704" spans="1:6" ht="14.5">
      <c r="A1704" s="135" t="s">
        <v>2929</v>
      </c>
      <c r="B1704" s="135">
        <v>517174</v>
      </c>
      <c r="C1704" s="135" t="s">
        <v>2930</v>
      </c>
      <c r="D1704" s="135" t="s">
        <v>689</v>
      </c>
      <c r="E1704" s="135"/>
      <c r="F1704" s="135"/>
    </row>
    <row r="1705" spans="1:6" ht="14.5">
      <c r="A1705" s="135" t="s">
        <v>2931</v>
      </c>
      <c r="B1705" s="135">
        <v>517174</v>
      </c>
      <c r="C1705" s="135" t="s">
        <v>2930</v>
      </c>
      <c r="D1705" s="135" t="s">
        <v>689</v>
      </c>
      <c r="E1705" s="135"/>
      <c r="F1705" s="135"/>
    </row>
    <row r="1706" spans="1:6" ht="14.5">
      <c r="A1706" s="135" t="s">
        <v>2932</v>
      </c>
      <c r="B1706" s="135">
        <v>500193</v>
      </c>
      <c r="C1706" s="135" t="s">
        <v>2933</v>
      </c>
      <c r="D1706" s="135" t="s">
        <v>592</v>
      </c>
      <c r="E1706" s="135"/>
      <c r="F1706" s="135"/>
    </row>
    <row r="1707" spans="1:6" ht="14.5">
      <c r="A1707" s="135" t="s">
        <v>2934</v>
      </c>
      <c r="B1707" s="135">
        <v>526683</v>
      </c>
      <c r="C1707" s="135" t="s">
        <v>2935</v>
      </c>
      <c r="D1707" s="135" t="s">
        <v>592</v>
      </c>
      <c r="E1707" s="135"/>
      <c r="F1707" s="135"/>
    </row>
    <row r="1708" spans="1:6" ht="14.5">
      <c r="A1708" s="135" t="s">
        <v>2936</v>
      </c>
      <c r="B1708" s="135">
        <v>540530</v>
      </c>
      <c r="C1708" s="135" t="s">
        <v>2937</v>
      </c>
      <c r="D1708" s="135" t="s">
        <v>449</v>
      </c>
      <c r="E1708" s="135"/>
      <c r="F1708" s="135"/>
    </row>
    <row r="1709" spans="1:6" ht="14.5">
      <c r="A1709" s="135" t="s">
        <v>2938</v>
      </c>
      <c r="B1709" s="135">
        <v>532873</v>
      </c>
      <c r="C1709" s="135" t="s">
        <v>2939</v>
      </c>
      <c r="D1709" s="135" t="s">
        <v>477</v>
      </c>
      <c r="E1709" s="135"/>
      <c r="F1709" s="135"/>
    </row>
    <row r="1710" spans="1:6" ht="14.5">
      <c r="A1710" s="135" t="s">
        <v>2940</v>
      </c>
      <c r="B1710" s="135">
        <v>500010</v>
      </c>
      <c r="C1710" s="135" t="s">
        <v>2941</v>
      </c>
      <c r="D1710" s="135" t="s">
        <v>449</v>
      </c>
      <c r="E1710" s="135"/>
      <c r="F1710" s="135"/>
    </row>
    <row r="1711" spans="1:6" ht="14.5">
      <c r="A1711" s="135" t="s">
        <v>2942</v>
      </c>
      <c r="B1711" s="135">
        <v>532761</v>
      </c>
      <c r="C1711" s="135" t="s">
        <v>2943</v>
      </c>
      <c r="D1711" s="135" t="s">
        <v>721</v>
      </c>
      <c r="E1711" s="135"/>
      <c r="F1711" s="135"/>
    </row>
    <row r="1712" spans="1:6" ht="14.5">
      <c r="A1712" s="135" t="s">
        <v>2944</v>
      </c>
      <c r="B1712" s="135">
        <v>526761</v>
      </c>
      <c r="C1712" s="135" t="s">
        <v>391</v>
      </c>
      <c r="D1712" s="135" t="s">
        <v>592</v>
      </c>
      <c r="E1712" s="135"/>
      <c r="F1712" s="135"/>
    </row>
    <row r="1713" spans="1:6" ht="14.5">
      <c r="A1713" s="135" t="s">
        <v>2945</v>
      </c>
      <c r="B1713" s="135">
        <v>535217</v>
      </c>
      <c r="C1713" s="135" t="s">
        <v>391</v>
      </c>
      <c r="D1713" s="135" t="s">
        <v>589</v>
      </c>
      <c r="E1713" s="135"/>
      <c r="F1713" s="135"/>
    </row>
    <row r="1714" spans="1:6" ht="14.5">
      <c r="A1714" s="135" t="s">
        <v>2946</v>
      </c>
      <c r="B1714" s="135">
        <v>540136</v>
      </c>
      <c r="C1714" s="135" t="s">
        <v>2947</v>
      </c>
      <c r="D1714" s="135" t="s">
        <v>434</v>
      </c>
      <c r="E1714" s="135"/>
      <c r="F1714" s="135"/>
    </row>
    <row r="1715" spans="1:6" ht="14.5">
      <c r="A1715" s="135" t="s">
        <v>2948</v>
      </c>
      <c r="B1715" s="135">
        <v>531724</v>
      </c>
      <c r="C1715" s="135" t="s">
        <v>391</v>
      </c>
      <c r="D1715" s="135" t="s">
        <v>812</v>
      </c>
      <c r="E1715" s="135"/>
      <c r="F1715" s="135"/>
    </row>
    <row r="1716" spans="1:6" ht="14.5">
      <c r="A1716" s="135" t="s">
        <v>2949</v>
      </c>
      <c r="B1716" s="135">
        <v>500187</v>
      </c>
      <c r="C1716" s="135" t="s">
        <v>2950</v>
      </c>
      <c r="D1716" s="135" t="s">
        <v>586</v>
      </c>
      <c r="E1716" s="135"/>
      <c r="F1716" s="135"/>
    </row>
    <row r="1717" spans="1:6" ht="14.5">
      <c r="A1717" s="135" t="s">
        <v>2951</v>
      </c>
      <c r="B1717" s="135">
        <v>532662</v>
      </c>
      <c r="C1717" s="135" t="s">
        <v>2952</v>
      </c>
      <c r="D1717" s="135" t="s">
        <v>915</v>
      </c>
      <c r="E1717" s="135"/>
      <c r="F1717" s="135"/>
    </row>
    <row r="1718" spans="1:6" ht="14.5">
      <c r="A1718" s="135" t="s">
        <v>2953</v>
      </c>
      <c r="B1718" s="135">
        <v>532799</v>
      </c>
      <c r="C1718" s="135" t="s">
        <v>2954</v>
      </c>
      <c r="D1718" s="135" t="s">
        <v>477</v>
      </c>
      <c r="E1718" s="135"/>
      <c r="F1718" s="135"/>
    </row>
    <row r="1719" spans="1:6" ht="14.5">
      <c r="A1719" s="135" t="s">
        <v>2955</v>
      </c>
      <c r="B1719" s="135">
        <v>509820</v>
      </c>
      <c r="C1719" s="135" t="s">
        <v>2956</v>
      </c>
      <c r="D1719" s="135" t="s">
        <v>586</v>
      </c>
      <c r="E1719" s="135"/>
      <c r="F1719" s="135"/>
    </row>
    <row r="1720" spans="1:6" ht="14.5">
      <c r="A1720" s="135" t="s">
        <v>2957</v>
      </c>
      <c r="B1720" s="135">
        <v>542592</v>
      </c>
      <c r="C1720" s="135" t="s">
        <v>2958</v>
      </c>
      <c r="D1720" s="135" t="s">
        <v>496</v>
      </c>
      <c r="E1720" s="135"/>
      <c r="F1720" s="135"/>
    </row>
    <row r="1721" spans="1:6" ht="14.5">
      <c r="A1721" s="135" t="s">
        <v>2959</v>
      </c>
      <c r="B1721" s="135" t="s">
        <v>391</v>
      </c>
      <c r="C1721" s="135" t="s">
        <v>2960</v>
      </c>
      <c r="D1721" s="135" t="s">
        <v>402</v>
      </c>
      <c r="E1721" s="135"/>
      <c r="F1721" s="135"/>
    </row>
    <row r="1722" spans="1:6" ht="14.5">
      <c r="A1722" s="135" t="s">
        <v>2961</v>
      </c>
      <c r="B1722" s="135">
        <v>539724</v>
      </c>
      <c r="C1722" s="135" t="s">
        <v>391</v>
      </c>
      <c r="D1722" s="135" t="s">
        <v>377</v>
      </c>
      <c r="E1722" s="135"/>
      <c r="F1722" s="135"/>
    </row>
    <row r="1723" spans="1:6" ht="14.5">
      <c r="A1723" s="135" t="s">
        <v>2962</v>
      </c>
      <c r="B1723" s="135">
        <v>519463</v>
      </c>
      <c r="C1723" s="135" t="s">
        <v>391</v>
      </c>
      <c r="D1723" s="135" t="s">
        <v>589</v>
      </c>
      <c r="E1723" s="135"/>
      <c r="F1723" s="135"/>
    </row>
    <row r="1724" spans="1:6" ht="14.5">
      <c r="A1724" s="135" t="s">
        <v>2963</v>
      </c>
      <c r="B1724" s="135" t="s">
        <v>391</v>
      </c>
      <c r="C1724" s="135" t="s">
        <v>2964</v>
      </c>
      <c r="D1724" s="135" t="s">
        <v>402</v>
      </c>
      <c r="E1724" s="135"/>
      <c r="F1724" s="135"/>
    </row>
    <row r="1725" spans="1:6" ht="14.5">
      <c r="A1725" s="135" t="s">
        <v>2965</v>
      </c>
      <c r="B1725" s="135">
        <v>532174</v>
      </c>
      <c r="C1725" s="135" t="s">
        <v>2966</v>
      </c>
      <c r="D1725" s="135" t="s">
        <v>709</v>
      </c>
      <c r="E1725" s="135"/>
      <c r="F1725" s="135"/>
    </row>
    <row r="1726" spans="1:6" ht="14.5">
      <c r="A1726" s="135" t="s">
        <v>2967</v>
      </c>
      <c r="B1726" s="135">
        <v>540716</v>
      </c>
      <c r="C1726" s="135" t="s">
        <v>2968</v>
      </c>
      <c r="D1726" s="135" t="s">
        <v>2474</v>
      </c>
      <c r="E1726" s="135"/>
      <c r="F1726" s="135"/>
    </row>
    <row r="1727" spans="1:6" ht="14.5">
      <c r="A1727" s="135" t="s">
        <v>2969</v>
      </c>
      <c r="B1727" s="135">
        <v>533244</v>
      </c>
      <c r="C1727" s="135" t="s">
        <v>2970</v>
      </c>
      <c r="D1727" s="135" t="s">
        <v>374</v>
      </c>
      <c r="E1727" s="135"/>
      <c r="F1727" s="135"/>
    </row>
    <row r="1728" spans="1:6" ht="14.5">
      <c r="A1728" s="135" t="s">
        <v>2971</v>
      </c>
      <c r="B1728" s="135">
        <v>540133</v>
      </c>
      <c r="C1728" s="135" t="s">
        <v>2972</v>
      </c>
      <c r="D1728" s="135" t="s">
        <v>2804</v>
      </c>
      <c r="E1728" s="135"/>
      <c r="F1728" s="135"/>
    </row>
    <row r="1729" spans="1:6" ht="14.5">
      <c r="A1729" s="135" t="s">
        <v>2973</v>
      </c>
      <c r="B1729" s="135">
        <v>555555</v>
      </c>
      <c r="C1729" s="135" t="s">
        <v>2974</v>
      </c>
      <c r="D1729" s="135" t="s">
        <v>374</v>
      </c>
      <c r="E1729" s="135"/>
      <c r="F1729" s="135"/>
    </row>
    <row r="1730" spans="1:6" ht="14.5">
      <c r="A1730" s="135" t="s">
        <v>2975</v>
      </c>
      <c r="B1730" s="135">
        <v>541179</v>
      </c>
      <c r="C1730" s="135" t="s">
        <v>2976</v>
      </c>
      <c r="D1730" s="135" t="s">
        <v>374</v>
      </c>
      <c r="E1730" s="135"/>
      <c r="F1730" s="135"/>
    </row>
    <row r="1731" spans="1:6" ht="14.5">
      <c r="A1731" s="135" t="s">
        <v>2977</v>
      </c>
      <c r="B1731" s="135">
        <v>532835</v>
      </c>
      <c r="C1731" s="135" t="s">
        <v>2978</v>
      </c>
      <c r="D1731" s="135" t="s">
        <v>374</v>
      </c>
      <c r="E1731" s="135"/>
      <c r="F1731" s="135"/>
    </row>
    <row r="1732" spans="1:6" ht="14.5">
      <c r="A1732" s="135" t="s">
        <v>2979</v>
      </c>
      <c r="B1732" s="135">
        <v>531524</v>
      </c>
      <c r="C1732" s="135" t="s">
        <v>2980</v>
      </c>
      <c r="D1732" s="135" t="s">
        <v>689</v>
      </c>
      <c r="E1732" s="135"/>
      <c r="F1732" s="135"/>
    </row>
    <row r="1733" spans="1:6" ht="14.5">
      <c r="A1733" s="135" t="s">
        <v>2981</v>
      </c>
      <c r="B1733" s="135">
        <v>531524</v>
      </c>
      <c r="C1733" s="135" t="s">
        <v>2980</v>
      </c>
      <c r="D1733" s="135" t="s">
        <v>689</v>
      </c>
      <c r="E1733" s="135"/>
      <c r="F1733" s="135"/>
    </row>
    <row r="1734" spans="1:6" ht="14.5">
      <c r="A1734" s="135" t="s">
        <v>2982</v>
      </c>
      <c r="B1734" s="135">
        <v>500116</v>
      </c>
      <c r="C1734" s="135" t="s">
        <v>2983</v>
      </c>
      <c r="D1734" s="135" t="s">
        <v>709</v>
      </c>
      <c r="E1734" s="135"/>
      <c r="F1734" s="135"/>
    </row>
    <row r="1735" spans="1:6" ht="14.5">
      <c r="A1735" s="135" t="s">
        <v>2984</v>
      </c>
      <c r="B1735" s="135">
        <v>539437</v>
      </c>
      <c r="C1735" s="135" t="s">
        <v>2985</v>
      </c>
      <c r="D1735" s="135" t="s">
        <v>709</v>
      </c>
      <c r="E1735" s="135"/>
      <c r="F1735" s="135"/>
    </row>
    <row r="1736" spans="1:6" ht="14.5">
      <c r="A1736" s="135" t="s">
        <v>2986</v>
      </c>
      <c r="B1736" s="135" t="s">
        <v>391</v>
      </c>
      <c r="C1736" s="135" t="s">
        <v>2987</v>
      </c>
      <c r="D1736" s="135" t="s">
        <v>709</v>
      </c>
      <c r="E1736" s="135"/>
      <c r="F1736" s="135"/>
    </row>
    <row r="1737" spans="1:6" ht="14.5">
      <c r="A1737" s="135" t="s">
        <v>2988</v>
      </c>
      <c r="B1737" s="135">
        <v>532659</v>
      </c>
      <c r="C1737" s="135" t="s">
        <v>2989</v>
      </c>
      <c r="D1737" s="135" t="s">
        <v>408</v>
      </c>
      <c r="E1737" s="135"/>
      <c r="F1737" s="135"/>
    </row>
    <row r="1738" spans="1:6" ht="14.5">
      <c r="A1738" s="135" t="s">
        <v>2990</v>
      </c>
      <c r="B1738" s="135">
        <v>507438</v>
      </c>
      <c r="C1738" s="135" t="s">
        <v>2991</v>
      </c>
      <c r="D1738" s="135" t="s">
        <v>1023</v>
      </c>
      <c r="E1738" s="135"/>
      <c r="F1738" s="135"/>
    </row>
    <row r="1739" spans="1:6" ht="14.5">
      <c r="A1739" s="135" t="s">
        <v>2992</v>
      </c>
      <c r="B1739" s="135">
        <v>505726</v>
      </c>
      <c r="C1739" s="135" t="s">
        <v>2993</v>
      </c>
      <c r="D1739" s="135" t="s">
        <v>1156</v>
      </c>
      <c r="E1739" s="135"/>
      <c r="F1739" s="135"/>
    </row>
    <row r="1740" spans="1:6" ht="14.5">
      <c r="A1740" s="135" t="s">
        <v>2994</v>
      </c>
      <c r="B1740" s="135">
        <v>500106</v>
      </c>
      <c r="C1740" s="135" t="s">
        <v>2995</v>
      </c>
      <c r="D1740" s="135" t="s">
        <v>2724</v>
      </c>
      <c r="E1740" s="135"/>
      <c r="F1740" s="135"/>
    </row>
    <row r="1741" spans="1:6" ht="14.5">
      <c r="A1741" s="135" t="s">
        <v>2996</v>
      </c>
      <c r="B1741" s="135">
        <v>540774</v>
      </c>
      <c r="C1741" s="135" t="s">
        <v>2997</v>
      </c>
      <c r="D1741" s="135" t="s">
        <v>576</v>
      </c>
      <c r="E1741" s="135"/>
      <c r="F1741" s="135"/>
    </row>
    <row r="1742" spans="1:6" ht="14.5">
      <c r="A1742" s="135" t="s">
        <v>2998</v>
      </c>
      <c r="B1742" s="135">
        <v>540377</v>
      </c>
      <c r="C1742" s="135" t="s">
        <v>391</v>
      </c>
      <c r="D1742" s="135" t="s">
        <v>413</v>
      </c>
      <c r="E1742" s="135"/>
      <c r="F1742" s="135"/>
    </row>
    <row r="1743" spans="1:6" ht="14.5">
      <c r="A1743" s="135" t="s">
        <v>2999</v>
      </c>
      <c r="B1743" s="135">
        <v>522289</v>
      </c>
      <c r="C1743" s="135" t="s">
        <v>391</v>
      </c>
      <c r="D1743" s="135" t="s">
        <v>413</v>
      </c>
      <c r="E1743" s="135"/>
      <c r="F1743" s="135"/>
    </row>
    <row r="1744" spans="1:6" ht="14.5">
      <c r="A1744" s="135" t="s">
        <v>3000</v>
      </c>
      <c r="B1744" s="135">
        <v>500199</v>
      </c>
      <c r="C1744" s="135" t="s">
        <v>3001</v>
      </c>
      <c r="D1744" s="135" t="s">
        <v>439</v>
      </c>
      <c r="E1744" s="135"/>
      <c r="F1744" s="135"/>
    </row>
    <row r="1745" spans="1:6" ht="14.5">
      <c r="A1745" s="135" t="s">
        <v>3002</v>
      </c>
      <c r="B1745" s="135">
        <v>517380</v>
      </c>
      <c r="C1745" s="135" t="s">
        <v>3003</v>
      </c>
      <c r="D1745" s="135" t="s">
        <v>746</v>
      </c>
      <c r="E1745" s="135"/>
      <c r="F1745" s="135"/>
    </row>
    <row r="1746" spans="1:6" ht="14.5">
      <c r="A1746" s="135" t="s">
        <v>3004</v>
      </c>
      <c r="B1746" s="135">
        <v>517380</v>
      </c>
      <c r="C1746" s="135" t="s">
        <v>3003</v>
      </c>
      <c r="D1746" s="135" t="s">
        <v>746</v>
      </c>
      <c r="E1746" s="135"/>
      <c r="F1746" s="135"/>
    </row>
    <row r="1747" spans="1:6" ht="14.5">
      <c r="A1747" s="135" t="s">
        <v>3005</v>
      </c>
      <c r="B1747" s="135">
        <v>539449</v>
      </c>
      <c r="C1747" s="135" t="s">
        <v>391</v>
      </c>
      <c r="D1747" s="135" t="s">
        <v>413</v>
      </c>
      <c r="E1747" s="135"/>
      <c r="F1747" s="135"/>
    </row>
    <row r="1748" spans="1:6" ht="14.5">
      <c r="A1748" s="135" t="s">
        <v>3006</v>
      </c>
      <c r="B1748" s="135">
        <v>532636</v>
      </c>
      <c r="C1748" s="135" t="s">
        <v>3007</v>
      </c>
      <c r="D1748" s="135" t="s">
        <v>374</v>
      </c>
      <c r="E1748" s="135"/>
      <c r="F1748" s="135"/>
    </row>
    <row r="1749" spans="1:6" ht="14.5">
      <c r="A1749" s="135" t="s">
        <v>3008</v>
      </c>
      <c r="B1749" s="135">
        <v>531968</v>
      </c>
      <c r="C1749" s="135" t="s">
        <v>3009</v>
      </c>
      <c r="D1749" s="135" t="s">
        <v>477</v>
      </c>
      <c r="E1749" s="135"/>
      <c r="F1749" s="135"/>
    </row>
    <row r="1750" spans="1:6" ht="14.5">
      <c r="A1750" s="135" t="s">
        <v>3010</v>
      </c>
      <c r="B1750" s="135">
        <v>514238</v>
      </c>
      <c r="C1750" s="135" t="s">
        <v>391</v>
      </c>
      <c r="D1750" s="135" t="s">
        <v>374</v>
      </c>
      <c r="E1750" s="135"/>
      <c r="F1750" s="135"/>
    </row>
    <row r="1751" spans="1:6" ht="14.5">
      <c r="A1751" s="135" t="s">
        <v>3011</v>
      </c>
      <c r="B1751" s="135">
        <v>532414</v>
      </c>
      <c r="C1751" s="135" t="s">
        <v>391</v>
      </c>
      <c r="D1751" s="135" t="s">
        <v>484</v>
      </c>
      <c r="E1751" s="135"/>
      <c r="F1751" s="135"/>
    </row>
    <row r="1752" spans="1:6" ht="14.5">
      <c r="A1752" s="135" t="s">
        <v>3012</v>
      </c>
      <c r="B1752" s="135">
        <v>532907</v>
      </c>
      <c r="C1752" s="135" t="s">
        <v>3013</v>
      </c>
      <c r="D1752" s="135" t="s">
        <v>789</v>
      </c>
      <c r="E1752" s="135"/>
      <c r="F1752" s="135"/>
    </row>
    <row r="1753" spans="1:6" ht="14.5">
      <c r="A1753" s="135" t="s">
        <v>3014</v>
      </c>
      <c r="B1753" s="135">
        <v>511208</v>
      </c>
      <c r="C1753" s="135" t="s">
        <v>3015</v>
      </c>
      <c r="D1753" s="135" t="s">
        <v>2797</v>
      </c>
      <c r="E1753" s="135"/>
      <c r="F1753" s="135"/>
    </row>
    <row r="1754" spans="1:6" ht="14.5">
      <c r="A1754" s="135" t="s">
        <v>3016</v>
      </c>
      <c r="B1754" s="135">
        <v>533177</v>
      </c>
      <c r="C1754" s="135" t="s">
        <v>3017</v>
      </c>
      <c r="D1754" s="135" t="s">
        <v>986</v>
      </c>
      <c r="E1754" s="135"/>
      <c r="F1754" s="135"/>
    </row>
    <row r="1755" spans="1:6" ht="14.5">
      <c r="A1755" s="135" t="s">
        <v>3018</v>
      </c>
      <c r="B1755" s="135">
        <v>511628</v>
      </c>
      <c r="C1755" s="135" t="s">
        <v>391</v>
      </c>
      <c r="D1755" s="135" t="s">
        <v>408</v>
      </c>
      <c r="E1755" s="135"/>
      <c r="F1755" s="135"/>
    </row>
    <row r="1756" spans="1:6" ht="14.5">
      <c r="A1756" s="135" t="s">
        <v>3019</v>
      </c>
      <c r="B1756" s="135">
        <v>505539</v>
      </c>
      <c r="C1756" s="135" t="s">
        <v>391</v>
      </c>
      <c r="D1756" s="135" t="s">
        <v>812</v>
      </c>
      <c r="E1756" s="135"/>
      <c r="F1756" s="135"/>
    </row>
    <row r="1757" spans="1:6" ht="14.5">
      <c r="A1757" s="135" t="s">
        <v>3020</v>
      </c>
      <c r="B1757" s="135">
        <v>513295</v>
      </c>
      <c r="C1757" s="135" t="s">
        <v>391</v>
      </c>
      <c r="D1757" s="135" t="s">
        <v>423</v>
      </c>
      <c r="E1757" s="135"/>
      <c r="F1757" s="135"/>
    </row>
    <row r="1758" spans="1:6" ht="14.5">
      <c r="A1758" s="135" t="s">
        <v>3021</v>
      </c>
      <c r="B1758" s="135">
        <v>517571</v>
      </c>
      <c r="C1758" s="135" t="s">
        <v>3022</v>
      </c>
      <c r="D1758" s="135" t="s">
        <v>434</v>
      </c>
      <c r="E1758" s="135"/>
      <c r="F1758" s="135"/>
    </row>
    <row r="1759" spans="1:6" ht="14.5">
      <c r="A1759" s="135" t="s">
        <v>3023</v>
      </c>
      <c r="B1759" s="135">
        <v>532614</v>
      </c>
      <c r="C1759" s="135" t="s">
        <v>3024</v>
      </c>
      <c r="D1759" s="135" t="s">
        <v>423</v>
      </c>
      <c r="E1759" s="135"/>
      <c r="F1759" s="135"/>
    </row>
    <row r="1760" spans="1:6" ht="14.5">
      <c r="A1760" s="135" t="s">
        <v>3025</v>
      </c>
      <c r="B1760" s="135">
        <v>531129</v>
      </c>
      <c r="C1760" s="135" t="s">
        <v>391</v>
      </c>
      <c r="D1760" s="135" t="s">
        <v>919</v>
      </c>
      <c r="E1760" s="135"/>
      <c r="F1760" s="135"/>
    </row>
    <row r="1761" spans="1:6" ht="14.5">
      <c r="A1761" s="135" t="s">
        <v>3026</v>
      </c>
      <c r="B1761" s="135">
        <v>531672</v>
      </c>
      <c r="C1761" s="135" t="s">
        <v>391</v>
      </c>
      <c r="D1761" s="135" t="s">
        <v>374</v>
      </c>
      <c r="E1761" s="135"/>
      <c r="F1761" s="135"/>
    </row>
    <row r="1762" spans="1:6" ht="14.5">
      <c r="A1762" s="135" t="s">
        <v>3027</v>
      </c>
      <c r="B1762" s="135">
        <v>517370</v>
      </c>
      <c r="C1762" s="135" t="s">
        <v>391</v>
      </c>
      <c r="D1762" s="135" t="s">
        <v>689</v>
      </c>
      <c r="E1762" s="135"/>
      <c r="F1762" s="135"/>
    </row>
    <row r="1763" spans="1:6" ht="14.5">
      <c r="A1763" s="135" t="s">
        <v>3028</v>
      </c>
      <c r="B1763" s="135">
        <v>538541</v>
      </c>
      <c r="C1763" s="135" t="s">
        <v>391</v>
      </c>
      <c r="D1763" s="135" t="s">
        <v>413</v>
      </c>
      <c r="E1763" s="135"/>
      <c r="F1763" s="135"/>
    </row>
    <row r="1764" spans="1:6" ht="14.5">
      <c r="A1764" s="135" t="s">
        <v>3029</v>
      </c>
      <c r="B1764" s="135">
        <v>531594</v>
      </c>
      <c r="C1764" s="135" t="s">
        <v>391</v>
      </c>
      <c r="D1764" s="135" t="s">
        <v>399</v>
      </c>
      <c r="E1764" s="135"/>
      <c r="F1764" s="135"/>
    </row>
    <row r="1765" spans="1:6" ht="14.5">
      <c r="A1765" s="135" t="s">
        <v>3030</v>
      </c>
      <c r="B1765" s="135">
        <v>523465</v>
      </c>
      <c r="C1765" s="135" t="s">
        <v>391</v>
      </c>
      <c r="D1765" s="135" t="s">
        <v>449</v>
      </c>
      <c r="E1765" s="135"/>
      <c r="F1765" s="135"/>
    </row>
    <row r="1766" spans="1:6" ht="14.5">
      <c r="A1766" s="135" t="s">
        <v>3031</v>
      </c>
      <c r="B1766" s="135">
        <v>536709</v>
      </c>
      <c r="C1766" s="135" t="s">
        <v>391</v>
      </c>
      <c r="D1766" s="135" t="s">
        <v>530</v>
      </c>
      <c r="E1766" s="135"/>
      <c r="F1766" s="135"/>
    </row>
    <row r="1767" spans="1:6" ht="14.5">
      <c r="A1767" s="135" t="s">
        <v>3032</v>
      </c>
      <c r="B1767" s="135">
        <v>509162</v>
      </c>
      <c r="C1767" s="135" t="s">
        <v>391</v>
      </c>
      <c r="D1767" s="135" t="s">
        <v>871</v>
      </c>
      <c r="E1767" s="135"/>
      <c r="F1767" s="135"/>
    </row>
    <row r="1768" spans="1:6" ht="14.5">
      <c r="A1768" s="135" t="s">
        <v>3033</v>
      </c>
      <c r="B1768" s="135">
        <v>517077</v>
      </c>
      <c r="C1768" s="135" t="s">
        <v>391</v>
      </c>
      <c r="D1768" s="135" t="s">
        <v>413</v>
      </c>
      <c r="E1768" s="135"/>
      <c r="F1768" s="135"/>
    </row>
    <row r="1769" spans="1:6" ht="14.5">
      <c r="A1769" s="135" t="s">
        <v>3034</v>
      </c>
      <c r="B1769" s="135">
        <v>511473</v>
      </c>
      <c r="C1769" s="135" t="s">
        <v>3035</v>
      </c>
      <c r="D1769" s="135" t="s">
        <v>374</v>
      </c>
      <c r="E1769" s="135"/>
      <c r="F1769" s="135"/>
    </row>
    <row r="1770" spans="1:6" ht="14.5">
      <c r="A1770" s="135" t="s">
        <v>3036</v>
      </c>
      <c r="B1770" s="135">
        <v>531505</v>
      </c>
      <c r="C1770" s="135" t="s">
        <v>391</v>
      </c>
      <c r="D1770" s="135" t="s">
        <v>408</v>
      </c>
      <c r="E1770" s="135"/>
      <c r="F1770" s="135"/>
    </row>
    <row r="1771" spans="1:6" ht="14.5">
      <c r="A1771" s="135" t="s">
        <v>3037</v>
      </c>
      <c r="B1771" s="135">
        <v>511355</v>
      </c>
      <c r="C1771" s="135" t="s">
        <v>391</v>
      </c>
      <c r="D1771" s="135" t="s">
        <v>408</v>
      </c>
      <c r="E1771" s="135"/>
      <c r="F1771" s="135"/>
    </row>
    <row r="1772" spans="1:6" ht="14.5">
      <c r="A1772" s="135" t="s">
        <v>3038</v>
      </c>
      <c r="B1772" s="135">
        <v>535667</v>
      </c>
      <c r="C1772" s="135" t="s">
        <v>391</v>
      </c>
      <c r="D1772" s="135" t="s">
        <v>408</v>
      </c>
      <c r="E1772" s="135"/>
      <c r="F1772" s="135"/>
    </row>
    <row r="1773" spans="1:6" ht="14.5">
      <c r="A1773" s="135" t="s">
        <v>3039</v>
      </c>
      <c r="B1773" s="135">
        <v>531253</v>
      </c>
      <c r="C1773" s="135" t="s">
        <v>391</v>
      </c>
      <c r="D1773" s="135" t="s">
        <v>551</v>
      </c>
      <c r="E1773" s="135"/>
      <c r="F1773" s="135"/>
    </row>
    <row r="1774" spans="1:6" ht="14.5">
      <c r="A1774" s="135" t="s">
        <v>3040</v>
      </c>
      <c r="B1774" s="135">
        <v>500201</v>
      </c>
      <c r="C1774" s="135" t="s">
        <v>3041</v>
      </c>
      <c r="D1774" s="135" t="s">
        <v>439</v>
      </c>
      <c r="E1774" s="135"/>
      <c r="F1774" s="135"/>
    </row>
    <row r="1775" spans="1:6" ht="14.5">
      <c r="A1775" s="135" t="s">
        <v>3042</v>
      </c>
      <c r="B1775" s="135">
        <v>540152</v>
      </c>
      <c r="C1775" s="135" t="s">
        <v>391</v>
      </c>
      <c r="D1775" s="135" t="s">
        <v>477</v>
      </c>
      <c r="E1775" s="135"/>
      <c r="F1775" s="135"/>
    </row>
    <row r="1776" spans="1:6" ht="14.5">
      <c r="A1776" s="135" t="s">
        <v>3043</v>
      </c>
      <c r="B1776" s="135">
        <v>540565</v>
      </c>
      <c r="C1776" s="135" t="s">
        <v>3044</v>
      </c>
      <c r="D1776" s="135" t="s">
        <v>411</v>
      </c>
      <c r="E1776" s="135"/>
      <c r="F1776" s="135"/>
    </row>
    <row r="1777" spans="1:6" ht="14.5">
      <c r="A1777" s="135" t="s">
        <v>3045</v>
      </c>
      <c r="B1777" s="135">
        <v>530979</v>
      </c>
      <c r="C1777" s="135" t="s">
        <v>391</v>
      </c>
      <c r="D1777" s="135" t="s">
        <v>449</v>
      </c>
      <c r="E1777" s="135"/>
      <c r="F1777" s="135"/>
    </row>
    <row r="1778" spans="1:6" ht="14.5">
      <c r="A1778" s="135" t="s">
        <v>3046</v>
      </c>
      <c r="B1778" s="135">
        <v>531343</v>
      </c>
      <c r="C1778" s="135" t="s">
        <v>391</v>
      </c>
      <c r="D1778" s="135" t="s">
        <v>812</v>
      </c>
      <c r="E1778" s="135"/>
      <c r="F1778" s="135"/>
    </row>
    <row r="1779" spans="1:6" ht="14.5">
      <c r="A1779" s="135" t="s">
        <v>3047</v>
      </c>
      <c r="B1779" s="135">
        <v>590065</v>
      </c>
      <c r="C1779" s="135" t="s">
        <v>3048</v>
      </c>
      <c r="D1779" s="135" t="s">
        <v>413</v>
      </c>
      <c r="E1779" s="135"/>
      <c r="F1779" s="135"/>
    </row>
    <row r="1780" spans="1:6" ht="14.5">
      <c r="A1780" s="135" t="s">
        <v>3049</v>
      </c>
      <c r="B1780" s="135">
        <v>532240</v>
      </c>
      <c r="C1780" s="135" t="s">
        <v>3050</v>
      </c>
      <c r="D1780" s="135" t="s">
        <v>746</v>
      </c>
      <c r="E1780" s="135"/>
      <c r="F1780" s="135"/>
    </row>
    <row r="1781" spans="1:6" ht="14.5">
      <c r="A1781" s="135" t="s">
        <v>3051</v>
      </c>
      <c r="B1781" s="135">
        <v>513361</v>
      </c>
      <c r="C1781" s="135" t="s">
        <v>391</v>
      </c>
      <c r="D1781" s="135" t="s">
        <v>423</v>
      </c>
      <c r="E1781" s="135"/>
      <c r="F1781" s="135"/>
    </row>
    <row r="1782" spans="1:6" ht="14.5">
      <c r="A1782" s="135" t="s">
        <v>3052</v>
      </c>
      <c r="B1782" s="135">
        <v>532189</v>
      </c>
      <c r="C1782" s="135" t="s">
        <v>3053</v>
      </c>
      <c r="D1782" s="135" t="s">
        <v>592</v>
      </c>
      <c r="E1782" s="135"/>
      <c r="F1782" s="135"/>
    </row>
    <row r="1783" spans="1:6" ht="14.5">
      <c r="A1783" s="135" t="s">
        <v>3054</v>
      </c>
      <c r="B1783" s="135">
        <v>535789</v>
      </c>
      <c r="C1783" s="135" t="s">
        <v>3055</v>
      </c>
      <c r="D1783" s="135" t="s">
        <v>449</v>
      </c>
      <c r="E1783" s="135"/>
      <c r="F1783" s="135"/>
    </row>
    <row r="1784" spans="1:6" ht="14.5">
      <c r="A1784" s="135" t="s">
        <v>3056</v>
      </c>
      <c r="B1784" s="135">
        <v>533520</v>
      </c>
      <c r="C1784" s="135" t="s">
        <v>3057</v>
      </c>
      <c r="D1784" s="135" t="s">
        <v>413</v>
      </c>
      <c r="E1784" s="135"/>
      <c r="F1784" s="135"/>
    </row>
    <row r="1785" spans="1:6" ht="14.5">
      <c r="A1785" s="135" t="s">
        <v>3058</v>
      </c>
      <c r="B1785" s="135">
        <v>532832</v>
      </c>
      <c r="C1785" s="135" t="s">
        <v>3059</v>
      </c>
      <c r="D1785" s="135" t="s">
        <v>477</v>
      </c>
      <c r="E1785" s="135"/>
      <c r="F1785" s="135"/>
    </row>
    <row r="1786" spans="1:6" ht="14.5">
      <c r="A1786" s="135" t="s">
        <v>3060</v>
      </c>
      <c r="B1786" s="135">
        <v>532960</v>
      </c>
      <c r="C1786" s="135" t="s">
        <v>3061</v>
      </c>
      <c r="D1786" s="135" t="s">
        <v>374</v>
      </c>
      <c r="E1786" s="135"/>
      <c r="F1786" s="135"/>
    </row>
    <row r="1787" spans="1:6" ht="14.5">
      <c r="A1787" s="135" t="s">
        <v>3062</v>
      </c>
      <c r="B1787" s="135">
        <v>514165</v>
      </c>
      <c r="C1787" s="135" t="s">
        <v>391</v>
      </c>
      <c r="D1787" s="135" t="s">
        <v>768</v>
      </c>
      <c r="E1787" s="135"/>
      <c r="F1787" s="135"/>
    </row>
    <row r="1788" spans="1:6" ht="14.5">
      <c r="A1788" s="135" t="s">
        <v>3063</v>
      </c>
      <c r="B1788" s="135">
        <v>532814</v>
      </c>
      <c r="C1788" s="135" t="s">
        <v>3064</v>
      </c>
      <c r="D1788" s="135" t="s">
        <v>709</v>
      </c>
      <c r="E1788" s="135"/>
      <c r="F1788" s="135"/>
    </row>
    <row r="1789" spans="1:6" ht="14.5">
      <c r="A1789" s="135" t="s">
        <v>3065</v>
      </c>
      <c r="B1789" s="135">
        <v>504731</v>
      </c>
      <c r="C1789" s="135" t="s">
        <v>391</v>
      </c>
      <c r="D1789" s="135" t="s">
        <v>423</v>
      </c>
      <c r="E1789" s="135"/>
      <c r="F1789" s="135"/>
    </row>
    <row r="1790" spans="1:6" ht="14.5">
      <c r="A1790" s="135" t="s">
        <v>3066</v>
      </c>
      <c r="B1790" s="135">
        <v>509692</v>
      </c>
      <c r="C1790" s="135" t="s">
        <v>3067</v>
      </c>
      <c r="D1790" s="135" t="s">
        <v>406</v>
      </c>
      <c r="E1790" s="135"/>
      <c r="F1790" s="135"/>
    </row>
    <row r="1791" spans="1:6" ht="14.5">
      <c r="A1791" s="135" t="s">
        <v>3068</v>
      </c>
      <c r="B1791" s="135">
        <v>540750</v>
      </c>
      <c r="C1791" s="135" t="s">
        <v>3069</v>
      </c>
      <c r="D1791" s="135" t="s">
        <v>530</v>
      </c>
      <c r="E1791" s="135"/>
      <c r="F1791" s="135"/>
    </row>
    <row r="1792" spans="1:6" ht="14.5">
      <c r="A1792" s="135" t="s">
        <v>3070</v>
      </c>
      <c r="B1792" s="135">
        <v>524614</v>
      </c>
      <c r="C1792" s="135" t="s">
        <v>391</v>
      </c>
      <c r="D1792" s="135" t="s">
        <v>471</v>
      </c>
      <c r="E1792" s="135"/>
      <c r="F1792" s="135"/>
    </row>
    <row r="1793" spans="1:6" ht="14.5">
      <c r="A1793" s="135" t="s">
        <v>3071</v>
      </c>
      <c r="B1793" s="135">
        <v>504741</v>
      </c>
      <c r="C1793" s="135" t="s">
        <v>3072</v>
      </c>
      <c r="D1793" s="135" t="s">
        <v>404</v>
      </c>
      <c r="E1793" s="135"/>
      <c r="F1793" s="135"/>
    </row>
    <row r="1794" spans="1:6" ht="14.5">
      <c r="A1794" s="135" t="s">
        <v>3073</v>
      </c>
      <c r="B1794" s="135">
        <v>509051</v>
      </c>
      <c r="C1794" s="135" t="s">
        <v>391</v>
      </c>
      <c r="D1794" s="135" t="s">
        <v>484</v>
      </c>
      <c r="E1794" s="135"/>
      <c r="F1794" s="135"/>
    </row>
    <row r="1795" spans="1:6" ht="14.5">
      <c r="A1795" s="135" t="s">
        <v>3074</v>
      </c>
      <c r="B1795" s="135">
        <v>504746</v>
      </c>
      <c r="C1795" s="135" t="s">
        <v>391</v>
      </c>
      <c r="D1795" s="135" t="s">
        <v>1311</v>
      </c>
      <c r="E1795" s="135"/>
      <c r="F1795" s="135"/>
    </row>
    <row r="1796" spans="1:6" ht="14.5">
      <c r="A1796" s="135" t="s">
        <v>3075</v>
      </c>
      <c r="B1796" s="135">
        <v>533047</v>
      </c>
      <c r="C1796" s="135" t="s">
        <v>3076</v>
      </c>
      <c r="D1796" s="135" t="s">
        <v>423</v>
      </c>
      <c r="E1796" s="135"/>
      <c r="F1796" s="135"/>
    </row>
    <row r="1797" spans="1:6" ht="14.5">
      <c r="A1797" s="135" t="s">
        <v>3077</v>
      </c>
      <c r="B1797" s="135">
        <v>530965</v>
      </c>
      <c r="C1797" s="135" t="s">
        <v>3078</v>
      </c>
      <c r="D1797" s="135" t="s">
        <v>601</v>
      </c>
      <c r="E1797" s="135"/>
      <c r="F1797" s="135"/>
    </row>
    <row r="1798" spans="1:6" ht="14.5">
      <c r="A1798" s="135" t="s">
        <v>3079</v>
      </c>
      <c r="B1798" s="135">
        <v>532388</v>
      </c>
      <c r="C1798" s="135" t="s">
        <v>3080</v>
      </c>
      <c r="D1798" s="135" t="s">
        <v>709</v>
      </c>
      <c r="E1798" s="135"/>
      <c r="F1798" s="135"/>
    </row>
    <row r="1799" spans="1:6" ht="14.5">
      <c r="A1799" s="135" t="s">
        <v>3081</v>
      </c>
      <c r="B1799" s="135">
        <v>500319</v>
      </c>
      <c r="C1799" s="135" t="s">
        <v>391</v>
      </c>
      <c r="D1799" s="135" t="s">
        <v>1090</v>
      </c>
      <c r="E1799" s="135"/>
      <c r="F1799" s="135"/>
    </row>
    <row r="1800" spans="1:6" ht="14.5">
      <c r="A1800" s="135" t="s">
        <v>3082</v>
      </c>
      <c r="B1800" s="135">
        <v>533329</v>
      </c>
      <c r="C1800" s="135" t="s">
        <v>3083</v>
      </c>
      <c r="D1800" s="135" t="s">
        <v>505</v>
      </c>
      <c r="E1800" s="135"/>
      <c r="F1800" s="135"/>
    </row>
    <row r="1801" spans="1:6" ht="14.5">
      <c r="A1801" s="135" t="s">
        <v>3084</v>
      </c>
      <c r="B1801" s="135">
        <v>523586</v>
      </c>
      <c r="C1801" s="135" t="s">
        <v>391</v>
      </c>
      <c r="D1801" s="135" t="s">
        <v>551</v>
      </c>
      <c r="E1801" s="135"/>
      <c r="F1801" s="135"/>
    </row>
    <row r="1802" spans="1:6" ht="14.5">
      <c r="A1802" s="135" t="s">
        <v>3085</v>
      </c>
      <c r="B1802" s="135">
        <v>501700</v>
      </c>
      <c r="C1802" s="135" t="s">
        <v>391</v>
      </c>
      <c r="D1802" s="135" t="s">
        <v>408</v>
      </c>
      <c r="E1802" s="135"/>
      <c r="F1802" s="135"/>
    </row>
    <row r="1803" spans="1:6" ht="14.5">
      <c r="A1803" s="135" t="s">
        <v>3086</v>
      </c>
      <c r="B1803" s="135">
        <v>532745</v>
      </c>
      <c r="C1803" s="135" t="s">
        <v>391</v>
      </c>
      <c r="D1803" s="135" t="s">
        <v>374</v>
      </c>
      <c r="E1803" s="135"/>
      <c r="F1803" s="135"/>
    </row>
    <row r="1804" spans="1:6" ht="14.5">
      <c r="A1804" s="135" t="s">
        <v>3087</v>
      </c>
      <c r="B1804" s="135">
        <v>524648</v>
      </c>
      <c r="C1804" s="135" t="s">
        <v>391</v>
      </c>
      <c r="D1804" s="135" t="s">
        <v>439</v>
      </c>
      <c r="E1804" s="135"/>
      <c r="F1804" s="135"/>
    </row>
    <row r="1805" spans="1:6" ht="14.5">
      <c r="A1805" s="135" t="s">
        <v>3088</v>
      </c>
      <c r="B1805" s="135">
        <v>530747</v>
      </c>
      <c r="C1805" s="135" t="s">
        <v>391</v>
      </c>
      <c r="D1805" s="135" t="s">
        <v>408</v>
      </c>
      <c r="E1805" s="135"/>
      <c r="F1805" s="135"/>
    </row>
    <row r="1806" spans="1:6" ht="14.5">
      <c r="A1806" s="135" t="s">
        <v>3089</v>
      </c>
      <c r="B1806" s="135">
        <v>524342</v>
      </c>
      <c r="C1806" s="135" t="s">
        <v>391</v>
      </c>
      <c r="D1806" s="135" t="s">
        <v>439</v>
      </c>
      <c r="E1806" s="135"/>
      <c r="F1806" s="135"/>
    </row>
    <row r="1807" spans="1:6" ht="14.5">
      <c r="A1807" s="135" t="s">
        <v>3090</v>
      </c>
      <c r="B1807" s="135">
        <v>538838</v>
      </c>
      <c r="C1807" s="135" t="s">
        <v>391</v>
      </c>
      <c r="D1807" s="135" t="s">
        <v>406</v>
      </c>
      <c r="E1807" s="135"/>
      <c r="F1807" s="135"/>
    </row>
    <row r="1808" spans="1:6" ht="14.5">
      <c r="A1808" s="135" t="s">
        <v>3091</v>
      </c>
      <c r="B1808" s="135">
        <v>521016</v>
      </c>
      <c r="C1808" s="135" t="s">
        <v>3092</v>
      </c>
      <c r="D1808" s="135" t="s">
        <v>406</v>
      </c>
      <c r="E1808" s="135"/>
      <c r="F1808" s="135"/>
    </row>
    <row r="1809" spans="1:6" ht="14.5">
      <c r="A1809" s="135" t="s">
        <v>3093</v>
      </c>
      <c r="B1809" s="135">
        <v>526887</v>
      </c>
      <c r="C1809" s="135" t="s">
        <v>391</v>
      </c>
      <c r="D1809" s="135" t="s">
        <v>408</v>
      </c>
      <c r="E1809" s="135"/>
      <c r="F1809" s="135"/>
    </row>
    <row r="1810" spans="1:6" ht="14.5">
      <c r="A1810" s="135" t="s">
        <v>3094</v>
      </c>
      <c r="B1810" s="135">
        <v>524458</v>
      </c>
      <c r="C1810" s="135" t="s">
        <v>391</v>
      </c>
      <c r="D1810" s="135" t="s">
        <v>551</v>
      </c>
      <c r="E1810" s="135"/>
      <c r="F1810" s="135"/>
    </row>
    <row r="1811" spans="1:6" ht="14.5">
      <c r="A1811" s="135" t="s">
        <v>3095</v>
      </c>
      <c r="B1811" s="135">
        <v>506945</v>
      </c>
      <c r="C1811" s="135" t="s">
        <v>391</v>
      </c>
      <c r="D1811" s="135" t="s">
        <v>551</v>
      </c>
      <c r="E1811" s="135"/>
      <c r="F1811" s="135"/>
    </row>
    <row r="1812" spans="1:6" ht="14.5">
      <c r="A1812" s="135" t="s">
        <v>3096</v>
      </c>
      <c r="B1812" s="135">
        <v>531565</v>
      </c>
      <c r="C1812" s="135" t="s">
        <v>391</v>
      </c>
      <c r="D1812" s="135" t="s">
        <v>477</v>
      </c>
      <c r="E1812" s="135"/>
      <c r="F1812" s="135"/>
    </row>
    <row r="1813" spans="1:6" ht="14.5">
      <c r="A1813" s="135" t="s">
        <v>3097</v>
      </c>
      <c r="B1813" s="135">
        <v>500207</v>
      </c>
      <c r="C1813" s="135" t="s">
        <v>3098</v>
      </c>
      <c r="D1813" s="135" t="s">
        <v>406</v>
      </c>
      <c r="E1813" s="135"/>
      <c r="F1813" s="135"/>
    </row>
    <row r="1814" spans="1:6" ht="14.5">
      <c r="A1814" s="135" t="s">
        <v>3099</v>
      </c>
      <c r="B1814" s="135">
        <v>500207</v>
      </c>
      <c r="C1814" s="135" t="s">
        <v>3098</v>
      </c>
      <c r="D1814" s="135" t="s">
        <v>406</v>
      </c>
      <c r="E1814" s="135"/>
      <c r="F1814" s="135"/>
    </row>
    <row r="1815" spans="1:6" ht="14.5">
      <c r="A1815" s="135" t="s">
        <v>3100</v>
      </c>
      <c r="B1815" s="135">
        <v>532717</v>
      </c>
      <c r="C1815" s="135" t="s">
        <v>3101</v>
      </c>
      <c r="D1815" s="135" t="s">
        <v>434</v>
      </c>
      <c r="E1815" s="135"/>
      <c r="F1815" s="135"/>
    </row>
    <row r="1816" spans="1:6" ht="14.5">
      <c r="A1816" s="135" t="s">
        <v>3102</v>
      </c>
      <c r="B1816" s="135">
        <v>533676</v>
      </c>
      <c r="C1816" s="135" t="s">
        <v>3103</v>
      </c>
      <c r="D1816" s="135" t="s">
        <v>374</v>
      </c>
      <c r="E1816" s="135"/>
      <c r="F1816" s="135"/>
    </row>
    <row r="1817" spans="1:6" ht="14.5">
      <c r="A1817" s="135" t="s">
        <v>3104</v>
      </c>
      <c r="B1817" s="135">
        <v>541304</v>
      </c>
      <c r="C1817" s="135" t="s">
        <v>391</v>
      </c>
      <c r="D1817" s="135" t="s">
        <v>589</v>
      </c>
      <c r="E1817" s="135"/>
      <c r="F1817" s="135"/>
    </row>
    <row r="1818" spans="1:6" ht="14.5">
      <c r="A1818" s="135" t="s">
        <v>3105</v>
      </c>
      <c r="B1818" s="135">
        <v>532100</v>
      </c>
      <c r="C1818" s="135" t="s">
        <v>391</v>
      </c>
      <c r="D1818" s="135" t="s">
        <v>484</v>
      </c>
      <c r="E1818" s="135"/>
      <c r="F1818" s="135"/>
    </row>
    <row r="1819" spans="1:6" ht="14.5">
      <c r="A1819" s="135" t="s">
        <v>3106</v>
      </c>
      <c r="B1819" s="135">
        <v>532612</v>
      </c>
      <c r="C1819" s="135" t="s">
        <v>3107</v>
      </c>
      <c r="D1819" s="135" t="s">
        <v>429</v>
      </c>
      <c r="E1819" s="135"/>
      <c r="F1819" s="135"/>
    </row>
    <row r="1820" spans="1:6" ht="14.5">
      <c r="A1820" s="135" t="s">
        <v>3108</v>
      </c>
      <c r="B1820" s="135">
        <v>539433</v>
      </c>
      <c r="C1820" s="135" t="s">
        <v>391</v>
      </c>
      <c r="D1820" s="135" t="s">
        <v>861</v>
      </c>
      <c r="E1820" s="135"/>
      <c r="F1820" s="135"/>
    </row>
    <row r="1821" spans="1:6" ht="14.5">
      <c r="A1821" s="135" t="s">
        <v>3109</v>
      </c>
      <c r="B1821" s="135">
        <v>504092</v>
      </c>
      <c r="C1821" s="135" t="s">
        <v>391</v>
      </c>
      <c r="D1821" s="135" t="s">
        <v>551</v>
      </c>
      <c r="E1821" s="135"/>
      <c r="F1821" s="135"/>
    </row>
    <row r="1822" spans="1:6" ht="14.5">
      <c r="A1822" s="135" t="s">
        <v>3110</v>
      </c>
      <c r="B1822" s="135">
        <v>504058</v>
      </c>
      <c r="C1822" s="135" t="s">
        <v>3111</v>
      </c>
      <c r="D1822" s="135" t="s">
        <v>937</v>
      </c>
      <c r="E1822" s="135"/>
      <c r="F1822" s="135"/>
    </row>
    <row r="1823" spans="1:6" ht="14.5">
      <c r="A1823" s="135" t="s">
        <v>3112</v>
      </c>
      <c r="B1823" s="135">
        <v>533257</v>
      </c>
      <c r="C1823" s="135" t="s">
        <v>3113</v>
      </c>
      <c r="D1823" s="135" t="s">
        <v>689</v>
      </c>
      <c r="E1823" s="135"/>
      <c r="F1823" s="135"/>
    </row>
    <row r="1824" spans="1:6" ht="14.5">
      <c r="A1824" s="135" t="s">
        <v>3114</v>
      </c>
      <c r="B1824" s="135">
        <v>541336</v>
      </c>
      <c r="C1824" s="135" t="s">
        <v>3115</v>
      </c>
      <c r="D1824" s="135" t="s">
        <v>408</v>
      </c>
      <c r="E1824" s="135"/>
      <c r="F1824" s="135"/>
    </row>
    <row r="1825" spans="1:6" ht="14.5">
      <c r="A1825" s="135" t="s">
        <v>3116</v>
      </c>
      <c r="B1825" s="135">
        <v>521005</v>
      </c>
      <c r="C1825" s="135" t="s">
        <v>391</v>
      </c>
      <c r="D1825" s="135" t="s">
        <v>406</v>
      </c>
      <c r="E1825" s="135"/>
      <c r="F1825" s="135"/>
    </row>
    <row r="1826" spans="1:6" ht="14.5">
      <c r="A1826" s="135" t="s">
        <v>3117</v>
      </c>
      <c r="B1826" s="135">
        <v>532894</v>
      </c>
      <c r="C1826" s="135" t="s">
        <v>3118</v>
      </c>
      <c r="D1826" s="135" t="s">
        <v>530</v>
      </c>
      <c r="E1826" s="135"/>
      <c r="F1826" s="135"/>
    </row>
    <row r="1827" spans="1:6" ht="14.5">
      <c r="A1827" s="135" t="s">
        <v>3119</v>
      </c>
      <c r="B1827" s="135">
        <v>539175</v>
      </c>
      <c r="C1827" s="135" t="s">
        <v>391</v>
      </c>
      <c r="D1827" s="135" t="s">
        <v>899</v>
      </c>
      <c r="E1827" s="135"/>
      <c r="F1827" s="135"/>
    </row>
    <row r="1828" spans="1:6" ht="14.5">
      <c r="A1828" s="135" t="s">
        <v>3120</v>
      </c>
      <c r="B1828" s="135">
        <v>532514</v>
      </c>
      <c r="C1828" s="135" t="s">
        <v>3121</v>
      </c>
      <c r="D1828" s="135" t="s">
        <v>416</v>
      </c>
      <c r="E1828" s="135"/>
      <c r="F1828" s="135"/>
    </row>
    <row r="1829" spans="1:6" ht="14.5">
      <c r="A1829" s="135" t="s">
        <v>3122</v>
      </c>
      <c r="B1829" s="135">
        <v>532150</v>
      </c>
      <c r="C1829" s="135" t="s">
        <v>3123</v>
      </c>
      <c r="D1829" s="135" t="s">
        <v>861</v>
      </c>
      <c r="E1829" s="135"/>
      <c r="F1829" s="135"/>
    </row>
    <row r="1830" spans="1:6" ht="14.5">
      <c r="A1830" s="135" t="s">
        <v>3124</v>
      </c>
      <c r="B1830" s="135">
        <v>526445</v>
      </c>
      <c r="C1830" s="135" t="s">
        <v>3125</v>
      </c>
      <c r="D1830" s="135" t="s">
        <v>589</v>
      </c>
      <c r="E1830" s="135"/>
      <c r="F1830" s="135"/>
    </row>
    <row r="1831" spans="1:6" ht="14.5">
      <c r="A1831" s="135" t="s">
        <v>3126</v>
      </c>
      <c r="B1831" s="135">
        <v>522165</v>
      </c>
      <c r="C1831" s="135" t="s">
        <v>391</v>
      </c>
      <c r="D1831" s="135" t="s">
        <v>423</v>
      </c>
      <c r="E1831" s="135"/>
      <c r="F1831" s="135"/>
    </row>
    <row r="1832" spans="1:6" ht="14.5">
      <c r="A1832" s="135" t="s">
        <v>3127</v>
      </c>
      <c r="B1832" s="135">
        <v>503639</v>
      </c>
      <c r="C1832" s="135" t="s">
        <v>391</v>
      </c>
      <c r="D1832" s="135" t="s">
        <v>812</v>
      </c>
      <c r="E1832" s="135"/>
      <c r="F1832" s="135"/>
    </row>
    <row r="1833" spans="1:6" ht="14.5">
      <c r="A1833" s="135" t="s">
        <v>3128</v>
      </c>
      <c r="B1833" s="135">
        <v>532305</v>
      </c>
      <c r="C1833" s="135" t="s">
        <v>3129</v>
      </c>
      <c r="D1833" s="135" t="s">
        <v>429</v>
      </c>
      <c r="E1833" s="135"/>
      <c r="F1833" s="135"/>
    </row>
    <row r="1834" spans="1:6" ht="14.5">
      <c r="A1834" s="135" t="s">
        <v>3130</v>
      </c>
      <c r="B1834" s="135">
        <v>524652</v>
      </c>
      <c r="C1834" s="135" t="s">
        <v>3131</v>
      </c>
      <c r="D1834" s="135" t="s">
        <v>429</v>
      </c>
      <c r="E1834" s="135"/>
      <c r="F1834" s="135"/>
    </row>
    <row r="1835" spans="1:6" ht="14.5">
      <c r="A1835" s="135" t="s">
        <v>3132</v>
      </c>
      <c r="B1835" s="135">
        <v>532001</v>
      </c>
      <c r="C1835" s="135" t="s">
        <v>391</v>
      </c>
      <c r="D1835" s="135" t="s">
        <v>423</v>
      </c>
      <c r="E1835" s="135"/>
      <c r="F1835" s="135"/>
    </row>
    <row r="1836" spans="1:6" ht="14.5">
      <c r="A1836" s="135" t="s">
        <v>3133</v>
      </c>
      <c r="B1836" s="135">
        <v>531841</v>
      </c>
      <c r="C1836" s="135" t="s">
        <v>391</v>
      </c>
      <c r="D1836" s="135" t="s">
        <v>408</v>
      </c>
      <c r="E1836" s="135"/>
      <c r="F1836" s="135"/>
    </row>
    <row r="1837" spans="1:6" ht="14.5">
      <c r="A1837" s="135" t="s">
        <v>3134</v>
      </c>
      <c r="B1837" s="135">
        <v>532187</v>
      </c>
      <c r="C1837" s="135" t="s">
        <v>3135</v>
      </c>
      <c r="D1837" s="135" t="s">
        <v>709</v>
      </c>
      <c r="E1837" s="135"/>
      <c r="F1837" s="135"/>
    </row>
    <row r="1838" spans="1:6" ht="14.5">
      <c r="A1838" s="135" t="s">
        <v>3136</v>
      </c>
      <c r="B1838" s="135">
        <v>501298</v>
      </c>
      <c r="C1838" s="135" t="s">
        <v>391</v>
      </c>
      <c r="D1838" s="135" t="s">
        <v>411</v>
      </c>
      <c r="E1838" s="135"/>
      <c r="F1838" s="135"/>
    </row>
    <row r="1839" spans="1:6" ht="14.5">
      <c r="A1839" s="135" t="s">
        <v>3137</v>
      </c>
      <c r="B1839" s="135">
        <v>501295</v>
      </c>
      <c r="C1839" s="135" t="s">
        <v>3138</v>
      </c>
      <c r="D1839" s="135" t="s">
        <v>408</v>
      </c>
      <c r="E1839" s="135"/>
      <c r="F1839" s="135"/>
    </row>
    <row r="1840" spans="1:6" ht="14.5">
      <c r="A1840" s="135" t="s">
        <v>3139</v>
      </c>
      <c r="B1840" s="135">
        <v>506222</v>
      </c>
      <c r="C1840" s="135" t="s">
        <v>3140</v>
      </c>
      <c r="D1840" s="135" t="s">
        <v>551</v>
      </c>
      <c r="E1840" s="135"/>
      <c r="F1840" s="135"/>
    </row>
    <row r="1841" spans="1:6" ht="14.5">
      <c r="A1841" s="135" t="s">
        <v>3141</v>
      </c>
      <c r="B1841" s="135">
        <v>506222</v>
      </c>
      <c r="C1841" s="135" t="s">
        <v>3140</v>
      </c>
      <c r="D1841" s="135" t="s">
        <v>551</v>
      </c>
      <c r="E1841" s="135"/>
      <c r="F1841" s="135"/>
    </row>
    <row r="1842" spans="1:6" ht="14.5">
      <c r="A1842" s="135" t="s">
        <v>3142</v>
      </c>
      <c r="B1842" s="135">
        <v>512025</v>
      </c>
      <c r="C1842" s="135" t="s">
        <v>391</v>
      </c>
      <c r="D1842" s="135" t="s">
        <v>812</v>
      </c>
      <c r="E1842" s="135"/>
      <c r="F1842" s="135"/>
    </row>
    <row r="1843" spans="1:6" ht="14.5">
      <c r="A1843" s="135" t="s">
        <v>3143</v>
      </c>
      <c r="B1843" s="135">
        <v>539807</v>
      </c>
      <c r="C1843" s="135" t="s">
        <v>3144</v>
      </c>
      <c r="D1843" s="135" t="s">
        <v>397</v>
      </c>
      <c r="E1843" s="135"/>
      <c r="F1843" s="135"/>
    </row>
    <row r="1844" spans="1:6" ht="14.5">
      <c r="A1844" s="135" t="s">
        <v>3145</v>
      </c>
      <c r="B1844" s="135">
        <v>533154</v>
      </c>
      <c r="C1844" s="135" t="s">
        <v>3146</v>
      </c>
      <c r="D1844" s="135" t="s">
        <v>377</v>
      </c>
      <c r="E1844" s="135"/>
      <c r="F1844" s="135"/>
    </row>
    <row r="1845" spans="1:6" ht="14.5">
      <c r="A1845" s="135" t="s">
        <v>3147</v>
      </c>
      <c r="B1845" s="135">
        <v>533154</v>
      </c>
      <c r="C1845" s="135" t="s">
        <v>3146</v>
      </c>
      <c r="D1845" s="135" t="s">
        <v>377</v>
      </c>
      <c r="E1845" s="135"/>
      <c r="F1845" s="135"/>
    </row>
    <row r="1846" spans="1:6" ht="14.5">
      <c r="A1846" s="135" t="s">
        <v>3148</v>
      </c>
      <c r="B1846" s="135">
        <v>541083</v>
      </c>
      <c r="C1846" s="135" t="s">
        <v>391</v>
      </c>
      <c r="D1846" s="135" t="s">
        <v>1437</v>
      </c>
      <c r="E1846" s="135"/>
      <c r="F1846" s="135"/>
    </row>
    <row r="1847" spans="1:6" ht="14.5">
      <c r="A1847" s="135" t="s">
        <v>3149</v>
      </c>
      <c r="B1847" s="135">
        <v>532777</v>
      </c>
      <c r="C1847" s="135" t="s">
        <v>3150</v>
      </c>
      <c r="D1847" s="135" t="s">
        <v>3151</v>
      </c>
      <c r="E1847" s="135"/>
      <c r="F1847" s="135"/>
    </row>
    <row r="1848" spans="1:6" ht="14.5">
      <c r="A1848" s="135" t="s">
        <v>3152</v>
      </c>
      <c r="B1848" s="135">
        <v>532777</v>
      </c>
      <c r="C1848" s="135" t="s">
        <v>3150</v>
      </c>
      <c r="D1848" s="135" t="s">
        <v>3151</v>
      </c>
      <c r="E1848" s="135"/>
      <c r="F1848" s="135"/>
    </row>
    <row r="1849" spans="1:6" ht="14.5">
      <c r="A1849" s="135" t="s">
        <v>3153</v>
      </c>
      <c r="B1849" s="135" t="s">
        <v>391</v>
      </c>
      <c r="C1849" s="135" t="s">
        <v>3154</v>
      </c>
      <c r="D1849" s="135" t="s">
        <v>402</v>
      </c>
      <c r="E1849" s="135"/>
      <c r="F1849" s="135"/>
    </row>
    <row r="1850" spans="1:6" ht="14.5">
      <c r="A1850" s="135" t="s">
        <v>3155</v>
      </c>
      <c r="B1850" s="135">
        <v>504810</v>
      </c>
      <c r="C1850" s="135" t="s">
        <v>391</v>
      </c>
      <c r="D1850" s="135" t="s">
        <v>721</v>
      </c>
      <c r="E1850" s="135"/>
      <c r="F1850" s="135"/>
    </row>
    <row r="1851" spans="1:6" ht="14.5">
      <c r="A1851" s="135" t="s">
        <v>3156</v>
      </c>
      <c r="B1851" s="135">
        <v>504810</v>
      </c>
      <c r="C1851" s="135" t="s">
        <v>391</v>
      </c>
      <c r="D1851" s="135" t="s">
        <v>721</v>
      </c>
      <c r="E1851" s="135"/>
      <c r="F1851" s="135"/>
    </row>
    <row r="1852" spans="1:6" ht="14.5">
      <c r="A1852" s="135" t="s">
        <v>3157</v>
      </c>
      <c r="B1852" s="135">
        <v>500209</v>
      </c>
      <c r="C1852" s="135" t="s">
        <v>3158</v>
      </c>
      <c r="D1852" s="135" t="s">
        <v>377</v>
      </c>
      <c r="E1852" s="135"/>
      <c r="F1852" s="135"/>
    </row>
    <row r="1853" spans="1:6" ht="14.5">
      <c r="A1853" s="135" t="s">
        <v>3159</v>
      </c>
      <c r="B1853" s="135">
        <v>530777</v>
      </c>
      <c r="C1853" s="135" t="s">
        <v>391</v>
      </c>
      <c r="D1853" s="135" t="s">
        <v>511</v>
      </c>
      <c r="E1853" s="135"/>
      <c r="F1853" s="135"/>
    </row>
    <row r="1854" spans="1:6" ht="14.5">
      <c r="A1854" s="135" t="s">
        <v>3160</v>
      </c>
      <c r="B1854" s="135">
        <v>537985</v>
      </c>
      <c r="C1854" s="135" t="s">
        <v>391</v>
      </c>
      <c r="D1854" s="135" t="s">
        <v>484</v>
      </c>
      <c r="E1854" s="135"/>
      <c r="F1854" s="135"/>
    </row>
    <row r="1855" spans="1:6" ht="14.5">
      <c r="A1855" s="135" t="s">
        <v>3161</v>
      </c>
      <c r="B1855" s="135">
        <v>500210</v>
      </c>
      <c r="C1855" s="135" t="s">
        <v>3162</v>
      </c>
      <c r="D1855" s="135" t="s">
        <v>399</v>
      </c>
      <c r="E1855" s="135"/>
      <c r="F1855" s="135"/>
    </row>
    <row r="1856" spans="1:6" ht="14.5">
      <c r="A1856" s="135" t="s">
        <v>3163</v>
      </c>
      <c r="B1856" s="135">
        <v>500210</v>
      </c>
      <c r="C1856" s="135" t="s">
        <v>3162</v>
      </c>
      <c r="D1856" s="135" t="s">
        <v>399</v>
      </c>
      <c r="E1856" s="135"/>
      <c r="F1856" s="135"/>
    </row>
    <row r="1857" spans="1:6" ht="14.5">
      <c r="A1857" s="135" t="s">
        <v>3164</v>
      </c>
      <c r="B1857" s="135">
        <v>530787</v>
      </c>
      <c r="C1857" s="135" t="s">
        <v>391</v>
      </c>
      <c r="D1857" s="135" t="s">
        <v>2384</v>
      </c>
      <c r="E1857" s="135"/>
      <c r="F1857" s="135"/>
    </row>
    <row r="1858" spans="1:6" ht="14.5">
      <c r="A1858" s="135" t="s">
        <v>3165</v>
      </c>
      <c r="B1858" s="135">
        <v>531929</v>
      </c>
      <c r="C1858" s="135" t="s">
        <v>3166</v>
      </c>
      <c r="D1858" s="135" t="s">
        <v>511</v>
      </c>
      <c r="E1858" s="135"/>
      <c r="F1858" s="135"/>
    </row>
    <row r="1859" spans="1:6" ht="14.5">
      <c r="A1859" s="135" t="s">
        <v>3167</v>
      </c>
      <c r="B1859" s="135" t="s">
        <v>391</v>
      </c>
      <c r="C1859" s="135" t="s">
        <v>3168</v>
      </c>
      <c r="D1859" s="135" t="s">
        <v>402</v>
      </c>
      <c r="E1859" s="135"/>
      <c r="F1859" s="135"/>
    </row>
    <row r="1860" spans="1:6" ht="14.5">
      <c r="A1860" s="135" t="s">
        <v>3169</v>
      </c>
      <c r="B1860" s="135">
        <v>533315</v>
      </c>
      <c r="C1860" s="135" t="s">
        <v>391</v>
      </c>
      <c r="D1860" s="135" t="s">
        <v>557</v>
      </c>
      <c r="E1860" s="135"/>
      <c r="F1860" s="135"/>
    </row>
    <row r="1861" spans="1:6" ht="14.5">
      <c r="A1861" s="135" t="s">
        <v>3170</v>
      </c>
      <c r="B1861" s="135">
        <v>517433</v>
      </c>
      <c r="C1861" s="135" t="s">
        <v>391</v>
      </c>
      <c r="D1861" s="135" t="s">
        <v>377</v>
      </c>
      <c r="E1861" s="135"/>
      <c r="F1861" s="135"/>
    </row>
    <row r="1862" spans="1:6" ht="14.5">
      <c r="A1862" s="135" t="s">
        <v>3171</v>
      </c>
      <c r="B1862" s="135">
        <v>541983</v>
      </c>
      <c r="C1862" s="135" t="s">
        <v>391</v>
      </c>
      <c r="D1862" s="135" t="s">
        <v>3172</v>
      </c>
      <c r="E1862" s="135"/>
      <c r="F1862" s="135"/>
    </row>
    <row r="1863" spans="1:6" ht="14.5">
      <c r="A1863" s="135" t="s">
        <v>3173</v>
      </c>
      <c r="B1863" s="135">
        <v>541983</v>
      </c>
      <c r="C1863" s="135" t="s">
        <v>391</v>
      </c>
      <c r="D1863" s="135" t="s">
        <v>3172</v>
      </c>
      <c r="E1863" s="135"/>
      <c r="F1863" s="135"/>
    </row>
    <row r="1864" spans="1:6" ht="14.5">
      <c r="A1864" s="135" t="s">
        <v>3174</v>
      </c>
      <c r="B1864" s="135">
        <v>523840</v>
      </c>
      <c r="C1864" s="135" t="s">
        <v>391</v>
      </c>
      <c r="D1864" s="135" t="s">
        <v>586</v>
      </c>
      <c r="E1864" s="135"/>
      <c r="F1864" s="135"/>
    </row>
    <row r="1865" spans="1:6" ht="14.5">
      <c r="A1865" s="135" t="s">
        <v>3175</v>
      </c>
      <c r="B1865" s="135" t="s">
        <v>391</v>
      </c>
      <c r="C1865" s="135" t="s">
        <v>3176</v>
      </c>
      <c r="D1865" s="135" t="s">
        <v>402</v>
      </c>
      <c r="E1865" s="135"/>
      <c r="F1865" s="135"/>
    </row>
    <row r="1866" spans="1:6" ht="14.5">
      <c r="A1866" s="135" t="s">
        <v>3177</v>
      </c>
      <c r="B1866" s="135">
        <v>541353</v>
      </c>
      <c r="C1866" s="135" t="s">
        <v>391</v>
      </c>
      <c r="D1866" s="135" t="s">
        <v>789</v>
      </c>
      <c r="E1866" s="135"/>
      <c r="F1866" s="135"/>
    </row>
    <row r="1867" spans="1:6" ht="14.5">
      <c r="A1867" s="135" t="s">
        <v>3178</v>
      </c>
      <c r="B1867" s="135">
        <v>532706</v>
      </c>
      <c r="C1867" s="135" t="s">
        <v>3179</v>
      </c>
      <c r="D1867" s="135" t="s">
        <v>392</v>
      </c>
      <c r="E1867" s="135"/>
      <c r="F1867" s="135"/>
    </row>
    <row r="1868" spans="1:6" ht="14.5">
      <c r="A1868" s="135" t="s">
        <v>3180</v>
      </c>
      <c r="B1868" s="135">
        <v>539083</v>
      </c>
      <c r="C1868" s="135" t="s">
        <v>3181</v>
      </c>
      <c r="D1868" s="135" t="s">
        <v>434</v>
      </c>
      <c r="E1868" s="135"/>
      <c r="F1868" s="135"/>
    </row>
    <row r="1869" spans="1:6" ht="14.5">
      <c r="A1869" s="135" t="s">
        <v>3182</v>
      </c>
      <c r="B1869" s="135">
        <v>532851</v>
      </c>
      <c r="C1869" s="135" t="s">
        <v>3183</v>
      </c>
      <c r="D1869" s="135" t="s">
        <v>535</v>
      </c>
      <c r="E1869" s="135"/>
      <c r="F1869" s="135"/>
    </row>
    <row r="1870" spans="1:6" ht="14.5">
      <c r="A1870" s="135" t="s">
        <v>3184</v>
      </c>
      <c r="B1870" s="135">
        <v>532851</v>
      </c>
      <c r="C1870" s="135" t="s">
        <v>3183</v>
      </c>
      <c r="D1870" s="135" t="s">
        <v>535</v>
      </c>
      <c r="E1870" s="135"/>
      <c r="F1870" s="135"/>
    </row>
    <row r="1871" spans="1:6" ht="14.5">
      <c r="A1871" s="135" t="s">
        <v>3185</v>
      </c>
      <c r="B1871" s="135">
        <v>500211</v>
      </c>
      <c r="C1871" s="135" t="s">
        <v>391</v>
      </c>
      <c r="D1871" s="135" t="s">
        <v>576</v>
      </c>
      <c r="E1871" s="135"/>
      <c r="F1871" s="135"/>
    </row>
    <row r="1872" spans="1:6" ht="14.5">
      <c r="A1872" s="135" t="s">
        <v>3186</v>
      </c>
      <c r="B1872" s="135">
        <v>532774</v>
      </c>
      <c r="C1872" s="135" t="s">
        <v>3187</v>
      </c>
      <c r="D1872" s="135" t="s">
        <v>377</v>
      </c>
      <c r="E1872" s="135"/>
      <c r="F1872" s="135"/>
    </row>
    <row r="1873" spans="1:6" ht="14.5">
      <c r="A1873" s="135" t="s">
        <v>3188</v>
      </c>
      <c r="B1873" s="135">
        <v>526871</v>
      </c>
      <c r="C1873" s="135" t="s">
        <v>391</v>
      </c>
      <c r="D1873" s="135" t="s">
        <v>374</v>
      </c>
      <c r="E1873" s="135"/>
      <c r="F1873" s="135"/>
    </row>
    <row r="1874" spans="1:6" ht="14.5">
      <c r="A1874" s="135" t="s">
        <v>3189</v>
      </c>
      <c r="B1874" s="135">
        <v>531314</v>
      </c>
      <c r="C1874" s="135" t="s">
        <v>3190</v>
      </c>
      <c r="D1874" s="135" t="s">
        <v>408</v>
      </c>
      <c r="E1874" s="135"/>
      <c r="F1874" s="135"/>
    </row>
    <row r="1875" spans="1:6" ht="14.5">
      <c r="A1875" s="135" t="s">
        <v>3191</v>
      </c>
      <c r="B1875" s="135">
        <v>505358</v>
      </c>
      <c r="C1875" s="135" t="s">
        <v>391</v>
      </c>
      <c r="D1875" s="135" t="s">
        <v>399</v>
      </c>
      <c r="E1875" s="135"/>
      <c r="F1875" s="135"/>
    </row>
    <row r="1876" spans="1:6" ht="14.5">
      <c r="A1876" s="135" t="s">
        <v>3192</v>
      </c>
      <c r="B1876" s="135">
        <v>505358</v>
      </c>
      <c r="C1876" s="135" t="s">
        <v>391</v>
      </c>
      <c r="D1876" s="135" t="s">
        <v>399</v>
      </c>
      <c r="E1876" s="135"/>
      <c r="F1876" s="135"/>
    </row>
    <row r="1877" spans="1:6" ht="14.5">
      <c r="A1877" s="135" t="s">
        <v>3193</v>
      </c>
      <c r="B1877" s="135">
        <v>535958</v>
      </c>
      <c r="C1877" s="135" t="s">
        <v>3194</v>
      </c>
      <c r="D1877" s="135" t="s">
        <v>505</v>
      </c>
      <c r="E1877" s="135"/>
      <c r="F1877" s="135"/>
    </row>
    <row r="1878" spans="1:6" ht="14.5">
      <c r="A1878" s="135" t="s">
        <v>3195</v>
      </c>
      <c r="B1878" s="135">
        <v>517423</v>
      </c>
      <c r="C1878" s="135" t="s">
        <v>391</v>
      </c>
      <c r="D1878" s="135" t="s">
        <v>689</v>
      </c>
      <c r="E1878" s="135"/>
      <c r="F1878" s="135"/>
    </row>
    <row r="1879" spans="1:6" ht="14.5">
      <c r="A1879" s="135" t="s">
        <v>3196</v>
      </c>
      <c r="B1879" s="135">
        <v>536868</v>
      </c>
      <c r="C1879" s="135" t="s">
        <v>391</v>
      </c>
      <c r="D1879" s="135" t="s">
        <v>377</v>
      </c>
      <c r="E1879" s="135"/>
      <c r="F1879" s="135"/>
    </row>
    <row r="1880" spans="1:6" ht="14.5">
      <c r="A1880" s="135" t="s">
        <v>3197</v>
      </c>
      <c r="B1880" s="135">
        <v>539149</v>
      </c>
      <c r="C1880" s="135" t="s">
        <v>391</v>
      </c>
      <c r="D1880" s="135" t="s">
        <v>475</v>
      </c>
      <c r="E1880" s="135"/>
      <c r="F1880" s="135"/>
    </row>
    <row r="1881" spans="1:6" ht="14.5">
      <c r="A1881" s="135" t="s">
        <v>3198</v>
      </c>
      <c r="B1881" s="135">
        <v>500212</v>
      </c>
      <c r="C1881" s="135" t="s">
        <v>391</v>
      </c>
      <c r="D1881" s="135" t="s">
        <v>408</v>
      </c>
      <c r="E1881" s="135"/>
      <c r="F1881" s="135"/>
    </row>
    <row r="1882" spans="1:6" ht="14.5">
      <c r="A1882" s="135" t="s">
        <v>3199</v>
      </c>
      <c r="B1882" s="135">
        <v>519606</v>
      </c>
      <c r="C1882" s="135" t="s">
        <v>391</v>
      </c>
      <c r="D1882" s="135" t="s">
        <v>640</v>
      </c>
      <c r="E1882" s="135"/>
      <c r="F1882" s="135"/>
    </row>
    <row r="1883" spans="1:6" ht="14.5">
      <c r="A1883" s="135" t="s">
        <v>3200</v>
      </c>
      <c r="B1883" s="135">
        <v>531889</v>
      </c>
      <c r="C1883" s="135" t="s">
        <v>391</v>
      </c>
      <c r="D1883" s="135" t="s">
        <v>933</v>
      </c>
      <c r="E1883" s="135"/>
      <c r="F1883" s="135"/>
    </row>
    <row r="1884" spans="1:6" ht="14.5">
      <c r="A1884" s="135" t="s">
        <v>3201</v>
      </c>
      <c r="B1884" s="135">
        <v>530921</v>
      </c>
      <c r="C1884" s="135" t="s">
        <v>391</v>
      </c>
      <c r="D1884" s="135" t="s">
        <v>511</v>
      </c>
      <c r="E1884" s="135"/>
      <c r="F1884" s="135"/>
    </row>
    <row r="1885" spans="1:6" ht="14.5">
      <c r="A1885" s="135" t="s">
        <v>3202</v>
      </c>
      <c r="B1885" s="135">
        <v>538835</v>
      </c>
      <c r="C1885" s="135" t="s">
        <v>3203</v>
      </c>
      <c r="D1885" s="135" t="s">
        <v>484</v>
      </c>
      <c r="E1885" s="135"/>
      <c r="F1885" s="135"/>
    </row>
    <row r="1886" spans="1:6" ht="14.5">
      <c r="A1886" s="135" t="s">
        <v>3204</v>
      </c>
      <c r="B1886" s="135">
        <v>534732</v>
      </c>
      <c r="C1886" s="135" t="s">
        <v>391</v>
      </c>
      <c r="D1886" s="135" t="s">
        <v>374</v>
      </c>
      <c r="E1886" s="135"/>
      <c r="F1886" s="135"/>
    </row>
    <row r="1887" spans="1:6" ht="14.5">
      <c r="A1887" s="135" t="s">
        <v>3205</v>
      </c>
      <c r="B1887" s="135">
        <v>506134</v>
      </c>
      <c r="C1887" s="135" t="s">
        <v>391</v>
      </c>
      <c r="D1887" s="135" t="s">
        <v>511</v>
      </c>
      <c r="E1887" s="135"/>
      <c r="F1887" s="135"/>
    </row>
    <row r="1888" spans="1:6" ht="14.5">
      <c r="A1888" s="135" t="s">
        <v>3206</v>
      </c>
      <c r="B1888" s="135">
        <v>532326</v>
      </c>
      <c r="C1888" s="135" t="s">
        <v>3207</v>
      </c>
      <c r="D1888" s="135" t="s">
        <v>484</v>
      </c>
      <c r="E1888" s="135"/>
      <c r="F1888" s="135"/>
    </row>
    <row r="1889" spans="1:6" ht="14.5">
      <c r="A1889" s="135" t="s">
        <v>3208</v>
      </c>
      <c r="B1889" s="135">
        <v>511391</v>
      </c>
      <c r="C1889" s="135" t="s">
        <v>391</v>
      </c>
      <c r="D1889" s="135" t="s">
        <v>408</v>
      </c>
      <c r="E1889" s="135"/>
      <c r="F1889" s="135"/>
    </row>
    <row r="1890" spans="1:6" ht="14.5">
      <c r="A1890" s="135" t="s">
        <v>3209</v>
      </c>
      <c r="B1890" s="135">
        <v>530259</v>
      </c>
      <c r="C1890" s="135" t="s">
        <v>391</v>
      </c>
      <c r="D1890" s="135" t="s">
        <v>463</v>
      </c>
      <c r="E1890" s="135"/>
      <c r="F1890" s="135"/>
    </row>
    <row r="1891" spans="1:6" ht="14.5">
      <c r="A1891" s="135" t="s">
        <v>3210</v>
      </c>
      <c r="B1891" s="135">
        <v>539692</v>
      </c>
      <c r="C1891" s="135" t="s">
        <v>391</v>
      </c>
      <c r="D1891" s="135" t="s">
        <v>408</v>
      </c>
      <c r="E1891" s="135"/>
      <c r="F1891" s="135"/>
    </row>
    <row r="1892" spans="1:6" ht="14.5">
      <c r="A1892" s="135" t="s">
        <v>3211</v>
      </c>
      <c r="B1892" s="135">
        <v>539448</v>
      </c>
      <c r="C1892" s="135" t="s">
        <v>3212</v>
      </c>
      <c r="D1892" s="135" t="s">
        <v>2529</v>
      </c>
      <c r="E1892" s="135"/>
      <c r="F1892" s="135"/>
    </row>
    <row r="1893" spans="1:6" ht="14.5">
      <c r="A1893" s="135" t="s">
        <v>3213</v>
      </c>
      <c r="B1893" s="135">
        <v>526512</v>
      </c>
      <c r="C1893" s="135" t="s">
        <v>391</v>
      </c>
      <c r="D1893" s="135" t="s">
        <v>454</v>
      </c>
      <c r="E1893" s="135"/>
      <c r="F1893" s="135"/>
    </row>
    <row r="1894" spans="1:6" ht="14.5">
      <c r="A1894" s="135" t="s">
        <v>3214</v>
      </c>
      <c r="B1894" s="135">
        <v>505737</v>
      </c>
      <c r="C1894" s="135" t="s">
        <v>391</v>
      </c>
      <c r="D1894" s="135" t="s">
        <v>399</v>
      </c>
      <c r="E1894" s="135"/>
      <c r="F1894" s="135"/>
    </row>
    <row r="1895" spans="1:6" ht="14.5">
      <c r="A1895" s="135" t="s">
        <v>3215</v>
      </c>
      <c r="B1895" s="135">
        <v>505737</v>
      </c>
      <c r="C1895" s="135" t="s">
        <v>391</v>
      </c>
      <c r="D1895" s="135" t="s">
        <v>399</v>
      </c>
      <c r="E1895" s="135"/>
      <c r="F1895" s="135"/>
    </row>
    <row r="1896" spans="1:6" ht="14.5">
      <c r="A1896" s="135" t="s">
        <v>3216</v>
      </c>
      <c r="B1896" s="135" t="s">
        <v>391</v>
      </c>
      <c r="C1896" s="135" t="s">
        <v>3217</v>
      </c>
      <c r="D1896" s="135" t="s">
        <v>482</v>
      </c>
      <c r="E1896" s="135"/>
      <c r="F1896" s="135"/>
    </row>
    <row r="1897" spans="1:6" ht="14.5">
      <c r="A1897" s="135" t="s">
        <v>3218</v>
      </c>
      <c r="B1897" s="135">
        <v>509709</v>
      </c>
      <c r="C1897" s="135" t="s">
        <v>391</v>
      </c>
      <c r="D1897" s="135" t="s">
        <v>511</v>
      </c>
      <c r="E1897" s="135"/>
      <c r="F1897" s="135"/>
    </row>
    <row r="1898" spans="1:6" ht="14.5">
      <c r="A1898" s="135" t="s">
        <v>3219</v>
      </c>
      <c r="B1898" s="135">
        <v>517044</v>
      </c>
      <c r="C1898" s="135" t="s">
        <v>391</v>
      </c>
      <c r="D1898" s="135" t="s">
        <v>475</v>
      </c>
      <c r="E1898" s="135"/>
      <c r="F1898" s="135"/>
    </row>
    <row r="1899" spans="1:6" ht="14.5">
      <c r="A1899" s="135" t="s">
        <v>3220</v>
      </c>
      <c r="B1899" s="135">
        <v>530781</v>
      </c>
      <c r="C1899" s="135" t="s">
        <v>391</v>
      </c>
      <c r="D1899" s="135" t="s">
        <v>449</v>
      </c>
      <c r="E1899" s="135"/>
      <c r="F1899" s="135"/>
    </row>
    <row r="1900" spans="1:6" ht="14.5">
      <c r="A1900" s="135" t="s">
        <v>3221</v>
      </c>
      <c r="B1900" s="135">
        <v>502330</v>
      </c>
      <c r="C1900" s="135" t="s">
        <v>3222</v>
      </c>
      <c r="D1900" s="135" t="s">
        <v>385</v>
      </c>
      <c r="E1900" s="135"/>
      <c r="F1900" s="135"/>
    </row>
    <row r="1901" spans="1:6" ht="14.5">
      <c r="A1901" s="135" t="s">
        <v>3223</v>
      </c>
      <c r="B1901" s="135">
        <v>500213</v>
      </c>
      <c r="C1901" s="135" t="s">
        <v>391</v>
      </c>
      <c r="D1901" s="135" t="s">
        <v>1394</v>
      </c>
      <c r="E1901" s="135"/>
      <c r="F1901" s="135"/>
    </row>
    <row r="1902" spans="1:6" ht="14.5">
      <c r="A1902" s="135" t="s">
        <v>3224</v>
      </c>
      <c r="B1902" s="135">
        <v>532072</v>
      </c>
      <c r="C1902" s="135" t="s">
        <v>391</v>
      </c>
      <c r="D1902" s="135" t="s">
        <v>394</v>
      </c>
      <c r="E1902" s="135"/>
      <c r="F1902" s="135"/>
    </row>
    <row r="1903" spans="1:6" ht="14.5">
      <c r="A1903" s="135" t="s">
        <v>3225</v>
      </c>
      <c r="B1903" s="135">
        <v>533181</v>
      </c>
      <c r="C1903" s="135" t="s">
        <v>3226</v>
      </c>
      <c r="D1903" s="135" t="s">
        <v>3151</v>
      </c>
      <c r="E1903" s="135"/>
      <c r="F1903" s="135"/>
    </row>
    <row r="1904" spans="1:6" ht="14.5">
      <c r="A1904" s="135" t="s">
        <v>3227</v>
      </c>
      <c r="B1904" s="135">
        <v>533506</v>
      </c>
      <c r="C1904" s="135" t="s">
        <v>3228</v>
      </c>
      <c r="D1904" s="135" t="s">
        <v>374</v>
      </c>
      <c r="E1904" s="135"/>
      <c r="F1904" s="135"/>
    </row>
    <row r="1905" spans="1:6" ht="14.5">
      <c r="A1905" s="135" t="s">
        <v>3229</v>
      </c>
      <c r="B1905" s="135">
        <v>533172</v>
      </c>
      <c r="C1905" s="135" t="s">
        <v>3230</v>
      </c>
      <c r="D1905" s="135" t="s">
        <v>374</v>
      </c>
      <c r="E1905" s="135"/>
      <c r="F1905" s="135"/>
    </row>
    <row r="1906" spans="1:6" ht="14.5">
      <c r="A1906" s="135" t="s">
        <v>3231</v>
      </c>
      <c r="B1906" s="135">
        <v>504786</v>
      </c>
      <c r="C1906" s="135" t="s">
        <v>391</v>
      </c>
      <c r="D1906" s="135" t="s">
        <v>1311</v>
      </c>
      <c r="E1906" s="135"/>
      <c r="F1906" s="135"/>
    </row>
    <row r="1907" spans="1:6" ht="14.5">
      <c r="A1907" s="135" t="s">
        <v>3232</v>
      </c>
      <c r="B1907" s="135">
        <v>523844</v>
      </c>
      <c r="C1907" s="135" t="s">
        <v>391</v>
      </c>
      <c r="D1907" s="135" t="s">
        <v>1558</v>
      </c>
      <c r="E1907" s="135"/>
      <c r="F1907" s="135"/>
    </row>
    <row r="1908" spans="1:6" ht="14.5">
      <c r="A1908" s="135" t="s">
        <v>3233</v>
      </c>
      <c r="B1908" s="135">
        <v>523752</v>
      </c>
      <c r="C1908" s="135" t="s">
        <v>391</v>
      </c>
      <c r="D1908" s="135" t="s">
        <v>399</v>
      </c>
      <c r="E1908" s="135"/>
      <c r="F1908" s="135"/>
    </row>
    <row r="1909" spans="1:6" ht="14.5">
      <c r="A1909" s="135" t="s">
        <v>3234</v>
      </c>
      <c r="B1909" s="135">
        <v>524164</v>
      </c>
      <c r="C1909" s="135" t="s">
        <v>3235</v>
      </c>
      <c r="D1909" s="135" t="s">
        <v>429</v>
      </c>
      <c r="E1909" s="135"/>
      <c r="F1909" s="135"/>
    </row>
    <row r="1910" spans="1:6" ht="14.5">
      <c r="A1910" s="135" t="s">
        <v>3236</v>
      </c>
      <c r="B1910" s="135">
        <v>500214</v>
      </c>
      <c r="C1910" s="135" t="s">
        <v>391</v>
      </c>
      <c r="D1910" s="135" t="s">
        <v>399</v>
      </c>
      <c r="E1910" s="135"/>
      <c r="F1910" s="135"/>
    </row>
    <row r="1911" spans="1:6" ht="14.5">
      <c r="A1911" s="135" t="s">
        <v>3237</v>
      </c>
      <c r="B1911" s="135">
        <v>500214</v>
      </c>
      <c r="C1911" s="135" t="s">
        <v>391</v>
      </c>
      <c r="D1911" s="135" t="s">
        <v>399</v>
      </c>
      <c r="E1911" s="135"/>
      <c r="F1911" s="135"/>
    </row>
    <row r="1912" spans="1:6" ht="14.5">
      <c r="A1912" s="135" t="s">
        <v>3238</v>
      </c>
      <c r="B1912" s="135">
        <v>523638</v>
      </c>
      <c r="C1912" s="135" t="s">
        <v>391</v>
      </c>
      <c r="D1912" s="135" t="s">
        <v>746</v>
      </c>
      <c r="E1912" s="135"/>
      <c r="F1912" s="135"/>
    </row>
    <row r="1913" spans="1:6" ht="14.5">
      <c r="A1913" s="135" t="s">
        <v>3239</v>
      </c>
      <c r="B1913" s="135">
        <v>524494</v>
      </c>
      <c r="C1913" s="135" t="s">
        <v>3240</v>
      </c>
      <c r="D1913" s="135" t="s">
        <v>429</v>
      </c>
      <c r="E1913" s="135"/>
      <c r="F1913" s="135"/>
    </row>
    <row r="1914" spans="1:6" ht="14.5">
      <c r="A1914" s="135" t="s">
        <v>3241</v>
      </c>
      <c r="B1914" s="135">
        <v>512405</v>
      </c>
      <c r="C1914" s="135" t="s">
        <v>391</v>
      </c>
      <c r="D1914" s="135" t="s">
        <v>397</v>
      </c>
      <c r="E1914" s="135"/>
      <c r="F1914" s="135"/>
    </row>
    <row r="1915" spans="1:6" ht="14.5">
      <c r="A1915" s="135" t="s">
        <v>3242</v>
      </c>
      <c r="B1915" s="135">
        <v>512405</v>
      </c>
      <c r="C1915" s="135" t="s">
        <v>391</v>
      </c>
      <c r="D1915" s="135" t="s">
        <v>397</v>
      </c>
      <c r="E1915" s="135"/>
      <c r="F1915" s="135"/>
    </row>
    <row r="1916" spans="1:6" ht="14.5">
      <c r="A1916" s="135" t="s">
        <v>3243</v>
      </c>
      <c r="B1916" s="135">
        <v>532947</v>
      </c>
      <c r="C1916" s="135" t="s">
        <v>3244</v>
      </c>
      <c r="D1916" s="135" t="s">
        <v>986</v>
      </c>
      <c r="E1916" s="135"/>
      <c r="F1916" s="135"/>
    </row>
    <row r="1917" spans="1:6" ht="14.5">
      <c r="A1917" s="135" t="s">
        <v>3245</v>
      </c>
      <c r="B1917" s="135">
        <v>540526</v>
      </c>
      <c r="C1917" s="135" t="s">
        <v>3246</v>
      </c>
      <c r="D1917" s="135" t="s">
        <v>411</v>
      </c>
      <c r="E1917" s="135"/>
      <c r="F1917" s="135"/>
    </row>
    <row r="1918" spans="1:6" ht="14.5">
      <c r="A1918" s="135" t="s">
        <v>3247</v>
      </c>
      <c r="B1918" s="135">
        <v>541956</v>
      </c>
      <c r="C1918" s="135" t="s">
        <v>3248</v>
      </c>
      <c r="D1918" s="135" t="s">
        <v>789</v>
      </c>
      <c r="E1918" s="135"/>
      <c r="F1918" s="135"/>
    </row>
    <row r="1919" spans="1:6" ht="14.5">
      <c r="A1919" s="135" t="s">
        <v>3249</v>
      </c>
      <c r="B1919" s="135">
        <v>540735</v>
      </c>
      <c r="C1919" s="135" t="s">
        <v>391</v>
      </c>
      <c r="D1919" s="135" t="s">
        <v>484</v>
      </c>
      <c r="E1919" s="135"/>
      <c r="F1919" s="135"/>
    </row>
    <row r="1920" spans="1:6" ht="14.5">
      <c r="A1920" s="135" t="s">
        <v>3250</v>
      </c>
      <c r="B1920" s="135" t="s">
        <v>391</v>
      </c>
      <c r="C1920" s="135" t="s">
        <v>3251</v>
      </c>
      <c r="D1920" s="135" t="s">
        <v>402</v>
      </c>
      <c r="E1920" s="135"/>
      <c r="F1920" s="135"/>
    </row>
    <row r="1921" spans="1:6" ht="14.5">
      <c r="A1921" s="135" t="s">
        <v>3252</v>
      </c>
      <c r="B1921" s="135">
        <v>531337</v>
      </c>
      <c r="C1921" s="135" t="s">
        <v>391</v>
      </c>
      <c r="D1921" s="135" t="s">
        <v>374</v>
      </c>
      <c r="E1921" s="135"/>
      <c r="F1921" s="135"/>
    </row>
    <row r="1922" spans="1:6" ht="14.5">
      <c r="A1922" s="135" t="s">
        <v>3253</v>
      </c>
      <c r="B1922" s="135">
        <v>526859</v>
      </c>
      <c r="C1922" s="135" t="s">
        <v>391</v>
      </c>
      <c r="D1922" s="135" t="s">
        <v>408</v>
      </c>
      <c r="E1922" s="135"/>
      <c r="F1922" s="135"/>
    </row>
    <row r="1923" spans="1:6" ht="14.5">
      <c r="A1923" s="135" t="s">
        <v>3254</v>
      </c>
      <c r="B1923" s="135">
        <v>533033</v>
      </c>
      <c r="C1923" s="135" t="s">
        <v>391</v>
      </c>
      <c r="D1923" s="135" t="s">
        <v>399</v>
      </c>
      <c r="E1923" s="135"/>
      <c r="F1923" s="135"/>
    </row>
    <row r="1924" spans="1:6" ht="14.5">
      <c r="A1924" s="135" t="s">
        <v>3255</v>
      </c>
      <c r="B1924" s="135">
        <v>540134</v>
      </c>
      <c r="C1924" s="135" t="s">
        <v>391</v>
      </c>
      <c r="D1924" s="135" t="s">
        <v>789</v>
      </c>
      <c r="E1924" s="135"/>
      <c r="F1924" s="135"/>
    </row>
    <row r="1925" spans="1:6" ht="14.5">
      <c r="A1925" s="135" t="s">
        <v>3256</v>
      </c>
      <c r="B1925" s="135">
        <v>531109</v>
      </c>
      <c r="C1925" s="135" t="s">
        <v>391</v>
      </c>
      <c r="D1925" s="135" t="s">
        <v>551</v>
      </c>
      <c r="E1925" s="135"/>
      <c r="F1925" s="135"/>
    </row>
    <row r="1926" spans="1:6" ht="14.5">
      <c r="A1926" s="135" t="s">
        <v>3257</v>
      </c>
      <c r="B1926" s="135">
        <v>524400</v>
      </c>
      <c r="C1926" s="135" t="s">
        <v>391</v>
      </c>
      <c r="D1926" s="135" t="s">
        <v>429</v>
      </c>
      <c r="E1926" s="135"/>
      <c r="F1926" s="135"/>
    </row>
    <row r="1927" spans="1:6" ht="14.5">
      <c r="A1927" s="135" t="s">
        <v>3258</v>
      </c>
      <c r="B1927" s="135">
        <v>506161</v>
      </c>
      <c r="C1927" s="135" t="s">
        <v>391</v>
      </c>
      <c r="D1927" s="135" t="s">
        <v>408</v>
      </c>
      <c r="E1927" s="135"/>
      <c r="F1927" s="135"/>
    </row>
    <row r="1928" spans="1:6" ht="14.5">
      <c r="A1928" s="135" t="s">
        <v>3259</v>
      </c>
      <c r="B1928" s="135">
        <v>511609</v>
      </c>
      <c r="C1928" s="135" t="s">
        <v>391</v>
      </c>
      <c r="D1928" s="135" t="s">
        <v>408</v>
      </c>
      <c r="E1928" s="135"/>
      <c r="F1928" s="135"/>
    </row>
    <row r="1929" spans="1:6" ht="14.5">
      <c r="A1929" s="135" t="s">
        <v>3260</v>
      </c>
      <c r="B1929" s="135">
        <v>532479</v>
      </c>
      <c r="C1929" s="135" t="s">
        <v>3261</v>
      </c>
      <c r="D1929" s="135" t="s">
        <v>423</v>
      </c>
      <c r="E1929" s="135"/>
      <c r="F1929" s="135"/>
    </row>
    <row r="1930" spans="1:6" ht="14.5">
      <c r="A1930" s="135" t="s">
        <v>3262</v>
      </c>
      <c r="B1930" s="135">
        <v>508807</v>
      </c>
      <c r="C1930" s="135" t="s">
        <v>391</v>
      </c>
      <c r="D1930" s="135" t="s">
        <v>746</v>
      </c>
      <c r="E1930" s="135"/>
      <c r="F1930" s="135"/>
    </row>
    <row r="1931" spans="1:6" ht="14.5">
      <c r="A1931" s="135" t="s">
        <v>3263</v>
      </c>
      <c r="B1931" s="135">
        <v>524622</v>
      </c>
      <c r="C1931" s="135" t="s">
        <v>391</v>
      </c>
      <c r="D1931" s="135" t="s">
        <v>3151</v>
      </c>
      <c r="E1931" s="135"/>
      <c r="F1931" s="135"/>
    </row>
    <row r="1932" spans="1:6" ht="14.5">
      <c r="A1932" s="135" t="s">
        <v>1096</v>
      </c>
      <c r="B1932" s="135">
        <v>500875</v>
      </c>
      <c r="C1932" s="135" t="s">
        <v>1097</v>
      </c>
      <c r="D1932" s="135" t="s">
        <v>2562</v>
      </c>
      <c r="E1932" s="135"/>
      <c r="F1932" s="135"/>
    </row>
    <row r="1933" spans="1:6" ht="14.5">
      <c r="A1933" s="135" t="s">
        <v>3264</v>
      </c>
      <c r="B1933" s="135">
        <v>509496</v>
      </c>
      <c r="C1933" s="135" t="s">
        <v>3265</v>
      </c>
      <c r="D1933" s="135" t="s">
        <v>789</v>
      </c>
      <c r="E1933" s="135"/>
      <c r="F1933" s="135"/>
    </row>
    <row r="1934" spans="1:6" ht="14.5">
      <c r="A1934" s="135" t="s">
        <v>3266</v>
      </c>
      <c r="B1934" s="135">
        <v>509496</v>
      </c>
      <c r="C1934" s="135" t="s">
        <v>3265</v>
      </c>
      <c r="D1934" s="135" t="s">
        <v>789</v>
      </c>
      <c r="E1934" s="135"/>
      <c r="F1934" s="135"/>
    </row>
    <row r="1935" spans="1:6" ht="14.5">
      <c r="A1935" s="135" t="s">
        <v>3267</v>
      </c>
      <c r="B1935" s="135">
        <v>523610</v>
      </c>
      <c r="C1935" s="135" t="s">
        <v>3268</v>
      </c>
      <c r="D1935" s="135" t="s">
        <v>537</v>
      </c>
      <c r="E1935" s="135"/>
      <c r="F1935" s="135"/>
    </row>
    <row r="1936" spans="1:6" ht="14.5">
      <c r="A1936" s="135" t="s">
        <v>3269</v>
      </c>
      <c r="B1936" s="135">
        <v>522183</v>
      </c>
      <c r="C1936" s="135" t="s">
        <v>391</v>
      </c>
      <c r="D1936" s="135" t="s">
        <v>399</v>
      </c>
      <c r="E1936" s="135"/>
      <c r="F1936" s="135"/>
    </row>
    <row r="1937" spans="1:6" ht="14.5">
      <c r="A1937" s="135" t="s">
        <v>3270</v>
      </c>
      <c r="B1937" s="135">
        <v>507580</v>
      </c>
      <c r="C1937" s="135" t="s">
        <v>3271</v>
      </c>
      <c r="D1937" s="135" t="s">
        <v>439</v>
      </c>
      <c r="E1937" s="135"/>
      <c r="F1937" s="135"/>
    </row>
    <row r="1938" spans="1:6" ht="14.5">
      <c r="A1938" s="135" t="s">
        <v>3272</v>
      </c>
      <c r="B1938" s="135">
        <v>530773</v>
      </c>
      <c r="C1938" s="135" t="s">
        <v>3273</v>
      </c>
      <c r="D1938" s="135" t="s">
        <v>789</v>
      </c>
      <c r="E1938" s="135"/>
      <c r="F1938" s="135"/>
    </row>
    <row r="1939" spans="1:6" ht="14.5">
      <c r="A1939" s="135" t="s">
        <v>3274</v>
      </c>
      <c r="B1939" s="135">
        <v>522245</v>
      </c>
      <c r="C1939" s="135" t="s">
        <v>391</v>
      </c>
      <c r="D1939" s="135" t="s">
        <v>576</v>
      </c>
      <c r="E1939" s="135"/>
      <c r="F1939" s="135"/>
    </row>
    <row r="1940" spans="1:6" ht="14.5">
      <c r="A1940" s="135" t="s">
        <v>3275</v>
      </c>
      <c r="B1940" s="135">
        <v>532341</v>
      </c>
      <c r="C1940" s="135" t="s">
        <v>3276</v>
      </c>
      <c r="D1940" s="135" t="s">
        <v>377</v>
      </c>
      <c r="E1940" s="135"/>
      <c r="F1940" s="135"/>
    </row>
    <row r="1941" spans="1:6" ht="14.5">
      <c r="A1941" s="135" t="s">
        <v>3277</v>
      </c>
      <c r="B1941" s="135">
        <v>538539</v>
      </c>
      <c r="C1941" s="135" t="s">
        <v>391</v>
      </c>
      <c r="D1941" s="135" t="s">
        <v>411</v>
      </c>
      <c r="E1941" s="135"/>
      <c r="F1941" s="135"/>
    </row>
    <row r="1942" spans="1:6" ht="14.5">
      <c r="A1942" s="135" t="s">
        <v>3278</v>
      </c>
      <c r="B1942" s="135">
        <v>530049</v>
      </c>
      <c r="C1942" s="135" t="s">
        <v>391</v>
      </c>
      <c r="D1942" s="135" t="s">
        <v>406</v>
      </c>
      <c r="E1942" s="135"/>
      <c r="F1942" s="135"/>
    </row>
    <row r="1943" spans="1:6" ht="14.5">
      <c r="A1943" s="135" t="s">
        <v>3279</v>
      </c>
      <c r="B1943" s="135">
        <v>523062</v>
      </c>
      <c r="C1943" s="135" t="s">
        <v>391</v>
      </c>
      <c r="D1943" s="135" t="s">
        <v>408</v>
      </c>
      <c r="E1943" s="135"/>
      <c r="F1943" s="135"/>
    </row>
    <row r="1944" spans="1:6" ht="14.5">
      <c r="A1944" s="135" t="s">
        <v>3280</v>
      </c>
      <c r="B1944" s="135">
        <v>532940</v>
      </c>
      <c r="C1944" s="135" t="s">
        <v>3281</v>
      </c>
      <c r="D1944" s="135" t="s">
        <v>789</v>
      </c>
      <c r="E1944" s="135"/>
      <c r="F1944" s="135"/>
    </row>
    <row r="1945" spans="1:6" ht="14.5">
      <c r="A1945" s="135" t="s">
        <v>3282</v>
      </c>
      <c r="B1945" s="135">
        <v>506522</v>
      </c>
      <c r="C1945" s="135" t="s">
        <v>391</v>
      </c>
      <c r="D1945" s="135" t="s">
        <v>573</v>
      </c>
      <c r="E1945" s="135"/>
      <c r="F1945" s="135"/>
    </row>
    <row r="1946" spans="1:6" ht="14.5">
      <c r="A1946" s="135" t="s">
        <v>3283</v>
      </c>
      <c r="B1946" s="135">
        <v>506522</v>
      </c>
      <c r="C1946" s="135" t="s">
        <v>391</v>
      </c>
      <c r="D1946" s="135" t="s">
        <v>573</v>
      </c>
      <c r="E1946" s="135"/>
      <c r="F1946" s="135"/>
    </row>
    <row r="1947" spans="1:6" ht="14.5">
      <c r="A1947" s="135" t="s">
        <v>3284</v>
      </c>
      <c r="B1947" s="135">
        <v>530915</v>
      </c>
      <c r="C1947" s="135" t="s">
        <v>391</v>
      </c>
      <c r="D1947" s="135" t="s">
        <v>640</v>
      </c>
      <c r="E1947" s="135"/>
      <c r="F1947" s="135"/>
    </row>
    <row r="1948" spans="1:6" ht="14.5">
      <c r="A1948" s="135" t="s">
        <v>3285</v>
      </c>
      <c r="B1948" s="135">
        <v>538422</v>
      </c>
      <c r="C1948" s="135" t="s">
        <v>391</v>
      </c>
      <c r="D1948" s="135" t="s">
        <v>411</v>
      </c>
      <c r="E1948" s="135"/>
      <c r="F1948" s="135"/>
    </row>
    <row r="1949" spans="1:6" ht="14.5">
      <c r="A1949" s="135" t="s">
        <v>3286</v>
      </c>
      <c r="B1949" s="135">
        <v>530711</v>
      </c>
      <c r="C1949" s="135" t="s">
        <v>391</v>
      </c>
      <c r="D1949" s="135" t="s">
        <v>746</v>
      </c>
      <c r="E1949" s="135"/>
      <c r="F1949" s="135"/>
    </row>
    <row r="1950" spans="1:6" ht="14.5">
      <c r="A1950" s="135" t="s">
        <v>3287</v>
      </c>
      <c r="B1950" s="135">
        <v>507155</v>
      </c>
      <c r="C1950" s="135" t="s">
        <v>391</v>
      </c>
      <c r="D1950" s="135" t="s">
        <v>1023</v>
      </c>
      <c r="E1950" s="135"/>
      <c r="F1950" s="135"/>
    </row>
    <row r="1951" spans="1:6" ht="14.5">
      <c r="A1951" s="135" t="s">
        <v>3288</v>
      </c>
      <c r="B1951" s="135">
        <v>532825</v>
      </c>
      <c r="C1951" s="135" t="s">
        <v>391</v>
      </c>
      <c r="D1951" s="135" t="s">
        <v>406</v>
      </c>
      <c r="E1951" s="135"/>
      <c r="F1951" s="135"/>
    </row>
    <row r="1952" spans="1:6" ht="14.5">
      <c r="A1952" s="135" t="s">
        <v>3289</v>
      </c>
      <c r="B1952" s="135">
        <v>532705</v>
      </c>
      <c r="C1952" s="135" t="s">
        <v>3290</v>
      </c>
      <c r="D1952" s="135" t="s">
        <v>915</v>
      </c>
      <c r="E1952" s="135"/>
      <c r="F1952" s="135"/>
    </row>
    <row r="1953" spans="1:6" ht="14.5">
      <c r="A1953" s="135" t="s">
        <v>3291</v>
      </c>
      <c r="B1953" s="135">
        <v>520139</v>
      </c>
      <c r="C1953" s="135" t="s">
        <v>391</v>
      </c>
      <c r="D1953" s="135" t="s">
        <v>2529</v>
      </c>
      <c r="E1953" s="135"/>
      <c r="F1953" s="135"/>
    </row>
    <row r="1954" spans="1:6" ht="14.5">
      <c r="A1954" s="135" t="s">
        <v>3292</v>
      </c>
      <c r="B1954" s="135">
        <v>530601</v>
      </c>
      <c r="C1954" s="135" t="s">
        <v>391</v>
      </c>
      <c r="D1954" s="135" t="s">
        <v>408</v>
      </c>
      <c r="E1954" s="135"/>
      <c r="F1954" s="135"/>
    </row>
    <row r="1955" spans="1:6" ht="14.5">
      <c r="A1955" s="135" t="s">
        <v>3293</v>
      </c>
      <c r="B1955" s="135">
        <v>507789</v>
      </c>
      <c r="C1955" s="135" t="s">
        <v>3294</v>
      </c>
      <c r="D1955" s="135" t="s">
        <v>429</v>
      </c>
      <c r="E1955" s="135"/>
      <c r="F1955" s="135"/>
    </row>
    <row r="1956" spans="1:6" ht="14.5">
      <c r="A1956" s="135" t="s">
        <v>3295</v>
      </c>
      <c r="B1956" s="135">
        <v>532976</v>
      </c>
      <c r="C1956" s="135" t="s">
        <v>3296</v>
      </c>
      <c r="D1956" s="135" t="s">
        <v>423</v>
      </c>
      <c r="E1956" s="135"/>
      <c r="F1956" s="135"/>
    </row>
    <row r="1957" spans="1:6" ht="14.5">
      <c r="A1957" s="135" t="s">
        <v>3297</v>
      </c>
      <c r="B1957" s="135">
        <v>512237</v>
      </c>
      <c r="C1957" s="135" t="s">
        <v>3298</v>
      </c>
      <c r="D1957" s="135" t="s">
        <v>423</v>
      </c>
      <c r="E1957" s="135"/>
      <c r="F1957" s="135"/>
    </row>
    <row r="1958" spans="1:6" ht="14.5">
      <c r="A1958" s="135" t="s">
        <v>3299</v>
      </c>
      <c r="B1958" s="135">
        <v>523467</v>
      </c>
      <c r="C1958" s="135" t="s">
        <v>391</v>
      </c>
      <c r="D1958" s="135" t="s">
        <v>919</v>
      </c>
      <c r="E1958" s="135"/>
      <c r="F1958" s="135"/>
    </row>
    <row r="1959" spans="1:6" ht="14.5">
      <c r="A1959" s="135" t="s">
        <v>3300</v>
      </c>
      <c r="B1959" s="135">
        <v>531339</v>
      </c>
      <c r="C1959" s="135" t="s">
        <v>3301</v>
      </c>
      <c r="D1959" s="135" t="s">
        <v>789</v>
      </c>
      <c r="E1959" s="135"/>
      <c r="F1959" s="135"/>
    </row>
    <row r="1960" spans="1:6" ht="14.5">
      <c r="A1960" s="135" t="s">
        <v>3302</v>
      </c>
      <c r="B1960" s="135">
        <v>514312</v>
      </c>
      <c r="C1960" s="135" t="s">
        <v>391</v>
      </c>
      <c r="D1960" s="135" t="s">
        <v>406</v>
      </c>
      <c r="E1960" s="135"/>
      <c r="F1960" s="135"/>
    </row>
    <row r="1961" spans="1:6" ht="14.5">
      <c r="A1961" s="135" t="s">
        <v>3303</v>
      </c>
      <c r="B1961" s="135">
        <v>500219</v>
      </c>
      <c r="C1961" s="135" t="s">
        <v>3304</v>
      </c>
      <c r="D1961" s="135" t="s">
        <v>511</v>
      </c>
      <c r="E1961" s="135"/>
      <c r="F1961" s="135"/>
    </row>
    <row r="1962" spans="1:6" ht="14.5">
      <c r="A1962" s="135" t="s">
        <v>3303</v>
      </c>
      <c r="B1962" s="135">
        <v>570004</v>
      </c>
      <c r="C1962" s="135" t="s">
        <v>3305</v>
      </c>
      <c r="D1962" s="135" t="s">
        <v>511</v>
      </c>
      <c r="E1962" s="135"/>
      <c r="F1962" s="135"/>
    </row>
    <row r="1963" spans="1:6" ht="14.5">
      <c r="A1963" s="135" t="s">
        <v>3306</v>
      </c>
      <c r="B1963" s="135">
        <v>539119</v>
      </c>
      <c r="C1963" s="135" t="s">
        <v>391</v>
      </c>
      <c r="D1963" s="135" t="s">
        <v>919</v>
      </c>
      <c r="E1963" s="135"/>
      <c r="F1963" s="135"/>
    </row>
    <row r="1964" spans="1:6" ht="14.5">
      <c r="A1964" s="135" t="s">
        <v>3307</v>
      </c>
      <c r="B1964" s="135">
        <v>532033</v>
      </c>
      <c r="C1964" s="135" t="s">
        <v>3308</v>
      </c>
      <c r="D1964" s="135" t="s">
        <v>1130</v>
      </c>
      <c r="E1964" s="135"/>
      <c r="F1964" s="135"/>
    </row>
    <row r="1965" spans="1:6" ht="14.5">
      <c r="A1965" s="135" t="s">
        <v>3309</v>
      </c>
      <c r="B1965" s="135">
        <v>526865</v>
      </c>
      <c r="C1965" s="135" t="s">
        <v>391</v>
      </c>
      <c r="D1965" s="135" t="s">
        <v>413</v>
      </c>
      <c r="E1965" s="135"/>
      <c r="F1965" s="135"/>
    </row>
    <row r="1966" spans="1:6" ht="14.5">
      <c r="A1966" s="135" t="s">
        <v>3310</v>
      </c>
      <c r="B1966" s="135">
        <v>526865</v>
      </c>
      <c r="C1966" s="135" t="s">
        <v>391</v>
      </c>
      <c r="D1966" s="135" t="s">
        <v>413</v>
      </c>
      <c r="E1966" s="135"/>
      <c r="F1966" s="135"/>
    </row>
    <row r="1967" spans="1:6" ht="14.5">
      <c r="A1967" s="135" t="s">
        <v>3311</v>
      </c>
      <c r="B1967" s="135">
        <v>505212</v>
      </c>
      <c r="C1967" s="135" t="s">
        <v>391</v>
      </c>
      <c r="D1967" s="135" t="s">
        <v>746</v>
      </c>
      <c r="E1967" s="135"/>
      <c r="F1967" s="135"/>
    </row>
    <row r="1968" spans="1:6" ht="14.5">
      <c r="A1968" s="135" t="s">
        <v>3312</v>
      </c>
      <c r="B1968" s="135">
        <v>505840</v>
      </c>
      <c r="C1968" s="135" t="s">
        <v>391</v>
      </c>
      <c r="D1968" s="135" t="s">
        <v>1156</v>
      </c>
      <c r="E1968" s="135"/>
      <c r="F1968" s="135"/>
    </row>
    <row r="1969" spans="1:6" ht="14.5">
      <c r="A1969" s="135" t="s">
        <v>3313</v>
      </c>
      <c r="B1969" s="135">
        <v>532532</v>
      </c>
      <c r="C1969" s="135" t="s">
        <v>3314</v>
      </c>
      <c r="D1969" s="135" t="s">
        <v>789</v>
      </c>
      <c r="E1969" s="135"/>
      <c r="F1969" s="135"/>
    </row>
    <row r="1970" spans="1:6" ht="14.5">
      <c r="A1970" s="135" t="s">
        <v>3315</v>
      </c>
      <c r="B1970" s="135">
        <v>532627</v>
      </c>
      <c r="C1970" s="135" t="s">
        <v>3316</v>
      </c>
      <c r="D1970" s="135" t="s">
        <v>530</v>
      </c>
      <c r="E1970" s="135"/>
      <c r="F1970" s="135"/>
    </row>
    <row r="1971" spans="1:6" ht="14.5">
      <c r="A1971" s="135" t="s">
        <v>3317</v>
      </c>
      <c r="B1971" s="135">
        <v>780001</v>
      </c>
      <c r="C1971" s="135" t="s">
        <v>391</v>
      </c>
      <c r="D1971" s="135" t="s">
        <v>482</v>
      </c>
      <c r="E1971" s="135"/>
      <c r="F1971" s="135"/>
    </row>
    <row r="1972" spans="1:6" ht="14.5">
      <c r="A1972" s="135" t="s">
        <v>3318</v>
      </c>
      <c r="B1972" s="135" t="s">
        <v>391</v>
      </c>
      <c r="C1972" s="135" t="s">
        <v>3319</v>
      </c>
      <c r="D1972" s="135" t="s">
        <v>402</v>
      </c>
      <c r="E1972" s="135"/>
      <c r="F1972" s="135"/>
    </row>
    <row r="1973" spans="1:6" ht="14.5">
      <c r="A1973" s="135" t="s">
        <v>3320</v>
      </c>
      <c r="B1973" s="135" t="s">
        <v>391</v>
      </c>
      <c r="C1973" s="135" t="s">
        <v>3321</v>
      </c>
      <c r="D1973" s="135" t="s">
        <v>402</v>
      </c>
      <c r="E1973" s="135"/>
      <c r="F1973" s="135"/>
    </row>
    <row r="1974" spans="1:6" ht="14.5">
      <c r="A1974" s="135" t="s">
        <v>3322</v>
      </c>
      <c r="B1974" s="135" t="s">
        <v>391</v>
      </c>
      <c r="C1974" s="135" t="s">
        <v>3321</v>
      </c>
      <c r="D1974" s="135" t="s">
        <v>402</v>
      </c>
      <c r="E1974" s="135"/>
      <c r="F1974" s="135"/>
    </row>
    <row r="1975" spans="1:6" ht="14.5">
      <c r="A1975" s="135" t="s">
        <v>3323</v>
      </c>
      <c r="B1975" s="135">
        <v>538564</v>
      </c>
      <c r="C1975" s="135" t="s">
        <v>391</v>
      </c>
      <c r="D1975" s="135" t="s">
        <v>798</v>
      </c>
      <c r="E1975" s="135"/>
      <c r="F1975" s="135"/>
    </row>
    <row r="1976" spans="1:6" ht="14.5">
      <c r="A1976" s="135" t="s">
        <v>3324</v>
      </c>
      <c r="B1976" s="135">
        <v>520051</v>
      </c>
      <c r="C1976" s="135" t="s">
        <v>3325</v>
      </c>
      <c r="D1976" s="135" t="s">
        <v>746</v>
      </c>
      <c r="E1976" s="135"/>
      <c r="F1976" s="135"/>
    </row>
    <row r="1977" spans="1:6" ht="14.5">
      <c r="A1977" s="135" t="s">
        <v>3326</v>
      </c>
      <c r="B1977" s="135">
        <v>502901</v>
      </c>
      <c r="C1977" s="135" t="s">
        <v>391</v>
      </c>
      <c r="D1977" s="135" t="s">
        <v>406</v>
      </c>
      <c r="E1977" s="135"/>
      <c r="F1977" s="135"/>
    </row>
    <row r="1978" spans="1:6" ht="14.5">
      <c r="A1978" s="135" t="s">
        <v>3327</v>
      </c>
      <c r="B1978" s="135">
        <v>500220</v>
      </c>
      <c r="C1978" s="135" t="s">
        <v>391</v>
      </c>
      <c r="D1978" s="135" t="s">
        <v>406</v>
      </c>
      <c r="E1978" s="135"/>
      <c r="F1978" s="135"/>
    </row>
    <row r="1979" spans="1:6" ht="14.5">
      <c r="A1979" s="135" t="s">
        <v>3328</v>
      </c>
      <c r="B1979" s="135">
        <v>540394</v>
      </c>
      <c r="C1979" s="135" t="s">
        <v>391</v>
      </c>
      <c r="D1979" s="135" t="s">
        <v>413</v>
      </c>
      <c r="E1979" s="135"/>
      <c r="F1979" s="135"/>
    </row>
    <row r="1980" spans="1:6" ht="14.5">
      <c r="A1980" s="135" t="s">
        <v>3329</v>
      </c>
      <c r="B1980" s="135" t="s">
        <v>391</v>
      </c>
      <c r="C1980" s="135" t="s">
        <v>3330</v>
      </c>
      <c r="D1980" s="135" t="s">
        <v>402</v>
      </c>
      <c r="E1980" s="135"/>
      <c r="F1980" s="135"/>
    </row>
    <row r="1981" spans="1:6" ht="14.5">
      <c r="A1981" s="135" t="s">
        <v>3331</v>
      </c>
      <c r="B1981" s="135">
        <v>514318</v>
      </c>
      <c r="C1981" s="135" t="s">
        <v>391</v>
      </c>
      <c r="D1981" s="135" t="s">
        <v>406</v>
      </c>
      <c r="E1981" s="135"/>
      <c r="F1981" s="135"/>
    </row>
    <row r="1982" spans="1:6" ht="14.5">
      <c r="A1982" s="135" t="s">
        <v>3332</v>
      </c>
      <c r="B1982" s="135">
        <v>526001</v>
      </c>
      <c r="C1982" s="135" t="s">
        <v>391</v>
      </c>
      <c r="D1982" s="135" t="s">
        <v>586</v>
      </c>
      <c r="E1982" s="135"/>
      <c r="F1982" s="135"/>
    </row>
    <row r="1983" spans="1:6" ht="14.5">
      <c r="A1983" s="135" t="s">
        <v>3333</v>
      </c>
      <c r="B1983" s="135">
        <v>520066</v>
      </c>
      <c r="C1983" s="135" t="s">
        <v>3334</v>
      </c>
      <c r="D1983" s="135" t="s">
        <v>746</v>
      </c>
      <c r="E1983" s="135"/>
      <c r="F1983" s="135"/>
    </row>
    <row r="1984" spans="1:6" ht="14.5">
      <c r="A1984" s="135" t="s">
        <v>3335</v>
      </c>
      <c r="B1984" s="135">
        <v>509715</v>
      </c>
      <c r="C1984" s="135" t="s">
        <v>391</v>
      </c>
      <c r="D1984" s="135" t="s">
        <v>798</v>
      </c>
      <c r="E1984" s="135"/>
      <c r="F1984" s="135"/>
    </row>
    <row r="1985" spans="1:6" ht="14.5">
      <c r="A1985" s="135" t="s">
        <v>3336</v>
      </c>
      <c r="B1985" s="135">
        <v>513252</v>
      </c>
      <c r="C1985" s="135" t="s">
        <v>391</v>
      </c>
      <c r="D1985" s="135" t="s">
        <v>746</v>
      </c>
      <c r="E1985" s="135"/>
      <c r="F1985" s="135"/>
    </row>
    <row r="1986" spans="1:6" ht="14.5">
      <c r="A1986" s="135" t="s">
        <v>3337</v>
      </c>
      <c r="B1986" s="135">
        <v>524330</v>
      </c>
      <c r="C1986" s="135" t="s">
        <v>3338</v>
      </c>
      <c r="D1986" s="135" t="s">
        <v>551</v>
      </c>
      <c r="E1986" s="135"/>
      <c r="F1986" s="135"/>
    </row>
    <row r="1987" spans="1:6" ht="14.5">
      <c r="A1987" s="135" t="s">
        <v>3339</v>
      </c>
      <c r="B1987" s="135">
        <v>522285</v>
      </c>
      <c r="C1987" s="135" t="s">
        <v>3340</v>
      </c>
      <c r="D1987" s="135" t="s">
        <v>423</v>
      </c>
      <c r="E1987" s="135"/>
      <c r="F1987" s="135"/>
    </row>
    <row r="1988" spans="1:6" ht="14.5">
      <c r="A1988" s="135" t="s">
        <v>3341</v>
      </c>
      <c r="B1988" s="135">
        <v>539005</v>
      </c>
      <c r="C1988" s="135" t="s">
        <v>391</v>
      </c>
      <c r="D1988" s="135" t="s">
        <v>812</v>
      </c>
      <c r="E1988" s="135"/>
      <c r="F1988" s="135"/>
    </row>
    <row r="1989" spans="1:6" ht="14.5">
      <c r="A1989" s="135" t="s">
        <v>3342</v>
      </c>
      <c r="B1989" s="135">
        <v>531323</v>
      </c>
      <c r="C1989" s="135" t="s">
        <v>391</v>
      </c>
      <c r="D1989" s="135" t="s">
        <v>406</v>
      </c>
      <c r="E1989" s="135"/>
      <c r="F1989" s="135"/>
    </row>
    <row r="1990" spans="1:6" ht="14.5">
      <c r="A1990" s="135" t="s">
        <v>3343</v>
      </c>
      <c r="B1990" s="135">
        <v>512233</v>
      </c>
      <c r="C1990" s="135" t="s">
        <v>391</v>
      </c>
      <c r="D1990" s="135" t="s">
        <v>406</v>
      </c>
      <c r="E1990" s="135"/>
      <c r="F1990" s="135"/>
    </row>
    <row r="1991" spans="1:6" ht="14.5">
      <c r="A1991" s="135" t="s">
        <v>3344</v>
      </c>
      <c r="B1991" s="135">
        <v>500306</v>
      </c>
      <c r="C1991" s="135" t="s">
        <v>391</v>
      </c>
      <c r="D1991" s="135" t="s">
        <v>408</v>
      </c>
      <c r="E1991" s="135"/>
      <c r="F1991" s="135"/>
    </row>
    <row r="1992" spans="1:6" ht="14.5">
      <c r="A1992" s="135" t="s">
        <v>3345</v>
      </c>
      <c r="B1992" s="135">
        <v>533207</v>
      </c>
      <c r="C1992" s="135" t="s">
        <v>3346</v>
      </c>
      <c r="D1992" s="135" t="s">
        <v>986</v>
      </c>
      <c r="E1992" s="135"/>
      <c r="F1992" s="135"/>
    </row>
    <row r="1993" spans="1:6" ht="14.5">
      <c r="A1993" s="135" t="s">
        <v>3347</v>
      </c>
      <c r="B1993" s="135">
        <v>506520</v>
      </c>
      <c r="C1993" s="135" t="s">
        <v>391</v>
      </c>
      <c r="D1993" s="135" t="s">
        <v>439</v>
      </c>
      <c r="E1993" s="135"/>
      <c r="F1993" s="135"/>
    </row>
    <row r="1994" spans="1:6" ht="14.5">
      <c r="A1994" s="135" t="s">
        <v>3348</v>
      </c>
      <c r="B1994" s="135" t="s">
        <v>391</v>
      </c>
      <c r="C1994" s="135" t="s">
        <v>3349</v>
      </c>
      <c r="D1994" s="135" t="s">
        <v>482</v>
      </c>
      <c r="E1994" s="135"/>
      <c r="F1994" s="135"/>
    </row>
    <row r="1995" spans="1:6" ht="14.5">
      <c r="A1995" s="135" t="s">
        <v>3350</v>
      </c>
      <c r="B1995" s="135">
        <v>506910</v>
      </c>
      <c r="C1995" s="135" t="s">
        <v>391</v>
      </c>
      <c r="D1995" s="135" t="s">
        <v>551</v>
      </c>
      <c r="E1995" s="135"/>
      <c r="F1995" s="135"/>
    </row>
    <row r="1996" spans="1:6" ht="14.5">
      <c r="A1996" s="135" t="s">
        <v>3351</v>
      </c>
      <c r="B1996" s="135">
        <v>506910</v>
      </c>
      <c r="C1996" s="135" t="s">
        <v>391</v>
      </c>
      <c r="D1996" s="135" t="s">
        <v>551</v>
      </c>
      <c r="E1996" s="135"/>
      <c r="F1996" s="135"/>
    </row>
    <row r="1997" spans="1:6" ht="14.5">
      <c r="A1997" s="135" t="s">
        <v>3352</v>
      </c>
      <c r="B1997" s="135">
        <v>506943</v>
      </c>
      <c r="C1997" s="135" t="s">
        <v>3353</v>
      </c>
      <c r="D1997" s="135" t="s">
        <v>429</v>
      </c>
      <c r="E1997" s="135"/>
      <c r="F1997" s="135"/>
    </row>
    <row r="1998" spans="1:6" ht="14.5">
      <c r="A1998" s="135" t="s">
        <v>3354</v>
      </c>
      <c r="B1998" s="135">
        <v>514034</v>
      </c>
      <c r="C1998" s="135" t="s">
        <v>3355</v>
      </c>
      <c r="D1998" s="135" t="s">
        <v>768</v>
      </c>
      <c r="E1998" s="135"/>
      <c r="F1998" s="135"/>
    </row>
    <row r="1999" spans="1:6" ht="14.5">
      <c r="A1999" s="135" t="s">
        <v>3356</v>
      </c>
      <c r="B1999" s="135">
        <v>532605</v>
      </c>
      <c r="C1999" s="135" t="s">
        <v>3357</v>
      </c>
      <c r="D1999" s="135" t="s">
        <v>746</v>
      </c>
      <c r="E1999" s="135"/>
      <c r="F1999" s="135"/>
    </row>
    <row r="2000" spans="1:6" ht="14.5">
      <c r="A2000" s="135" t="s">
        <v>3358</v>
      </c>
      <c r="B2000" s="135">
        <v>500223</v>
      </c>
      <c r="C2000" s="135" t="s">
        <v>391</v>
      </c>
      <c r="D2000" s="135" t="s">
        <v>406</v>
      </c>
      <c r="E2000" s="135"/>
      <c r="F2000" s="135"/>
    </row>
    <row r="2001" spans="1:6" ht="14.5">
      <c r="A2001" s="135" t="s">
        <v>3359</v>
      </c>
      <c r="B2001" s="135">
        <v>524592</v>
      </c>
      <c r="C2001" s="135" t="s">
        <v>391</v>
      </c>
      <c r="D2001" s="135" t="s">
        <v>551</v>
      </c>
      <c r="E2001" s="135"/>
      <c r="F2001" s="135"/>
    </row>
    <row r="2002" spans="1:6" ht="14.5">
      <c r="A2002" s="135" t="s">
        <v>3360</v>
      </c>
      <c r="B2002" s="135">
        <v>538837</v>
      </c>
      <c r="C2002" s="135" t="s">
        <v>391</v>
      </c>
      <c r="D2002" s="135" t="s">
        <v>397</v>
      </c>
      <c r="E2002" s="135"/>
      <c r="F2002" s="135"/>
    </row>
    <row r="2003" spans="1:6" ht="14.5">
      <c r="A2003" s="135" t="s">
        <v>3361</v>
      </c>
      <c r="B2003" s="135">
        <v>524731</v>
      </c>
      <c r="C2003" s="135" t="s">
        <v>391</v>
      </c>
      <c r="D2003" s="135" t="s">
        <v>429</v>
      </c>
      <c r="E2003" s="135"/>
      <c r="F2003" s="135"/>
    </row>
    <row r="2004" spans="1:6" ht="14.5">
      <c r="A2004" s="135" t="s">
        <v>3362</v>
      </c>
      <c r="B2004" s="135">
        <v>532617</v>
      </c>
      <c r="C2004" s="135" t="s">
        <v>3363</v>
      </c>
      <c r="D2004" s="135" t="s">
        <v>2529</v>
      </c>
      <c r="E2004" s="135"/>
      <c r="F2004" s="135"/>
    </row>
    <row r="2005" spans="1:6" ht="14.5">
      <c r="A2005" s="135" t="s">
        <v>3364</v>
      </c>
      <c r="B2005" s="135">
        <v>532617</v>
      </c>
      <c r="C2005" s="135" t="s">
        <v>3363</v>
      </c>
      <c r="D2005" s="135" t="s">
        <v>2529</v>
      </c>
      <c r="E2005" s="135"/>
      <c r="F2005" s="135"/>
    </row>
    <row r="2006" spans="1:6" ht="14.5">
      <c r="A2006" s="135" t="s">
        <v>3365</v>
      </c>
      <c r="B2006" s="135" t="s">
        <v>391</v>
      </c>
      <c r="C2006" s="135" t="s">
        <v>3366</v>
      </c>
      <c r="D2006" s="135" t="s">
        <v>402</v>
      </c>
      <c r="E2006" s="135"/>
      <c r="F2006" s="135"/>
    </row>
    <row r="2007" spans="1:6" ht="14.5">
      <c r="A2007" s="135" t="s">
        <v>3367</v>
      </c>
      <c r="B2007" s="135">
        <v>538794</v>
      </c>
      <c r="C2007" s="135" t="s">
        <v>391</v>
      </c>
      <c r="D2007" s="135" t="s">
        <v>477</v>
      </c>
      <c r="E2007" s="135"/>
      <c r="F2007" s="135"/>
    </row>
    <row r="2008" spans="1:6" ht="14.5">
      <c r="A2008" s="135" t="s">
        <v>3368</v>
      </c>
      <c r="B2008" s="135" t="s">
        <v>391</v>
      </c>
      <c r="C2008" s="135" t="s">
        <v>3369</v>
      </c>
      <c r="D2008" s="135" t="s">
        <v>402</v>
      </c>
      <c r="E2008" s="135"/>
      <c r="F2008" s="135"/>
    </row>
    <row r="2009" spans="1:6" ht="14.5">
      <c r="A2009" s="135" t="s">
        <v>3370</v>
      </c>
      <c r="B2009" s="135">
        <v>517063</v>
      </c>
      <c r="C2009" s="135" t="s">
        <v>391</v>
      </c>
      <c r="D2009" s="135" t="s">
        <v>876</v>
      </c>
      <c r="E2009" s="135"/>
      <c r="F2009" s="135"/>
    </row>
    <row r="2010" spans="1:6" ht="14.5">
      <c r="A2010" s="135" t="s">
        <v>3371</v>
      </c>
      <c r="B2010" s="135">
        <v>540850</v>
      </c>
      <c r="C2010" s="135" t="s">
        <v>391</v>
      </c>
      <c r="D2010" s="135" t="s">
        <v>451</v>
      </c>
      <c r="E2010" s="135"/>
      <c r="F2010" s="135"/>
    </row>
    <row r="2011" spans="1:6" ht="14.5">
      <c r="A2011" s="135" t="s">
        <v>3372</v>
      </c>
      <c r="B2011" s="135">
        <v>531550</v>
      </c>
      <c r="C2011" s="135" t="s">
        <v>391</v>
      </c>
      <c r="D2011" s="135" t="s">
        <v>374</v>
      </c>
      <c r="E2011" s="135"/>
      <c r="F2011" s="135"/>
    </row>
    <row r="2012" spans="1:6" ht="14.5">
      <c r="A2012" s="135" t="s">
        <v>3373</v>
      </c>
      <c r="B2012" s="135">
        <v>532771</v>
      </c>
      <c r="C2012" s="135" t="s">
        <v>3374</v>
      </c>
      <c r="D2012" s="135" t="s">
        <v>573</v>
      </c>
      <c r="E2012" s="135"/>
      <c r="F2012" s="135"/>
    </row>
    <row r="2013" spans="1:6" ht="14.5">
      <c r="A2013" s="135" t="s">
        <v>3375</v>
      </c>
      <c r="B2013" s="135">
        <v>540651</v>
      </c>
      <c r="C2013" s="135" t="s">
        <v>391</v>
      </c>
      <c r="D2013" s="135" t="s">
        <v>689</v>
      </c>
      <c r="E2013" s="135"/>
      <c r="F2013" s="135"/>
    </row>
    <row r="2014" spans="1:6" ht="14.5">
      <c r="A2014" s="135" t="s">
        <v>3376</v>
      </c>
      <c r="B2014" s="135">
        <v>780019</v>
      </c>
      <c r="C2014" s="135" t="s">
        <v>391</v>
      </c>
      <c r="D2014" s="135" t="s">
        <v>482</v>
      </c>
      <c r="E2014" s="135"/>
      <c r="F2014" s="135"/>
    </row>
    <row r="2015" spans="1:6" ht="14.5">
      <c r="A2015" s="135" t="s">
        <v>3377</v>
      </c>
      <c r="B2015" s="135">
        <v>511618</v>
      </c>
      <c r="C2015" s="135" t="s">
        <v>3378</v>
      </c>
      <c r="D2015" s="135" t="s">
        <v>413</v>
      </c>
      <c r="E2015" s="135"/>
      <c r="F2015" s="135"/>
    </row>
    <row r="2016" spans="1:6" ht="14.5">
      <c r="A2016" s="135" t="s">
        <v>3379</v>
      </c>
      <c r="B2016" s="135">
        <v>542653</v>
      </c>
      <c r="C2016" s="135" t="s">
        <v>3380</v>
      </c>
      <c r="D2016" s="135" t="s">
        <v>947</v>
      </c>
      <c r="E2016" s="135"/>
      <c r="F2016" s="135"/>
    </row>
    <row r="2017" spans="1:6" ht="14.5">
      <c r="A2017" s="135" t="s">
        <v>3381</v>
      </c>
      <c r="B2017" s="135">
        <v>530405</v>
      </c>
      <c r="C2017" s="135" t="s">
        <v>391</v>
      </c>
      <c r="D2017" s="135" t="s">
        <v>374</v>
      </c>
      <c r="E2017" s="135"/>
      <c r="F2017" s="135"/>
    </row>
    <row r="2018" spans="1:6" ht="14.5">
      <c r="A2018" s="135" t="s">
        <v>3382</v>
      </c>
      <c r="B2018" s="135">
        <v>533103</v>
      </c>
      <c r="C2018" s="135" t="s">
        <v>3383</v>
      </c>
      <c r="D2018" s="135" t="s">
        <v>406</v>
      </c>
      <c r="E2018" s="135"/>
      <c r="F2018" s="135"/>
    </row>
    <row r="2019" spans="1:6" ht="14.5">
      <c r="A2019" s="135" t="s">
        <v>3384</v>
      </c>
      <c r="B2019" s="135">
        <v>511034</v>
      </c>
      <c r="C2019" s="135" t="s">
        <v>3385</v>
      </c>
      <c r="D2019" s="135" t="s">
        <v>454</v>
      </c>
      <c r="E2019" s="135"/>
      <c r="F2019" s="135"/>
    </row>
    <row r="2020" spans="1:6" ht="14.5">
      <c r="A2020" s="135" t="s">
        <v>3386</v>
      </c>
      <c r="B2020" s="135">
        <v>507981</v>
      </c>
      <c r="C2020" s="135" t="s">
        <v>391</v>
      </c>
      <c r="D2020" s="135" t="s">
        <v>592</v>
      </c>
      <c r="E2020" s="135"/>
      <c r="F2020" s="135"/>
    </row>
    <row r="2021" spans="1:6" ht="14.5">
      <c r="A2021" s="135" t="s">
        <v>3387</v>
      </c>
      <c r="B2021" s="135">
        <v>539947</v>
      </c>
      <c r="C2021" s="135" t="s">
        <v>391</v>
      </c>
      <c r="D2021" s="135" t="s">
        <v>411</v>
      </c>
      <c r="E2021" s="135"/>
      <c r="F2021" s="135"/>
    </row>
    <row r="2022" spans="1:6" ht="14.5">
      <c r="A2022" s="135" t="s">
        <v>3388</v>
      </c>
      <c r="B2022" s="135">
        <v>532624</v>
      </c>
      <c r="C2022" s="135" t="s">
        <v>3389</v>
      </c>
      <c r="D2022" s="135" t="s">
        <v>1630</v>
      </c>
      <c r="E2022" s="135"/>
      <c r="F2022" s="135"/>
    </row>
    <row r="2023" spans="1:6" ht="14.5">
      <c r="A2023" s="135" t="s">
        <v>3390</v>
      </c>
      <c r="B2023" s="135">
        <v>500227</v>
      </c>
      <c r="C2023" s="135" t="s">
        <v>3391</v>
      </c>
      <c r="D2023" s="135" t="s">
        <v>439</v>
      </c>
      <c r="E2023" s="135"/>
      <c r="F2023" s="135"/>
    </row>
    <row r="2024" spans="1:6" ht="14.5">
      <c r="A2024" s="135" t="s">
        <v>3392</v>
      </c>
      <c r="B2024" s="135">
        <v>536773</v>
      </c>
      <c r="C2024" s="135" t="s">
        <v>3393</v>
      </c>
      <c r="D2024" s="135" t="s">
        <v>374</v>
      </c>
      <c r="E2024" s="135"/>
      <c r="F2024" s="135"/>
    </row>
    <row r="2025" spans="1:6" ht="14.5">
      <c r="A2025" s="135" t="s">
        <v>3394</v>
      </c>
      <c r="B2025" s="135">
        <v>500378</v>
      </c>
      <c r="C2025" s="135" t="s">
        <v>3395</v>
      </c>
      <c r="D2025" s="135" t="s">
        <v>789</v>
      </c>
      <c r="E2025" s="135"/>
      <c r="F2025" s="135"/>
    </row>
    <row r="2026" spans="1:6" ht="14.5">
      <c r="A2026" s="135" t="s">
        <v>3396</v>
      </c>
      <c r="B2026" s="135">
        <v>539597</v>
      </c>
      <c r="C2026" s="135" t="s">
        <v>3397</v>
      </c>
      <c r="D2026" s="135" t="s">
        <v>714</v>
      </c>
      <c r="E2026" s="135"/>
      <c r="F2026" s="135"/>
    </row>
    <row r="2027" spans="1:6" ht="14.5">
      <c r="A2027" s="135" t="s">
        <v>3398</v>
      </c>
      <c r="B2027" s="135">
        <v>532508</v>
      </c>
      <c r="C2027" s="135" t="s">
        <v>3399</v>
      </c>
      <c r="D2027" s="135" t="s">
        <v>423</v>
      </c>
      <c r="E2027" s="135"/>
      <c r="F2027" s="135"/>
    </row>
    <row r="2028" spans="1:6" ht="14.5">
      <c r="A2028" s="135" t="s">
        <v>3400</v>
      </c>
      <c r="B2028" s="135">
        <v>532286</v>
      </c>
      <c r="C2028" s="135" t="s">
        <v>3401</v>
      </c>
      <c r="D2028" s="135" t="s">
        <v>423</v>
      </c>
      <c r="E2028" s="135"/>
      <c r="F2028" s="135"/>
    </row>
    <row r="2029" spans="1:6" ht="14.5">
      <c r="A2029" s="135" t="s">
        <v>3402</v>
      </c>
      <c r="B2029" s="135">
        <v>531543</v>
      </c>
      <c r="C2029" s="135" t="s">
        <v>3403</v>
      </c>
      <c r="D2029" s="135" t="s">
        <v>406</v>
      </c>
      <c r="E2029" s="135"/>
      <c r="F2029" s="135"/>
    </row>
    <row r="2030" spans="1:6" ht="14.5">
      <c r="A2030" s="135" t="s">
        <v>3404</v>
      </c>
      <c r="B2030" s="135">
        <v>540311</v>
      </c>
      <c r="C2030" s="135" t="s">
        <v>3405</v>
      </c>
      <c r="D2030" s="135" t="s">
        <v>514</v>
      </c>
      <c r="E2030" s="135"/>
      <c r="F2030" s="135"/>
    </row>
    <row r="2031" spans="1:6" ht="14.5">
      <c r="A2031" s="135" t="s">
        <v>3406</v>
      </c>
      <c r="B2031" s="135">
        <v>539225</v>
      </c>
      <c r="C2031" s="135" t="s">
        <v>391</v>
      </c>
      <c r="D2031" s="135" t="s">
        <v>416</v>
      </c>
      <c r="E2031" s="135"/>
      <c r="F2031" s="135"/>
    </row>
    <row r="2032" spans="1:6" ht="14.5">
      <c r="A2032" s="135" t="s">
        <v>3407</v>
      </c>
      <c r="B2032" s="135">
        <v>536493</v>
      </c>
      <c r="C2032" s="135" t="s">
        <v>391</v>
      </c>
      <c r="D2032" s="135" t="s">
        <v>589</v>
      </c>
      <c r="E2032" s="135"/>
      <c r="F2032" s="135"/>
    </row>
    <row r="2033" spans="1:6" ht="14.5">
      <c r="A2033" s="135" t="s">
        <v>3408</v>
      </c>
      <c r="B2033" s="135">
        <v>532644</v>
      </c>
      <c r="C2033" s="135" t="s">
        <v>3409</v>
      </c>
      <c r="D2033" s="135" t="s">
        <v>404</v>
      </c>
      <c r="E2033" s="135"/>
      <c r="F2033" s="135"/>
    </row>
    <row r="2034" spans="1:6" ht="14.5">
      <c r="A2034" s="135" t="s">
        <v>3410</v>
      </c>
      <c r="B2034" s="135">
        <v>500380</v>
      </c>
      <c r="C2034" s="135" t="s">
        <v>3411</v>
      </c>
      <c r="D2034" s="135" t="s">
        <v>404</v>
      </c>
      <c r="E2034" s="135"/>
      <c r="F2034" s="135"/>
    </row>
    <row r="2035" spans="1:6" ht="14.5">
      <c r="A2035" s="135" t="s">
        <v>3412</v>
      </c>
      <c r="B2035" s="135">
        <v>532162</v>
      </c>
      <c r="C2035" s="135" t="s">
        <v>3413</v>
      </c>
      <c r="D2035" s="135" t="s">
        <v>385</v>
      </c>
      <c r="E2035" s="135"/>
      <c r="F2035" s="135"/>
    </row>
    <row r="2036" spans="1:6" ht="14.5">
      <c r="A2036" s="135" t="s">
        <v>3414</v>
      </c>
      <c r="B2036" s="135">
        <v>530007</v>
      </c>
      <c r="C2036" s="135" t="s">
        <v>3415</v>
      </c>
      <c r="D2036" s="135" t="s">
        <v>871</v>
      </c>
      <c r="E2036" s="135"/>
      <c r="F2036" s="135"/>
    </row>
    <row r="2037" spans="1:6" ht="14.5">
      <c r="A2037" s="135" t="s">
        <v>3416</v>
      </c>
      <c r="B2037" s="135">
        <v>538765</v>
      </c>
      <c r="C2037" s="135" t="s">
        <v>391</v>
      </c>
      <c r="D2037" s="135" t="s">
        <v>3151</v>
      </c>
      <c r="E2037" s="135"/>
      <c r="F2037" s="135"/>
    </row>
    <row r="2038" spans="1:6" ht="14.5">
      <c r="A2038" s="135" t="s">
        <v>3417</v>
      </c>
      <c r="B2038" s="135">
        <v>523405</v>
      </c>
      <c r="C2038" s="135" t="s">
        <v>3418</v>
      </c>
      <c r="D2038" s="135" t="s">
        <v>557</v>
      </c>
      <c r="E2038" s="135"/>
      <c r="F2038" s="135"/>
    </row>
    <row r="2039" spans="1:6" ht="14.5">
      <c r="A2039" s="135" t="s">
        <v>3419</v>
      </c>
      <c r="B2039" s="135">
        <v>522263</v>
      </c>
      <c r="C2039" s="135" t="s">
        <v>3420</v>
      </c>
      <c r="D2039" s="135" t="s">
        <v>789</v>
      </c>
      <c r="E2039" s="135"/>
      <c r="F2039" s="135"/>
    </row>
    <row r="2040" spans="1:6" ht="14.5">
      <c r="A2040" s="135" t="s">
        <v>3421</v>
      </c>
      <c r="B2040" s="135">
        <v>522263</v>
      </c>
      <c r="C2040" s="135" t="s">
        <v>3420</v>
      </c>
      <c r="D2040" s="135" t="s">
        <v>789</v>
      </c>
      <c r="E2040" s="135"/>
      <c r="F2040" s="135"/>
    </row>
    <row r="2041" spans="1:6" ht="14.5">
      <c r="A2041" s="135" t="s">
        <v>3422</v>
      </c>
      <c r="B2041" s="135">
        <v>511092</v>
      </c>
      <c r="C2041" s="135" t="s">
        <v>391</v>
      </c>
      <c r="D2041" s="135" t="s">
        <v>394</v>
      </c>
      <c r="E2041" s="135"/>
      <c r="F2041" s="135"/>
    </row>
    <row r="2042" spans="1:6" ht="14.5">
      <c r="A2042" s="135" t="s">
        <v>3423</v>
      </c>
      <c r="B2042" s="135">
        <v>523712</v>
      </c>
      <c r="C2042" s="135" t="s">
        <v>391</v>
      </c>
      <c r="D2042" s="135" t="s">
        <v>511</v>
      </c>
      <c r="E2042" s="135"/>
      <c r="F2042" s="135"/>
    </row>
    <row r="2043" spans="1:6" ht="14.5">
      <c r="A2043" s="135" t="s">
        <v>3424</v>
      </c>
      <c r="B2043" s="135">
        <v>513691</v>
      </c>
      <c r="C2043" s="135" t="s">
        <v>3425</v>
      </c>
      <c r="D2043" s="135" t="s">
        <v>746</v>
      </c>
      <c r="E2043" s="135"/>
      <c r="F2043" s="135"/>
    </row>
    <row r="2044" spans="1:6" ht="14.5">
      <c r="A2044" s="135" t="s">
        <v>3426</v>
      </c>
      <c r="B2044" s="135" t="s">
        <v>391</v>
      </c>
      <c r="C2044" s="135" t="s">
        <v>3427</v>
      </c>
      <c r="D2044" s="135" t="s">
        <v>482</v>
      </c>
      <c r="E2044" s="135"/>
      <c r="F2044" s="135"/>
    </row>
    <row r="2045" spans="1:6" ht="14.5">
      <c r="A2045" s="135" t="s">
        <v>3428</v>
      </c>
      <c r="B2045" s="135">
        <v>523398</v>
      </c>
      <c r="C2045" s="135" t="s">
        <v>3429</v>
      </c>
      <c r="D2045" s="135" t="s">
        <v>760</v>
      </c>
      <c r="E2045" s="135"/>
      <c r="F2045" s="135"/>
    </row>
    <row r="2046" spans="1:6" ht="14.5">
      <c r="A2046" s="135" t="s">
        <v>3430</v>
      </c>
      <c r="B2046" s="135">
        <v>523398</v>
      </c>
      <c r="C2046" s="135" t="s">
        <v>3429</v>
      </c>
      <c r="D2046" s="135" t="s">
        <v>760</v>
      </c>
      <c r="E2046" s="135"/>
      <c r="F2046" s="135"/>
    </row>
    <row r="2047" spans="1:6" ht="14.5">
      <c r="A2047" s="135" t="s">
        <v>3431</v>
      </c>
      <c r="B2047" s="135">
        <v>531861</v>
      </c>
      <c r="C2047" s="135" t="s">
        <v>391</v>
      </c>
      <c r="D2047" s="135" t="s">
        <v>374</v>
      </c>
      <c r="E2047" s="135"/>
      <c r="F2047" s="135"/>
    </row>
    <row r="2048" spans="1:6" ht="14.5">
      <c r="A2048" s="135" t="s">
        <v>3432</v>
      </c>
      <c r="B2048" s="135">
        <v>534659</v>
      </c>
      <c r="C2048" s="135" t="s">
        <v>391</v>
      </c>
      <c r="D2048" s="135" t="s">
        <v>377</v>
      </c>
      <c r="E2048" s="135"/>
      <c r="F2048" s="135"/>
    </row>
    <row r="2049" spans="1:6" ht="14.5">
      <c r="A2049" s="135" t="s">
        <v>3433</v>
      </c>
      <c r="B2049" s="135">
        <v>542446</v>
      </c>
      <c r="C2049" s="135" t="s">
        <v>3434</v>
      </c>
      <c r="D2049" s="135" t="s">
        <v>475</v>
      </c>
      <c r="E2049" s="135"/>
      <c r="F2049" s="135"/>
    </row>
    <row r="2050" spans="1:6" ht="14.5">
      <c r="A2050" s="135" t="s">
        <v>3435</v>
      </c>
      <c r="B2050" s="135">
        <v>538092</v>
      </c>
      <c r="C2050" s="135" t="s">
        <v>391</v>
      </c>
      <c r="D2050" s="135" t="s">
        <v>798</v>
      </c>
      <c r="E2050" s="135"/>
      <c r="F2050" s="135"/>
    </row>
    <row r="2051" spans="1:6" ht="14.5">
      <c r="A2051" s="135" t="s">
        <v>3436</v>
      </c>
      <c r="B2051" s="135">
        <v>505750</v>
      </c>
      <c r="C2051" s="135" t="s">
        <v>391</v>
      </c>
      <c r="D2051" s="135" t="s">
        <v>399</v>
      </c>
      <c r="E2051" s="135"/>
      <c r="F2051" s="135"/>
    </row>
    <row r="2052" spans="1:6" ht="14.5">
      <c r="A2052" s="135" t="s">
        <v>3437</v>
      </c>
      <c r="B2052" s="135">
        <v>508929</v>
      </c>
      <c r="C2052" s="135" t="s">
        <v>391</v>
      </c>
      <c r="D2052" s="135" t="s">
        <v>477</v>
      </c>
      <c r="E2052" s="135"/>
      <c r="F2052" s="135"/>
    </row>
    <row r="2053" spans="1:6" ht="14.5">
      <c r="A2053" s="135" t="s">
        <v>3438</v>
      </c>
      <c r="B2053" s="135">
        <v>530985</v>
      </c>
      <c r="C2053" s="135" t="s">
        <v>391</v>
      </c>
      <c r="D2053" s="135" t="s">
        <v>408</v>
      </c>
      <c r="E2053" s="135"/>
      <c r="F2053" s="135"/>
    </row>
    <row r="2054" spans="1:6" ht="14.5">
      <c r="A2054" s="135" t="s">
        <v>3439</v>
      </c>
      <c r="B2054" s="135">
        <v>506016</v>
      </c>
      <c r="C2054" s="135" t="s">
        <v>391</v>
      </c>
      <c r="D2054" s="135" t="s">
        <v>789</v>
      </c>
      <c r="E2054" s="135"/>
      <c r="F2054" s="135"/>
    </row>
    <row r="2055" spans="1:6" ht="14.5">
      <c r="A2055" s="135" t="s">
        <v>3440</v>
      </c>
      <c r="B2055" s="135">
        <v>504080</v>
      </c>
      <c r="C2055" s="135" t="s">
        <v>391</v>
      </c>
      <c r="D2055" s="135" t="s">
        <v>689</v>
      </c>
      <c r="E2055" s="135"/>
      <c r="F2055" s="135"/>
    </row>
    <row r="2056" spans="1:6" ht="14.5">
      <c r="A2056" s="135" t="s">
        <v>3441</v>
      </c>
      <c r="B2056" s="135">
        <v>533148</v>
      </c>
      <c r="C2056" s="135" t="s">
        <v>3442</v>
      </c>
      <c r="D2056" s="135" t="s">
        <v>530</v>
      </c>
      <c r="E2056" s="135"/>
      <c r="F2056" s="135"/>
    </row>
    <row r="2057" spans="1:6" ht="14.5">
      <c r="A2057" s="135" t="s">
        <v>3443</v>
      </c>
      <c r="B2057" s="135">
        <v>532642</v>
      </c>
      <c r="C2057" s="135" t="s">
        <v>3444</v>
      </c>
      <c r="D2057" s="135" t="s">
        <v>557</v>
      </c>
      <c r="E2057" s="135"/>
      <c r="F2057" s="135"/>
    </row>
    <row r="2058" spans="1:6" ht="14.5">
      <c r="A2058" s="135" t="s">
        <v>3445</v>
      </c>
      <c r="B2058" s="135">
        <v>500228</v>
      </c>
      <c r="C2058" s="135" t="s">
        <v>3446</v>
      </c>
      <c r="D2058" s="135" t="s">
        <v>423</v>
      </c>
      <c r="E2058" s="135"/>
      <c r="F2058" s="135"/>
    </row>
    <row r="2059" spans="1:6" ht="14.5">
      <c r="A2059" s="135" t="s">
        <v>3447</v>
      </c>
      <c r="B2059" s="135">
        <v>520057</v>
      </c>
      <c r="C2059" s="135" t="s">
        <v>3448</v>
      </c>
      <c r="D2059" s="135" t="s">
        <v>746</v>
      </c>
      <c r="E2059" s="135"/>
      <c r="F2059" s="135"/>
    </row>
    <row r="2060" spans="1:6" ht="14.5">
      <c r="A2060" s="135" t="s">
        <v>3449</v>
      </c>
      <c r="B2060" s="135">
        <v>520057</v>
      </c>
      <c r="C2060" s="135" t="s">
        <v>3450</v>
      </c>
      <c r="D2060" s="135" t="s">
        <v>746</v>
      </c>
      <c r="E2060" s="135"/>
      <c r="F2060" s="135"/>
    </row>
    <row r="2061" spans="1:6" ht="14.5">
      <c r="A2061" s="135" t="s">
        <v>3451</v>
      </c>
      <c r="B2061" s="135">
        <v>534600</v>
      </c>
      <c r="C2061" s="135" t="s">
        <v>391</v>
      </c>
      <c r="D2061" s="135" t="s">
        <v>714</v>
      </c>
      <c r="E2061" s="135"/>
      <c r="F2061" s="135"/>
    </row>
    <row r="2062" spans="1:6" ht="14.5">
      <c r="A2062" s="135" t="s">
        <v>3452</v>
      </c>
      <c r="B2062" s="135">
        <v>533155</v>
      </c>
      <c r="C2062" s="135" t="s">
        <v>3453</v>
      </c>
      <c r="D2062" s="135" t="s">
        <v>880</v>
      </c>
      <c r="E2062" s="135"/>
      <c r="F2062" s="135"/>
    </row>
    <row r="2063" spans="1:6" ht="14.5">
      <c r="A2063" s="135" t="s">
        <v>3454</v>
      </c>
      <c r="B2063" s="135">
        <v>533320</v>
      </c>
      <c r="C2063" s="135" t="s">
        <v>3455</v>
      </c>
      <c r="D2063" s="135" t="s">
        <v>535</v>
      </c>
      <c r="E2063" s="135"/>
      <c r="F2063" s="135"/>
    </row>
    <row r="2064" spans="1:6" ht="14.5">
      <c r="A2064" s="135" t="s">
        <v>3456</v>
      </c>
      <c r="B2064" s="135">
        <v>530019</v>
      </c>
      <c r="C2064" s="135" t="s">
        <v>3457</v>
      </c>
      <c r="D2064" s="135" t="s">
        <v>429</v>
      </c>
      <c r="E2064" s="135"/>
      <c r="F2064" s="135"/>
    </row>
    <row r="2065" spans="1:6" ht="14.5">
      <c r="A2065" s="135" t="s">
        <v>3458</v>
      </c>
      <c r="B2065" s="135" t="s">
        <v>391</v>
      </c>
      <c r="C2065" s="135" t="s">
        <v>3459</v>
      </c>
      <c r="D2065" s="135" t="s">
        <v>482</v>
      </c>
      <c r="E2065" s="135"/>
      <c r="F2065" s="135"/>
    </row>
    <row r="2066" spans="1:6" ht="14.5">
      <c r="A2066" s="135" t="s">
        <v>3460</v>
      </c>
      <c r="B2066" s="135">
        <v>516078</v>
      </c>
      <c r="C2066" s="135" t="s">
        <v>391</v>
      </c>
      <c r="D2066" s="135" t="s">
        <v>586</v>
      </c>
      <c r="E2066" s="135"/>
      <c r="F2066" s="135"/>
    </row>
    <row r="2067" spans="1:6" ht="14.5">
      <c r="A2067" s="135" t="s">
        <v>3461</v>
      </c>
      <c r="B2067" s="135">
        <v>511060</v>
      </c>
      <c r="C2067" s="135" t="s">
        <v>391</v>
      </c>
      <c r="D2067" s="135" t="s">
        <v>812</v>
      </c>
      <c r="E2067" s="135"/>
      <c r="F2067" s="135"/>
    </row>
    <row r="2068" spans="1:6" ht="14.5">
      <c r="A2068" s="135" t="s">
        <v>3462</v>
      </c>
      <c r="B2068" s="135">
        <v>539216</v>
      </c>
      <c r="C2068" s="135" t="s">
        <v>391</v>
      </c>
      <c r="D2068" s="135" t="s">
        <v>406</v>
      </c>
      <c r="E2068" s="135"/>
      <c r="F2068" s="135"/>
    </row>
    <row r="2069" spans="1:6" ht="14.5">
      <c r="A2069" s="135" t="s">
        <v>3463</v>
      </c>
      <c r="B2069" s="135">
        <v>507987</v>
      </c>
      <c r="C2069" s="135" t="s">
        <v>391</v>
      </c>
      <c r="D2069" s="135" t="s">
        <v>408</v>
      </c>
      <c r="E2069" s="135"/>
      <c r="F2069" s="135"/>
    </row>
    <row r="2070" spans="1:6" ht="14.5">
      <c r="A2070" s="135" t="s">
        <v>3464</v>
      </c>
      <c r="B2070" s="135">
        <v>534623</v>
      </c>
      <c r="C2070" s="135" t="s">
        <v>391</v>
      </c>
      <c r="D2070" s="135" t="s">
        <v>3151</v>
      </c>
      <c r="E2070" s="135"/>
      <c r="F2070" s="135"/>
    </row>
    <row r="2071" spans="1:6" ht="14.5">
      <c r="A2071" s="135" t="s">
        <v>3465</v>
      </c>
      <c r="B2071" s="135">
        <v>535648</v>
      </c>
      <c r="C2071" s="135" t="s">
        <v>3466</v>
      </c>
      <c r="D2071" s="135" t="s">
        <v>915</v>
      </c>
      <c r="E2071" s="135"/>
      <c r="F2071" s="135"/>
    </row>
    <row r="2072" spans="1:6" ht="14.5">
      <c r="A2072" s="135" t="s">
        <v>3467</v>
      </c>
      <c r="B2072" s="135">
        <v>531035</v>
      </c>
      <c r="C2072" s="135" t="s">
        <v>391</v>
      </c>
      <c r="D2072" s="135" t="s">
        <v>1049</v>
      </c>
      <c r="E2072" s="135"/>
      <c r="F2072" s="135"/>
    </row>
    <row r="2073" spans="1:6" ht="14.5">
      <c r="A2073" s="135" t="s">
        <v>3468</v>
      </c>
      <c r="B2073" s="135">
        <v>519248</v>
      </c>
      <c r="C2073" s="135" t="s">
        <v>3469</v>
      </c>
      <c r="D2073" s="135" t="s">
        <v>640</v>
      </c>
      <c r="E2073" s="135"/>
      <c r="F2073" s="135"/>
    </row>
    <row r="2074" spans="1:6" ht="14.5">
      <c r="A2074" s="135" t="s">
        <v>3470</v>
      </c>
      <c r="B2074" s="135">
        <v>542544</v>
      </c>
      <c r="C2074" s="135" t="s">
        <v>3471</v>
      </c>
      <c r="D2074" s="135" t="s">
        <v>374</v>
      </c>
      <c r="E2074" s="135"/>
      <c r="F2074" s="135"/>
    </row>
    <row r="2075" spans="1:6" ht="14.5">
      <c r="A2075" s="135" t="s">
        <v>3472</v>
      </c>
      <c r="B2075" s="135">
        <v>532926</v>
      </c>
      <c r="C2075" s="135" t="s">
        <v>3473</v>
      </c>
      <c r="D2075" s="135" t="s">
        <v>2210</v>
      </c>
      <c r="E2075" s="135"/>
      <c r="F2075" s="135"/>
    </row>
    <row r="2076" spans="1:6" ht="14.5">
      <c r="A2076" s="135" t="s">
        <v>3474</v>
      </c>
      <c r="B2076" s="135">
        <v>504076</v>
      </c>
      <c r="C2076" s="135" t="s">
        <v>391</v>
      </c>
      <c r="D2076" s="135" t="s">
        <v>434</v>
      </c>
      <c r="E2076" s="135"/>
      <c r="F2076" s="135"/>
    </row>
    <row r="2077" spans="1:6" ht="14.5">
      <c r="A2077" s="135" t="s">
        <v>3475</v>
      </c>
      <c r="B2077" s="135">
        <v>514448</v>
      </c>
      <c r="C2077" s="135" t="s">
        <v>391</v>
      </c>
      <c r="D2077" s="135" t="s">
        <v>551</v>
      </c>
      <c r="E2077" s="135"/>
      <c r="F2077" s="135"/>
    </row>
    <row r="2078" spans="1:6" ht="14.5">
      <c r="A2078" s="135" t="s">
        <v>3476</v>
      </c>
      <c r="B2078" s="135">
        <v>513250</v>
      </c>
      <c r="C2078" s="135" t="s">
        <v>3477</v>
      </c>
      <c r="D2078" s="135" t="s">
        <v>434</v>
      </c>
      <c r="E2078" s="135"/>
      <c r="F2078" s="135"/>
    </row>
    <row r="2079" spans="1:6" ht="14.5">
      <c r="A2079" s="135" t="s">
        <v>3478</v>
      </c>
      <c r="B2079" s="135">
        <v>539246</v>
      </c>
      <c r="C2079" s="135" t="s">
        <v>391</v>
      </c>
      <c r="D2079" s="135" t="s">
        <v>413</v>
      </c>
      <c r="E2079" s="135"/>
      <c r="F2079" s="135"/>
    </row>
    <row r="2080" spans="1:6" ht="14.5">
      <c r="A2080" s="135" t="s">
        <v>3479</v>
      </c>
      <c r="B2080" s="135">
        <v>532673</v>
      </c>
      <c r="C2080" s="135" t="s">
        <v>3480</v>
      </c>
      <c r="D2080" s="135" t="s">
        <v>1090</v>
      </c>
      <c r="E2080" s="135"/>
      <c r="F2080" s="135"/>
    </row>
    <row r="2081" spans="1:6" ht="14.5">
      <c r="A2081" s="135" t="s">
        <v>3481</v>
      </c>
      <c r="B2081" s="135">
        <v>539686</v>
      </c>
      <c r="C2081" s="135" t="s">
        <v>391</v>
      </c>
      <c r="D2081" s="135" t="s">
        <v>530</v>
      </c>
      <c r="E2081" s="135"/>
      <c r="F2081" s="135"/>
    </row>
    <row r="2082" spans="1:6" ht="14.5">
      <c r="A2082" s="135" t="s">
        <v>3482</v>
      </c>
      <c r="B2082" s="135">
        <v>532889</v>
      </c>
      <c r="C2082" s="135" t="s">
        <v>3483</v>
      </c>
      <c r="D2082" s="135" t="s">
        <v>406</v>
      </c>
      <c r="E2082" s="135"/>
      <c r="F2082" s="135"/>
    </row>
    <row r="2083" spans="1:6" ht="14.5">
      <c r="A2083" s="135" t="s">
        <v>3484</v>
      </c>
      <c r="B2083" s="135">
        <v>511728</v>
      </c>
      <c r="C2083" s="135" t="s">
        <v>391</v>
      </c>
      <c r="D2083" s="135" t="s">
        <v>408</v>
      </c>
      <c r="E2083" s="135"/>
      <c r="F2083" s="135"/>
    </row>
    <row r="2084" spans="1:6" ht="14.5">
      <c r="A2084" s="135" t="s">
        <v>3485</v>
      </c>
      <c r="B2084" s="135">
        <v>514360</v>
      </c>
      <c r="C2084" s="135" t="s">
        <v>391</v>
      </c>
      <c r="D2084" s="135" t="s">
        <v>789</v>
      </c>
      <c r="E2084" s="135"/>
      <c r="F2084" s="135"/>
    </row>
    <row r="2085" spans="1:6" ht="14.5">
      <c r="A2085" s="135" t="s">
        <v>3486</v>
      </c>
      <c r="B2085" s="135">
        <v>542323</v>
      </c>
      <c r="C2085" s="135" t="s">
        <v>3487</v>
      </c>
      <c r="D2085" s="135" t="s">
        <v>530</v>
      </c>
      <c r="E2085" s="135"/>
      <c r="F2085" s="135"/>
    </row>
    <row r="2086" spans="1:6" ht="14.5">
      <c r="A2086" s="135" t="s">
        <v>3488</v>
      </c>
      <c r="B2086" s="135">
        <v>540756</v>
      </c>
      <c r="C2086" s="135" t="s">
        <v>391</v>
      </c>
      <c r="D2086" s="135" t="s">
        <v>3172</v>
      </c>
      <c r="E2086" s="135"/>
      <c r="F2086" s="135"/>
    </row>
    <row r="2087" spans="1:6" ht="14.5">
      <c r="A2087" s="135" t="s">
        <v>3489</v>
      </c>
      <c r="B2087" s="135">
        <v>539393</v>
      </c>
      <c r="C2087" s="135" t="s">
        <v>391</v>
      </c>
      <c r="D2087" s="135" t="s">
        <v>1069</v>
      </c>
      <c r="E2087" s="135"/>
      <c r="F2087" s="135"/>
    </row>
    <row r="2088" spans="1:6" ht="14.5">
      <c r="A2088" s="135" t="s">
        <v>3490</v>
      </c>
      <c r="B2088" s="135">
        <v>524322</v>
      </c>
      <c r="C2088" s="135" t="s">
        <v>391</v>
      </c>
      <c r="D2088" s="135" t="s">
        <v>429</v>
      </c>
      <c r="E2088" s="135"/>
      <c r="F2088" s="135"/>
    </row>
    <row r="2089" spans="1:6" ht="14.5">
      <c r="A2089" s="135" t="s">
        <v>3491</v>
      </c>
      <c r="B2089" s="135">
        <v>524109</v>
      </c>
      <c r="C2089" s="135" t="s">
        <v>3492</v>
      </c>
      <c r="D2089" s="135" t="s">
        <v>399</v>
      </c>
      <c r="E2089" s="135"/>
      <c r="F2089" s="135"/>
    </row>
    <row r="2090" spans="1:6" ht="14.5">
      <c r="A2090" s="135" t="s">
        <v>3493</v>
      </c>
      <c r="B2090" s="135">
        <v>524675</v>
      </c>
      <c r="C2090" s="135" t="s">
        <v>391</v>
      </c>
      <c r="D2090" s="135" t="s">
        <v>413</v>
      </c>
      <c r="E2090" s="135"/>
      <c r="F2090" s="135"/>
    </row>
    <row r="2091" spans="1:6" ht="14.5">
      <c r="A2091" s="135" t="s">
        <v>3494</v>
      </c>
      <c r="B2091" s="135">
        <v>531778</v>
      </c>
      <c r="C2091" s="135" t="s">
        <v>391</v>
      </c>
      <c r="D2091" s="135" t="s">
        <v>371</v>
      </c>
      <c r="E2091" s="135"/>
      <c r="F2091" s="135"/>
    </row>
    <row r="2092" spans="1:6" ht="14.5">
      <c r="A2092" s="135" t="s">
        <v>3495</v>
      </c>
      <c r="B2092" s="135">
        <v>504840</v>
      </c>
      <c r="C2092" s="135" t="s">
        <v>391</v>
      </c>
      <c r="D2092" s="135" t="s">
        <v>586</v>
      </c>
      <c r="E2092" s="135"/>
      <c r="F2092" s="135"/>
    </row>
    <row r="2093" spans="1:6" ht="14.5">
      <c r="A2093" s="135" t="s">
        <v>3496</v>
      </c>
      <c r="B2093" s="135">
        <v>531780</v>
      </c>
      <c r="C2093" s="135" t="s">
        <v>391</v>
      </c>
      <c r="D2093" s="135" t="s">
        <v>413</v>
      </c>
      <c r="E2093" s="135"/>
      <c r="F2093" s="135"/>
    </row>
    <row r="2094" spans="1:6" ht="14.5">
      <c r="A2094" s="135" t="s">
        <v>3497</v>
      </c>
      <c r="B2094" s="135">
        <v>500233</v>
      </c>
      <c r="C2094" s="135" t="s">
        <v>3498</v>
      </c>
      <c r="D2094" s="135" t="s">
        <v>668</v>
      </c>
      <c r="E2094" s="135"/>
      <c r="F2094" s="135"/>
    </row>
    <row r="2095" spans="1:6" ht="14.5">
      <c r="A2095" s="135" t="s">
        <v>3499</v>
      </c>
      <c r="B2095" s="135">
        <v>500234</v>
      </c>
      <c r="C2095" s="135" t="s">
        <v>3500</v>
      </c>
      <c r="D2095" s="135" t="s">
        <v>404</v>
      </c>
      <c r="E2095" s="135"/>
      <c r="F2095" s="135"/>
    </row>
    <row r="2096" spans="1:6" ht="14.5">
      <c r="A2096" s="135" t="s">
        <v>3501</v>
      </c>
      <c r="B2096" s="135">
        <v>521054</v>
      </c>
      <c r="C2096" s="135" t="s">
        <v>391</v>
      </c>
      <c r="D2096" s="135" t="s">
        <v>406</v>
      </c>
      <c r="E2096" s="135"/>
      <c r="F2096" s="135"/>
    </row>
    <row r="2097" spans="1:6" ht="14.5">
      <c r="A2097" s="135" t="s">
        <v>3502</v>
      </c>
      <c r="B2097" s="135">
        <v>530201</v>
      </c>
      <c r="C2097" s="135" t="s">
        <v>391</v>
      </c>
      <c r="D2097" s="135" t="s">
        <v>406</v>
      </c>
      <c r="E2097" s="135"/>
      <c r="F2097" s="135"/>
    </row>
    <row r="2098" spans="1:6" ht="14.5">
      <c r="A2098" s="135" t="s">
        <v>3503</v>
      </c>
      <c r="B2098" s="135">
        <v>539014</v>
      </c>
      <c r="C2098" s="135" t="s">
        <v>391</v>
      </c>
      <c r="D2098" s="135" t="s">
        <v>413</v>
      </c>
      <c r="E2098" s="135"/>
      <c r="F2098" s="135"/>
    </row>
    <row r="2099" spans="1:6" ht="14.5">
      <c r="A2099" s="135" t="s">
        <v>3504</v>
      </c>
      <c r="B2099" s="135">
        <v>522287</v>
      </c>
      <c r="C2099" s="135" t="s">
        <v>3505</v>
      </c>
      <c r="D2099" s="135" t="s">
        <v>434</v>
      </c>
      <c r="E2099" s="135"/>
      <c r="F2099" s="135"/>
    </row>
    <row r="2100" spans="1:6" ht="14.5">
      <c r="A2100" s="135" t="s">
        <v>3506</v>
      </c>
      <c r="B2100" s="135" t="s">
        <v>391</v>
      </c>
      <c r="C2100" s="135" t="s">
        <v>3507</v>
      </c>
      <c r="D2100" s="135" t="s">
        <v>482</v>
      </c>
      <c r="E2100" s="135"/>
      <c r="F2100" s="135"/>
    </row>
    <row r="2101" spans="1:6" ht="14.5">
      <c r="A2101" s="135" t="s">
        <v>3508</v>
      </c>
      <c r="B2101" s="135">
        <v>513509</v>
      </c>
      <c r="C2101" s="135" t="s">
        <v>3509</v>
      </c>
      <c r="D2101" s="135" t="s">
        <v>746</v>
      </c>
      <c r="E2101" s="135"/>
      <c r="F2101" s="135"/>
    </row>
    <row r="2102" spans="1:6" ht="14.5">
      <c r="A2102" s="135" t="s">
        <v>3510</v>
      </c>
      <c r="B2102" s="135">
        <v>533302</v>
      </c>
      <c r="C2102" s="135" t="s">
        <v>3511</v>
      </c>
      <c r="D2102" s="135" t="s">
        <v>411</v>
      </c>
      <c r="E2102" s="135"/>
      <c r="F2102" s="135"/>
    </row>
    <row r="2103" spans="1:6" ht="14.5">
      <c r="A2103" s="135" t="s">
        <v>3512</v>
      </c>
      <c r="B2103" s="135">
        <v>500235</v>
      </c>
      <c r="C2103" s="135" t="s">
        <v>3513</v>
      </c>
      <c r="D2103" s="135" t="s">
        <v>423</v>
      </c>
      <c r="E2103" s="135"/>
      <c r="F2103" s="135"/>
    </row>
    <row r="2104" spans="1:6" ht="14.5">
      <c r="A2104" s="135" t="s">
        <v>3514</v>
      </c>
      <c r="B2104" s="135">
        <v>532468</v>
      </c>
      <c r="C2104" s="135" t="s">
        <v>391</v>
      </c>
      <c r="D2104" s="135" t="s">
        <v>557</v>
      </c>
      <c r="E2104" s="135"/>
      <c r="F2104" s="135"/>
    </row>
    <row r="2105" spans="1:6" ht="14.5">
      <c r="A2105" s="135" t="s">
        <v>3515</v>
      </c>
      <c r="B2105" s="135">
        <v>514322</v>
      </c>
      <c r="C2105" s="135" t="s">
        <v>391</v>
      </c>
      <c r="D2105" s="135" t="s">
        <v>406</v>
      </c>
      <c r="E2105" s="135"/>
      <c r="F2105" s="135"/>
    </row>
    <row r="2106" spans="1:6" ht="14.5">
      <c r="A2106" s="135" t="s">
        <v>3516</v>
      </c>
      <c r="B2106" s="135">
        <v>511131</v>
      </c>
      <c r="C2106" s="135" t="s">
        <v>391</v>
      </c>
      <c r="D2106" s="135" t="s">
        <v>477</v>
      </c>
      <c r="E2106" s="135"/>
      <c r="F2106" s="135"/>
    </row>
    <row r="2107" spans="1:6" ht="14.5">
      <c r="A2107" s="135" t="s">
        <v>3517</v>
      </c>
      <c r="B2107" s="135">
        <v>526668</v>
      </c>
      <c r="C2107" s="135" t="s">
        <v>3518</v>
      </c>
      <c r="D2107" s="135" t="s">
        <v>592</v>
      </c>
      <c r="E2107" s="135"/>
      <c r="F2107" s="135"/>
    </row>
    <row r="2108" spans="1:6" ht="14.5">
      <c r="A2108" s="135" t="s">
        <v>3519</v>
      </c>
      <c r="B2108" s="135">
        <v>532741</v>
      </c>
      <c r="C2108" s="135" t="s">
        <v>3520</v>
      </c>
      <c r="D2108" s="135" t="s">
        <v>423</v>
      </c>
      <c r="E2108" s="135"/>
      <c r="F2108" s="135"/>
    </row>
    <row r="2109" spans="1:6" ht="14.5">
      <c r="A2109" s="135" t="s">
        <v>3521</v>
      </c>
      <c r="B2109" s="135">
        <v>524604</v>
      </c>
      <c r="C2109" s="135" t="s">
        <v>391</v>
      </c>
      <c r="D2109" s="135" t="s">
        <v>429</v>
      </c>
      <c r="E2109" s="135"/>
      <c r="F2109" s="135"/>
    </row>
    <row r="2110" spans="1:6" ht="14.5">
      <c r="A2110" s="135" t="s">
        <v>3522</v>
      </c>
      <c r="B2110" s="135">
        <v>780003</v>
      </c>
      <c r="C2110" s="135" t="s">
        <v>391</v>
      </c>
      <c r="D2110" s="135" t="s">
        <v>482</v>
      </c>
      <c r="E2110" s="135"/>
      <c r="F2110" s="135"/>
    </row>
    <row r="2111" spans="1:6" ht="14.5">
      <c r="A2111" s="135" t="s">
        <v>3523</v>
      </c>
      <c r="B2111" s="135">
        <v>506184</v>
      </c>
      <c r="C2111" s="135" t="s">
        <v>3524</v>
      </c>
      <c r="D2111" s="135" t="s">
        <v>505</v>
      </c>
      <c r="E2111" s="135"/>
      <c r="F2111" s="135"/>
    </row>
    <row r="2112" spans="1:6" ht="14.5">
      <c r="A2112" s="135" t="s">
        <v>3525</v>
      </c>
      <c r="B2112" s="135">
        <v>538896</v>
      </c>
      <c r="C2112" s="135" t="s">
        <v>391</v>
      </c>
      <c r="D2112" s="135" t="s">
        <v>439</v>
      </c>
      <c r="E2112" s="135"/>
      <c r="F2112" s="135"/>
    </row>
    <row r="2113" spans="1:6" ht="14.5">
      <c r="A2113" s="135" t="s">
        <v>3526</v>
      </c>
      <c r="B2113" s="135">
        <v>541005</v>
      </c>
      <c r="C2113" s="135" t="s">
        <v>391</v>
      </c>
      <c r="D2113" s="135" t="s">
        <v>798</v>
      </c>
      <c r="E2113" s="135"/>
      <c r="F2113" s="135"/>
    </row>
    <row r="2114" spans="1:6" ht="14.5">
      <c r="A2114" s="135" t="s">
        <v>3527</v>
      </c>
      <c r="B2114" s="135">
        <v>521242</v>
      </c>
      <c r="C2114" s="135" t="s">
        <v>391</v>
      </c>
      <c r="D2114" s="135" t="s">
        <v>406</v>
      </c>
      <c r="E2114" s="135"/>
      <c r="F2114" s="135"/>
    </row>
    <row r="2115" spans="1:6" ht="14.5">
      <c r="A2115" s="135" t="s">
        <v>3528</v>
      </c>
      <c r="B2115" s="135">
        <v>500236</v>
      </c>
      <c r="C2115" s="135" t="s">
        <v>3529</v>
      </c>
      <c r="D2115" s="135" t="s">
        <v>757</v>
      </c>
      <c r="E2115" s="135"/>
      <c r="F2115" s="135"/>
    </row>
    <row r="2116" spans="1:6" ht="14.5">
      <c r="A2116" s="135" t="s">
        <v>3530</v>
      </c>
      <c r="B2116" s="135">
        <v>513456</v>
      </c>
      <c r="C2116" s="135" t="s">
        <v>391</v>
      </c>
      <c r="D2116" s="135" t="s">
        <v>714</v>
      </c>
      <c r="E2116" s="135"/>
      <c r="F2116" s="135"/>
    </row>
    <row r="2117" spans="1:6" ht="14.5">
      <c r="A2117" s="135" t="s">
        <v>3531</v>
      </c>
      <c r="B2117" s="135">
        <v>506525</v>
      </c>
      <c r="C2117" s="135" t="s">
        <v>3532</v>
      </c>
      <c r="D2117" s="135" t="s">
        <v>439</v>
      </c>
      <c r="E2117" s="135"/>
      <c r="F2117" s="135"/>
    </row>
    <row r="2118" spans="1:6" ht="14.5">
      <c r="A2118" s="135" t="s">
        <v>3533</v>
      </c>
      <c r="B2118" s="135">
        <v>507779</v>
      </c>
      <c r="C2118" s="135" t="s">
        <v>391</v>
      </c>
      <c r="D2118" s="135" t="s">
        <v>586</v>
      </c>
      <c r="E2118" s="135"/>
      <c r="F2118" s="135"/>
    </row>
    <row r="2119" spans="1:6" ht="14.5">
      <c r="A2119" s="135" t="s">
        <v>3534</v>
      </c>
      <c r="B2119" s="135">
        <v>500165</v>
      </c>
      <c r="C2119" s="135" t="s">
        <v>3535</v>
      </c>
      <c r="D2119" s="135" t="s">
        <v>668</v>
      </c>
      <c r="E2119" s="135"/>
      <c r="F2119" s="135"/>
    </row>
    <row r="2120" spans="1:6" ht="14.5">
      <c r="A2120" s="135" t="s">
        <v>3536</v>
      </c>
      <c r="B2120" s="135">
        <v>540515</v>
      </c>
      <c r="C2120" s="135" t="s">
        <v>391</v>
      </c>
      <c r="D2120" s="135" t="s">
        <v>374</v>
      </c>
      <c r="E2120" s="135"/>
      <c r="F2120" s="135"/>
    </row>
    <row r="2121" spans="1:6" ht="14.5">
      <c r="A2121" s="135" t="s">
        <v>3537</v>
      </c>
      <c r="B2121" s="135">
        <v>512399</v>
      </c>
      <c r="C2121" s="135" t="s">
        <v>391</v>
      </c>
      <c r="D2121" s="135" t="s">
        <v>374</v>
      </c>
      <c r="E2121" s="135"/>
      <c r="F2121" s="135"/>
    </row>
    <row r="2122" spans="1:6" ht="14.5">
      <c r="A2122" s="135" t="s">
        <v>3538</v>
      </c>
      <c r="B2122" s="135">
        <v>512036</v>
      </c>
      <c r="C2122" s="135" t="s">
        <v>391</v>
      </c>
      <c r="D2122" s="135" t="s">
        <v>406</v>
      </c>
      <c r="E2122" s="135"/>
      <c r="F2122" s="135"/>
    </row>
    <row r="2123" spans="1:6" ht="14.5">
      <c r="A2123" s="135" t="s">
        <v>3539</v>
      </c>
      <c r="B2123" s="135">
        <v>539679</v>
      </c>
      <c r="C2123" s="135" t="s">
        <v>391</v>
      </c>
      <c r="D2123" s="135" t="s">
        <v>408</v>
      </c>
      <c r="E2123" s="135"/>
      <c r="F2123" s="135"/>
    </row>
    <row r="2124" spans="1:6" ht="14.5">
      <c r="A2124" s="135" t="s">
        <v>3540</v>
      </c>
      <c r="B2124" s="135" t="s">
        <v>391</v>
      </c>
      <c r="C2124" s="135" t="s">
        <v>3541</v>
      </c>
      <c r="D2124" s="135" t="s">
        <v>402</v>
      </c>
      <c r="E2124" s="135"/>
      <c r="F2124" s="135"/>
    </row>
    <row r="2125" spans="1:6" ht="14.5">
      <c r="A2125" s="135" t="s">
        <v>3542</v>
      </c>
      <c r="B2125" s="135">
        <v>526115</v>
      </c>
      <c r="C2125" s="135" t="s">
        <v>391</v>
      </c>
      <c r="D2125" s="135" t="s">
        <v>505</v>
      </c>
      <c r="E2125" s="135"/>
      <c r="F2125" s="135"/>
    </row>
    <row r="2126" spans="1:6" ht="14.5">
      <c r="A2126" s="135" t="s">
        <v>3543</v>
      </c>
      <c r="B2126" s="135">
        <v>541161</v>
      </c>
      <c r="C2126" s="135" t="s">
        <v>3544</v>
      </c>
      <c r="D2126" s="135" t="s">
        <v>477</v>
      </c>
      <c r="E2126" s="135"/>
      <c r="F2126" s="135"/>
    </row>
    <row r="2127" spans="1:6" ht="14.5">
      <c r="A2127" s="135" t="s">
        <v>3545</v>
      </c>
      <c r="B2127" s="135">
        <v>533451</v>
      </c>
      <c r="C2127" s="135" t="s">
        <v>3546</v>
      </c>
      <c r="D2127" s="135" t="s">
        <v>530</v>
      </c>
      <c r="E2127" s="135"/>
      <c r="F2127" s="135"/>
    </row>
    <row r="2128" spans="1:6" ht="14.5">
      <c r="A2128" s="135" t="s">
        <v>3547</v>
      </c>
      <c r="B2128" s="135">
        <v>538928</v>
      </c>
      <c r="C2128" s="135" t="s">
        <v>391</v>
      </c>
      <c r="D2128" s="135" t="s">
        <v>408</v>
      </c>
      <c r="E2128" s="135"/>
      <c r="F2128" s="135"/>
    </row>
    <row r="2129" spans="1:6" ht="14.5">
      <c r="A2129" s="135" t="s">
        <v>3548</v>
      </c>
      <c r="B2129" s="135">
        <v>537784</v>
      </c>
      <c r="C2129" s="135" t="s">
        <v>391</v>
      </c>
      <c r="D2129" s="135" t="s">
        <v>812</v>
      </c>
      <c r="E2129" s="135"/>
      <c r="F2129" s="135"/>
    </row>
    <row r="2130" spans="1:6" ht="14.5">
      <c r="A2130" s="135" t="s">
        <v>3549</v>
      </c>
      <c r="B2130" s="135">
        <v>590003</v>
      </c>
      <c r="C2130" s="135" t="s">
        <v>3550</v>
      </c>
      <c r="D2130" s="135" t="s">
        <v>709</v>
      </c>
      <c r="E2130" s="135"/>
      <c r="F2130" s="135"/>
    </row>
    <row r="2131" spans="1:6" ht="14.5">
      <c r="A2131" s="135" t="s">
        <v>3551</v>
      </c>
      <c r="B2131" s="135">
        <v>531687</v>
      </c>
      <c r="C2131" s="135" t="s">
        <v>3552</v>
      </c>
      <c r="D2131" s="135" t="s">
        <v>589</v>
      </c>
      <c r="E2131" s="135"/>
      <c r="F2131" s="135"/>
    </row>
    <row r="2132" spans="1:6" ht="14.5">
      <c r="A2132" s="135" t="s">
        <v>3553</v>
      </c>
      <c r="B2132" s="135">
        <v>539533</v>
      </c>
      <c r="C2132" s="135" t="s">
        <v>391</v>
      </c>
      <c r="D2132" s="135" t="s">
        <v>374</v>
      </c>
      <c r="E2132" s="135"/>
      <c r="F2132" s="135"/>
    </row>
    <row r="2133" spans="1:6" ht="14.5">
      <c r="A2133" s="135" t="s">
        <v>3554</v>
      </c>
      <c r="B2133" s="135">
        <v>502933</v>
      </c>
      <c r="C2133" s="135" t="s">
        <v>391</v>
      </c>
      <c r="D2133" s="135" t="s">
        <v>406</v>
      </c>
      <c r="E2133" s="135"/>
      <c r="F2133" s="135"/>
    </row>
    <row r="2134" spans="1:6" ht="14.5">
      <c r="A2134" s="135" t="s">
        <v>3555</v>
      </c>
      <c r="B2134" s="135">
        <v>532925</v>
      </c>
      <c r="C2134" s="135" t="s">
        <v>3556</v>
      </c>
      <c r="D2134" s="135" t="s">
        <v>789</v>
      </c>
      <c r="E2134" s="135"/>
      <c r="F2134" s="135"/>
    </row>
    <row r="2135" spans="1:6" ht="14.5">
      <c r="A2135" s="135" t="s">
        <v>3557</v>
      </c>
      <c r="B2135" s="135">
        <v>532899</v>
      </c>
      <c r="C2135" s="135" t="s">
        <v>3558</v>
      </c>
      <c r="D2135" s="135" t="s">
        <v>589</v>
      </c>
      <c r="E2135" s="135"/>
      <c r="F2135" s="135"/>
    </row>
    <row r="2136" spans="1:6" ht="14.5">
      <c r="A2136" s="135" t="s">
        <v>3559</v>
      </c>
      <c r="B2136" s="135">
        <v>524444</v>
      </c>
      <c r="C2136" s="135" t="s">
        <v>391</v>
      </c>
      <c r="D2136" s="135" t="s">
        <v>640</v>
      </c>
      <c r="E2136" s="135"/>
      <c r="F2136" s="135"/>
    </row>
    <row r="2137" spans="1:6" ht="14.5">
      <c r="A2137" s="135" t="s">
        <v>3560</v>
      </c>
      <c r="B2137" s="135">
        <v>535136</v>
      </c>
      <c r="C2137" s="135" t="s">
        <v>391</v>
      </c>
      <c r="D2137" s="135" t="s">
        <v>406</v>
      </c>
      <c r="E2137" s="135"/>
      <c r="F2137" s="135"/>
    </row>
    <row r="2138" spans="1:6" ht="14.5">
      <c r="A2138" s="135" t="s">
        <v>3561</v>
      </c>
      <c r="B2138" s="135">
        <v>590041</v>
      </c>
      <c r="C2138" s="135" t="s">
        <v>3562</v>
      </c>
      <c r="D2138" s="135" t="s">
        <v>537</v>
      </c>
      <c r="E2138" s="135"/>
      <c r="F2138" s="135"/>
    </row>
    <row r="2139" spans="1:6" ht="14.5">
      <c r="A2139" s="135" t="s">
        <v>3563</v>
      </c>
      <c r="B2139" s="135">
        <v>530255</v>
      </c>
      <c r="C2139" s="135" t="s">
        <v>391</v>
      </c>
      <c r="D2139" s="135" t="s">
        <v>385</v>
      </c>
      <c r="E2139" s="135"/>
      <c r="F2139" s="135"/>
    </row>
    <row r="2140" spans="1:6" ht="14.5">
      <c r="A2140" s="135" t="s">
        <v>3564</v>
      </c>
      <c r="B2140" s="135">
        <v>539276</v>
      </c>
      <c r="C2140" s="135" t="s">
        <v>3565</v>
      </c>
      <c r="D2140" s="135" t="s">
        <v>3172</v>
      </c>
      <c r="E2140" s="135"/>
      <c r="F2140" s="135"/>
    </row>
    <row r="2141" spans="1:6" ht="14.5">
      <c r="A2141" s="135" t="s">
        <v>3566</v>
      </c>
      <c r="B2141" s="135">
        <v>504084</v>
      </c>
      <c r="C2141" s="135" t="s">
        <v>391</v>
      </c>
      <c r="D2141" s="135" t="s">
        <v>689</v>
      </c>
      <c r="E2141" s="135"/>
      <c r="F2141" s="135"/>
    </row>
    <row r="2142" spans="1:6" ht="14.5">
      <c r="A2142" s="135" t="s">
        <v>3567</v>
      </c>
      <c r="B2142" s="135">
        <v>539562</v>
      </c>
      <c r="C2142" s="135" t="s">
        <v>391</v>
      </c>
      <c r="D2142" s="135" t="s">
        <v>374</v>
      </c>
      <c r="E2142" s="135"/>
      <c r="F2142" s="135"/>
    </row>
    <row r="2143" spans="1:6" ht="14.5">
      <c r="A2143" s="135" t="s">
        <v>3568</v>
      </c>
      <c r="B2143" s="135">
        <v>530357</v>
      </c>
      <c r="C2143" s="135" t="s">
        <v>391</v>
      </c>
      <c r="D2143" s="135" t="s">
        <v>374</v>
      </c>
      <c r="E2143" s="135"/>
      <c r="F2143" s="135"/>
    </row>
    <row r="2144" spans="1:6" ht="14.5">
      <c r="A2144" s="135" t="s">
        <v>3569</v>
      </c>
      <c r="B2144" s="135">
        <v>530357</v>
      </c>
      <c r="C2144" s="135" t="s">
        <v>391</v>
      </c>
      <c r="D2144" s="135" t="s">
        <v>374</v>
      </c>
      <c r="E2144" s="135"/>
      <c r="F2144" s="135"/>
    </row>
    <row r="2145" spans="1:6" ht="14.5">
      <c r="A2145" s="135" t="s">
        <v>3570</v>
      </c>
      <c r="B2145" s="135">
        <v>526067</v>
      </c>
      <c r="C2145" s="135" t="s">
        <v>391</v>
      </c>
      <c r="D2145" s="135" t="s">
        <v>586</v>
      </c>
      <c r="E2145" s="135"/>
      <c r="F2145" s="135"/>
    </row>
    <row r="2146" spans="1:6" ht="14.5">
      <c r="A2146" s="135" t="s">
        <v>3571</v>
      </c>
      <c r="B2146" s="135">
        <v>531784</v>
      </c>
      <c r="C2146" s="135" t="s">
        <v>391</v>
      </c>
      <c r="D2146" s="135" t="s">
        <v>789</v>
      </c>
      <c r="E2146" s="135"/>
      <c r="F2146" s="135"/>
    </row>
    <row r="2147" spans="1:6" ht="14.5">
      <c r="A2147" s="135" t="s">
        <v>3572</v>
      </c>
      <c r="B2147" s="135">
        <v>590066</v>
      </c>
      <c r="C2147" s="135" t="s">
        <v>3573</v>
      </c>
      <c r="D2147" s="135" t="s">
        <v>404</v>
      </c>
      <c r="E2147" s="135"/>
      <c r="F2147" s="135"/>
    </row>
    <row r="2148" spans="1:6" ht="14.5">
      <c r="A2148" s="135" t="s">
        <v>3574</v>
      </c>
      <c r="B2148" s="135">
        <v>533192</v>
      </c>
      <c r="C2148" s="135" t="s">
        <v>3575</v>
      </c>
      <c r="D2148" s="135" t="s">
        <v>1090</v>
      </c>
      <c r="E2148" s="135"/>
      <c r="F2148" s="135"/>
    </row>
    <row r="2149" spans="1:6" ht="14.5">
      <c r="A2149" s="135" t="s">
        <v>3576</v>
      </c>
      <c r="B2149" s="135">
        <v>540385</v>
      </c>
      <c r="C2149" s="135" t="s">
        <v>391</v>
      </c>
      <c r="D2149" s="135" t="s">
        <v>374</v>
      </c>
      <c r="E2149" s="135"/>
      <c r="F2149" s="135"/>
    </row>
    <row r="2150" spans="1:6" ht="14.5">
      <c r="A2150" s="135" t="s">
        <v>3577</v>
      </c>
      <c r="B2150" s="135">
        <v>532054</v>
      </c>
      <c r="C2150" s="135" t="s">
        <v>3578</v>
      </c>
      <c r="D2150" s="135" t="s">
        <v>505</v>
      </c>
      <c r="E2150" s="135"/>
      <c r="F2150" s="135"/>
    </row>
    <row r="2151" spans="1:6" ht="14.5">
      <c r="A2151" s="135" t="s">
        <v>3579</v>
      </c>
      <c r="B2151" s="135">
        <v>532714</v>
      </c>
      <c r="C2151" s="135" t="s">
        <v>3580</v>
      </c>
      <c r="D2151" s="135" t="s">
        <v>434</v>
      </c>
      <c r="E2151" s="135"/>
      <c r="F2151" s="135"/>
    </row>
    <row r="2152" spans="1:6" ht="14.5">
      <c r="A2152" s="135" t="s">
        <v>3581</v>
      </c>
      <c r="B2152" s="135">
        <v>508993</v>
      </c>
      <c r="C2152" s="135" t="s">
        <v>391</v>
      </c>
      <c r="D2152" s="135" t="s">
        <v>477</v>
      </c>
      <c r="E2152" s="135"/>
      <c r="F2152" s="135"/>
    </row>
    <row r="2153" spans="1:6" ht="14.5">
      <c r="A2153" s="135" t="s">
        <v>3582</v>
      </c>
      <c r="B2153" s="135">
        <v>518011</v>
      </c>
      <c r="C2153" s="135" t="s">
        <v>391</v>
      </c>
      <c r="D2153" s="135" t="s">
        <v>404</v>
      </c>
      <c r="E2153" s="135"/>
      <c r="F2153" s="135"/>
    </row>
    <row r="2154" spans="1:6" ht="14.5">
      <c r="A2154" s="135" t="s">
        <v>3583</v>
      </c>
      <c r="B2154" s="135" t="s">
        <v>391</v>
      </c>
      <c r="C2154" s="135" t="s">
        <v>3584</v>
      </c>
      <c r="D2154" s="135" t="s">
        <v>402</v>
      </c>
      <c r="E2154" s="135"/>
      <c r="F2154" s="135"/>
    </row>
    <row r="2155" spans="1:6" ht="14.5">
      <c r="A2155" s="135" t="s">
        <v>3585</v>
      </c>
      <c r="B2155" s="135">
        <v>517569</v>
      </c>
      <c r="C2155" s="135" t="s">
        <v>3586</v>
      </c>
      <c r="D2155" s="135" t="s">
        <v>689</v>
      </c>
      <c r="E2155" s="135"/>
      <c r="F2155" s="135"/>
    </row>
    <row r="2156" spans="1:6" ht="14.5">
      <c r="A2156" s="135" t="s">
        <v>3587</v>
      </c>
      <c r="B2156" s="135">
        <v>519602</v>
      </c>
      <c r="C2156" s="135" t="s">
        <v>3588</v>
      </c>
      <c r="D2156" s="135" t="s">
        <v>484</v>
      </c>
      <c r="E2156" s="135"/>
      <c r="F2156" s="135"/>
    </row>
    <row r="2157" spans="1:6" ht="14.5">
      <c r="A2157" s="135" t="s">
        <v>3589</v>
      </c>
      <c r="B2157" s="135">
        <v>506528</v>
      </c>
      <c r="C2157" s="135" t="s">
        <v>391</v>
      </c>
      <c r="D2157" s="135" t="s">
        <v>551</v>
      </c>
      <c r="E2157" s="135"/>
      <c r="F2157" s="135"/>
    </row>
    <row r="2158" spans="1:6" ht="14.5">
      <c r="A2158" s="135" t="s">
        <v>3590</v>
      </c>
      <c r="B2158" s="135">
        <v>531163</v>
      </c>
      <c r="C2158" s="135" t="s">
        <v>3591</v>
      </c>
      <c r="D2158" s="135" t="s">
        <v>551</v>
      </c>
      <c r="E2158" s="135"/>
      <c r="F2158" s="135"/>
    </row>
    <row r="2159" spans="1:6" ht="14.5">
      <c r="A2159" s="135" t="s">
        <v>3592</v>
      </c>
      <c r="B2159" s="135">
        <v>506530</v>
      </c>
      <c r="C2159" s="135" t="s">
        <v>391</v>
      </c>
      <c r="D2159" s="135" t="s">
        <v>586</v>
      </c>
      <c r="E2159" s="135"/>
      <c r="F2159" s="135"/>
    </row>
    <row r="2160" spans="1:6" ht="14.5">
      <c r="A2160" s="135" t="s">
        <v>3593</v>
      </c>
      <c r="B2160" s="135">
        <v>505890</v>
      </c>
      <c r="C2160" s="135" t="s">
        <v>391</v>
      </c>
      <c r="D2160" s="135" t="s">
        <v>399</v>
      </c>
      <c r="E2160" s="135"/>
      <c r="F2160" s="135"/>
    </row>
    <row r="2161" spans="1:6" ht="14.5">
      <c r="A2161" s="135" t="s">
        <v>3594</v>
      </c>
      <c r="B2161" s="135">
        <v>505890</v>
      </c>
      <c r="C2161" s="135" t="s">
        <v>391</v>
      </c>
      <c r="D2161" s="135" t="s">
        <v>399</v>
      </c>
      <c r="E2161" s="135"/>
      <c r="F2161" s="135"/>
    </row>
    <row r="2162" spans="1:6" ht="14.5">
      <c r="A2162" s="135" t="s">
        <v>3595</v>
      </c>
      <c r="B2162" s="135">
        <v>540953</v>
      </c>
      <c r="C2162" s="135" t="s">
        <v>391</v>
      </c>
      <c r="D2162" s="135" t="s">
        <v>505</v>
      </c>
      <c r="E2162" s="135"/>
      <c r="F2162" s="135"/>
    </row>
    <row r="2163" spans="1:6" ht="14.5">
      <c r="A2163" s="135" t="s">
        <v>3596</v>
      </c>
      <c r="B2163" s="135">
        <v>530163</v>
      </c>
      <c r="C2163" s="135" t="s">
        <v>391</v>
      </c>
      <c r="D2163" s="135" t="s">
        <v>429</v>
      </c>
      <c r="E2163" s="135"/>
      <c r="F2163" s="135"/>
    </row>
    <row r="2164" spans="1:6" ht="14.5">
      <c r="A2164" s="135" t="s">
        <v>3597</v>
      </c>
      <c r="B2164" s="135">
        <v>532686</v>
      </c>
      <c r="C2164" s="135" t="s">
        <v>3598</v>
      </c>
      <c r="D2164" s="135" t="s">
        <v>514</v>
      </c>
      <c r="E2164" s="135"/>
      <c r="F2164" s="135"/>
    </row>
    <row r="2165" spans="1:6" ht="14.5">
      <c r="A2165" s="135" t="s">
        <v>3599</v>
      </c>
      <c r="B2165" s="135">
        <v>532686</v>
      </c>
      <c r="C2165" s="135" t="s">
        <v>3598</v>
      </c>
      <c r="D2165" s="135" t="s">
        <v>514</v>
      </c>
      <c r="E2165" s="135"/>
      <c r="F2165" s="135"/>
    </row>
    <row r="2166" spans="1:6" ht="14.5">
      <c r="A2166" s="135" t="s">
        <v>3600</v>
      </c>
      <c r="B2166" s="135">
        <v>507180</v>
      </c>
      <c r="C2166" s="135" t="s">
        <v>3601</v>
      </c>
      <c r="D2166" s="135" t="s">
        <v>1090</v>
      </c>
      <c r="E2166" s="135"/>
      <c r="F2166" s="135"/>
    </row>
    <row r="2167" spans="1:6" ht="14.5">
      <c r="A2167" s="135" t="s">
        <v>3602</v>
      </c>
      <c r="B2167" s="135">
        <v>524174</v>
      </c>
      <c r="C2167" s="135" t="s">
        <v>391</v>
      </c>
      <c r="D2167" s="135" t="s">
        <v>439</v>
      </c>
      <c r="E2167" s="135"/>
      <c r="F2167" s="135"/>
    </row>
    <row r="2168" spans="1:6" ht="14.5">
      <c r="A2168" s="135" t="s">
        <v>3603</v>
      </c>
      <c r="B2168" s="135">
        <v>533289</v>
      </c>
      <c r="C2168" s="135" t="s">
        <v>3604</v>
      </c>
      <c r="D2168" s="135" t="s">
        <v>712</v>
      </c>
      <c r="E2168" s="135"/>
      <c r="F2168" s="135"/>
    </row>
    <row r="2169" spans="1:6" ht="14.5">
      <c r="A2169" s="135" t="s">
        <v>3605</v>
      </c>
      <c r="B2169" s="135">
        <v>502937</v>
      </c>
      <c r="C2169" s="135" t="s">
        <v>3606</v>
      </c>
      <c r="D2169" s="135" t="s">
        <v>380</v>
      </c>
      <c r="E2169" s="135"/>
      <c r="F2169" s="135"/>
    </row>
    <row r="2170" spans="1:6" ht="14.5">
      <c r="A2170" s="135" t="s">
        <v>3607</v>
      </c>
      <c r="B2170" s="135">
        <v>532732</v>
      </c>
      <c r="C2170" s="135" t="s">
        <v>3608</v>
      </c>
      <c r="D2170" s="135" t="s">
        <v>505</v>
      </c>
      <c r="E2170" s="135"/>
      <c r="F2170" s="135"/>
    </row>
    <row r="2171" spans="1:6" ht="14.5">
      <c r="A2171" s="135" t="s">
        <v>3609</v>
      </c>
      <c r="B2171" s="135">
        <v>507948</v>
      </c>
      <c r="C2171" s="135" t="s">
        <v>391</v>
      </c>
      <c r="D2171" s="135" t="s">
        <v>408</v>
      </c>
      <c r="E2171" s="135"/>
      <c r="F2171" s="135"/>
    </row>
    <row r="2172" spans="1:6" ht="14.5">
      <c r="A2172" s="135" t="s">
        <v>3610</v>
      </c>
      <c r="B2172" s="135">
        <v>512597</v>
      </c>
      <c r="C2172" s="135" t="s">
        <v>3611</v>
      </c>
      <c r="D2172" s="135" t="s">
        <v>408</v>
      </c>
      <c r="E2172" s="135"/>
      <c r="F2172" s="135"/>
    </row>
    <row r="2173" spans="1:6" ht="14.5">
      <c r="A2173" s="135" t="s">
        <v>3612</v>
      </c>
      <c r="B2173" s="135" t="s">
        <v>391</v>
      </c>
      <c r="C2173" s="135" t="s">
        <v>3613</v>
      </c>
      <c r="D2173" s="135" t="s">
        <v>408</v>
      </c>
      <c r="E2173" s="135"/>
      <c r="F2173" s="135"/>
    </row>
    <row r="2174" spans="1:6" ht="14.5">
      <c r="A2174" s="135" t="s">
        <v>3614</v>
      </c>
      <c r="B2174" s="135">
        <v>500239</v>
      </c>
      <c r="C2174" s="135" t="s">
        <v>391</v>
      </c>
      <c r="D2174" s="135" t="s">
        <v>406</v>
      </c>
      <c r="E2174" s="135"/>
      <c r="F2174" s="135"/>
    </row>
    <row r="2175" spans="1:6" ht="14.5">
      <c r="A2175" s="135" t="s">
        <v>3615</v>
      </c>
      <c r="B2175" s="135">
        <v>531609</v>
      </c>
      <c r="C2175" s="135" t="s">
        <v>391</v>
      </c>
      <c r="D2175" s="135" t="s">
        <v>586</v>
      </c>
      <c r="E2175" s="135"/>
      <c r="F2175" s="135"/>
    </row>
    <row r="2176" spans="1:6" ht="14.5">
      <c r="A2176" s="135" t="s">
        <v>3616</v>
      </c>
      <c r="B2176" s="135">
        <v>540775</v>
      </c>
      <c r="C2176" s="135" t="s">
        <v>3617</v>
      </c>
      <c r="D2176" s="135" t="s">
        <v>817</v>
      </c>
      <c r="E2176" s="135"/>
      <c r="F2176" s="135"/>
    </row>
    <row r="2177" spans="1:6" ht="14.5">
      <c r="A2177" s="135" t="s">
        <v>3618</v>
      </c>
      <c r="B2177" s="135">
        <v>540775</v>
      </c>
      <c r="C2177" s="135" t="s">
        <v>3617</v>
      </c>
      <c r="D2177" s="135" t="s">
        <v>817</v>
      </c>
      <c r="E2177" s="135"/>
      <c r="F2177" s="135"/>
    </row>
    <row r="2178" spans="1:6" ht="14.5">
      <c r="A2178" s="135" t="s">
        <v>3619</v>
      </c>
      <c r="B2178" s="135">
        <v>590068</v>
      </c>
      <c r="C2178" s="135" t="s">
        <v>3620</v>
      </c>
      <c r="D2178" s="135" t="s">
        <v>413</v>
      </c>
      <c r="E2178" s="135"/>
      <c r="F2178" s="135"/>
    </row>
    <row r="2179" spans="1:6" ht="14.5">
      <c r="A2179" s="135" t="s">
        <v>3621</v>
      </c>
      <c r="B2179" s="135">
        <v>507794</v>
      </c>
      <c r="C2179" s="135" t="s">
        <v>391</v>
      </c>
      <c r="D2179" s="135" t="s">
        <v>899</v>
      </c>
      <c r="E2179" s="135"/>
      <c r="F2179" s="135"/>
    </row>
    <row r="2180" spans="1:6" ht="14.5">
      <c r="A2180" s="135" t="s">
        <v>3622</v>
      </c>
      <c r="B2180" s="135">
        <v>504269</v>
      </c>
      <c r="C2180" s="135" t="s">
        <v>3623</v>
      </c>
      <c r="D2180" s="135" t="s">
        <v>1156</v>
      </c>
      <c r="E2180" s="135"/>
      <c r="F2180" s="135"/>
    </row>
    <row r="2181" spans="1:6" ht="14.5">
      <c r="A2181" s="135" t="s">
        <v>3624</v>
      </c>
      <c r="B2181" s="135">
        <v>590068</v>
      </c>
      <c r="C2181" s="135" t="s">
        <v>3620</v>
      </c>
      <c r="D2181" s="135" t="s">
        <v>413</v>
      </c>
      <c r="E2181" s="135"/>
      <c r="F2181" s="135"/>
    </row>
    <row r="2182" spans="1:6" ht="14.5">
      <c r="A2182" s="135" t="s">
        <v>3625</v>
      </c>
      <c r="B2182" s="135">
        <v>519064</v>
      </c>
      <c r="C2182" s="135" t="s">
        <v>391</v>
      </c>
      <c r="D2182" s="135" t="s">
        <v>589</v>
      </c>
      <c r="E2182" s="135"/>
      <c r="F2182" s="135"/>
    </row>
    <row r="2183" spans="1:6" ht="14.5">
      <c r="A2183" s="135" t="s">
        <v>3626</v>
      </c>
      <c r="B2183" s="135">
        <v>531892</v>
      </c>
      <c r="C2183" s="135" t="s">
        <v>3627</v>
      </c>
      <c r="D2183" s="135" t="s">
        <v>374</v>
      </c>
      <c r="E2183" s="135"/>
      <c r="F2183" s="135"/>
    </row>
    <row r="2184" spans="1:6" ht="14.5">
      <c r="A2184" s="135" t="s">
        <v>3628</v>
      </c>
      <c r="B2184" s="135">
        <v>506178</v>
      </c>
      <c r="C2184" s="135" t="s">
        <v>391</v>
      </c>
      <c r="D2184" s="135" t="s">
        <v>413</v>
      </c>
      <c r="E2184" s="135"/>
      <c r="F2184" s="135"/>
    </row>
    <row r="2185" spans="1:6" ht="14.5">
      <c r="A2185" s="135" t="s">
        <v>3629</v>
      </c>
      <c r="B2185" s="135">
        <v>521127</v>
      </c>
      <c r="C2185" s="135" t="s">
        <v>391</v>
      </c>
      <c r="D2185" s="135" t="s">
        <v>406</v>
      </c>
      <c r="E2185" s="135"/>
      <c r="F2185" s="135"/>
    </row>
    <row r="2186" spans="1:6" ht="14.5">
      <c r="A2186" s="135" t="s">
        <v>3630</v>
      </c>
      <c r="B2186" s="135">
        <v>539788</v>
      </c>
      <c r="C2186" s="135" t="s">
        <v>391</v>
      </c>
      <c r="D2186" s="135" t="s">
        <v>425</v>
      </c>
      <c r="E2186" s="135"/>
      <c r="F2186" s="135"/>
    </row>
    <row r="2187" spans="1:6" ht="14.5">
      <c r="A2187" s="135" t="s">
        <v>3631</v>
      </c>
      <c r="B2187" s="135">
        <v>507435</v>
      </c>
      <c r="C2187" s="135" t="s">
        <v>391</v>
      </c>
      <c r="D2187" s="135" t="s">
        <v>1023</v>
      </c>
      <c r="E2187" s="135"/>
      <c r="F2187" s="135"/>
    </row>
    <row r="2188" spans="1:6" ht="14.5">
      <c r="A2188" s="135" t="s">
        <v>3632</v>
      </c>
      <c r="B2188" s="135">
        <v>507435</v>
      </c>
      <c r="C2188" s="135" t="s">
        <v>391</v>
      </c>
      <c r="D2188" s="135" t="s">
        <v>1023</v>
      </c>
      <c r="E2188" s="135"/>
      <c r="F2188" s="135"/>
    </row>
    <row r="2189" spans="1:6" ht="14.5">
      <c r="A2189" s="135" t="s">
        <v>3633</v>
      </c>
      <c r="B2189" s="135">
        <v>535730</v>
      </c>
      <c r="C2189" s="135" t="s">
        <v>391</v>
      </c>
      <c r="D2189" s="135" t="s">
        <v>406</v>
      </c>
      <c r="E2189" s="135"/>
      <c r="F2189" s="135"/>
    </row>
    <row r="2190" spans="1:6" ht="14.5">
      <c r="A2190" s="135" t="s">
        <v>3634</v>
      </c>
      <c r="B2190" s="135">
        <v>531692</v>
      </c>
      <c r="C2190" s="135" t="s">
        <v>391</v>
      </c>
      <c r="D2190" s="135" t="s">
        <v>592</v>
      </c>
      <c r="E2190" s="135"/>
      <c r="F2190" s="135"/>
    </row>
    <row r="2191" spans="1:6" ht="14.5">
      <c r="A2191" s="135" t="s">
        <v>3635</v>
      </c>
      <c r="B2191" s="135">
        <v>513693</v>
      </c>
      <c r="C2191" s="135" t="s">
        <v>391</v>
      </c>
      <c r="D2191" s="135" t="s">
        <v>423</v>
      </c>
      <c r="E2191" s="135"/>
      <c r="F2191" s="135"/>
    </row>
    <row r="2192" spans="1:6" ht="14.5">
      <c r="A2192" s="135" t="s">
        <v>3636</v>
      </c>
      <c r="B2192" s="135">
        <v>540812</v>
      </c>
      <c r="C2192" s="135" t="s">
        <v>391</v>
      </c>
      <c r="D2192" s="135" t="s">
        <v>861</v>
      </c>
      <c r="E2192" s="135"/>
      <c r="F2192" s="135"/>
    </row>
    <row r="2193" spans="1:6" ht="14.5">
      <c r="A2193" s="135" t="s">
        <v>3637</v>
      </c>
      <c r="B2193" s="135">
        <v>507946</v>
      </c>
      <c r="C2193" s="135" t="s">
        <v>391</v>
      </c>
      <c r="D2193" s="135" t="s">
        <v>413</v>
      </c>
      <c r="E2193" s="135"/>
      <c r="F2193" s="135"/>
    </row>
    <row r="2194" spans="1:6" ht="14.5">
      <c r="A2194" s="135" t="s">
        <v>3638</v>
      </c>
      <c r="B2194" s="135">
        <v>507946</v>
      </c>
      <c r="C2194" s="135" t="s">
        <v>391</v>
      </c>
      <c r="D2194" s="135" t="s">
        <v>413</v>
      </c>
      <c r="E2194" s="135"/>
      <c r="F2194" s="135"/>
    </row>
    <row r="2195" spans="1:6" ht="14.5">
      <c r="A2195" s="135" t="s">
        <v>3639</v>
      </c>
      <c r="B2195" s="135">
        <v>535566</v>
      </c>
      <c r="C2195" s="135" t="s">
        <v>391</v>
      </c>
      <c r="D2195" s="135" t="s">
        <v>408</v>
      </c>
      <c r="E2195" s="135"/>
      <c r="F2195" s="135"/>
    </row>
    <row r="2196" spans="1:6" ht="14.5">
      <c r="A2196" s="135" t="s">
        <v>3640</v>
      </c>
      <c r="B2196" s="135">
        <v>524699</v>
      </c>
      <c r="C2196" s="135" t="s">
        <v>391</v>
      </c>
      <c r="D2196" s="135" t="s">
        <v>439</v>
      </c>
      <c r="E2196" s="135"/>
      <c r="F2196" s="135"/>
    </row>
    <row r="2197" spans="1:6" ht="14.5">
      <c r="A2197" s="135" t="s">
        <v>3641</v>
      </c>
      <c r="B2197" s="135">
        <v>522101</v>
      </c>
      <c r="C2197" s="135" t="s">
        <v>391</v>
      </c>
      <c r="D2197" s="135" t="s">
        <v>399</v>
      </c>
      <c r="E2197" s="135"/>
      <c r="F2197" s="135"/>
    </row>
    <row r="2198" spans="1:6" ht="14.5">
      <c r="A2198" s="135" t="s">
        <v>3642</v>
      </c>
      <c r="B2198" s="135">
        <v>523218</v>
      </c>
      <c r="C2198" s="135" t="s">
        <v>3643</v>
      </c>
      <c r="D2198" s="135" t="s">
        <v>933</v>
      </c>
      <c r="E2198" s="135"/>
      <c r="F2198" s="135"/>
    </row>
    <row r="2199" spans="1:6" ht="14.5">
      <c r="A2199" s="135" t="s">
        <v>3644</v>
      </c>
      <c r="B2199" s="135">
        <v>524500</v>
      </c>
      <c r="C2199" s="135" t="s">
        <v>3645</v>
      </c>
      <c r="D2199" s="135" t="s">
        <v>429</v>
      </c>
      <c r="E2199" s="135"/>
      <c r="F2199" s="135"/>
    </row>
    <row r="2200" spans="1:6" ht="14.5">
      <c r="A2200" s="135" t="s">
        <v>3646</v>
      </c>
      <c r="B2200" s="135">
        <v>524500</v>
      </c>
      <c r="C2200" s="135" t="s">
        <v>3645</v>
      </c>
      <c r="D2200" s="135" t="s">
        <v>429</v>
      </c>
      <c r="E2200" s="135"/>
      <c r="F2200" s="135"/>
    </row>
    <row r="2201" spans="1:6" ht="14.5">
      <c r="A2201" s="135" t="s">
        <v>3647</v>
      </c>
      <c r="B2201" s="135">
        <v>532067</v>
      </c>
      <c r="C2201" s="135" t="s">
        <v>391</v>
      </c>
      <c r="D2201" s="135" t="s">
        <v>535</v>
      </c>
      <c r="E2201" s="135"/>
      <c r="F2201" s="135"/>
    </row>
    <row r="2202" spans="1:6" ht="14.5">
      <c r="A2202" s="135" t="s">
        <v>3648</v>
      </c>
      <c r="B2202" s="135">
        <v>532067</v>
      </c>
      <c r="C2202" s="135" t="s">
        <v>391</v>
      </c>
      <c r="D2202" s="135" t="s">
        <v>535</v>
      </c>
      <c r="E2202" s="135"/>
      <c r="F2202" s="135"/>
    </row>
    <row r="2203" spans="1:6" ht="14.5">
      <c r="A2203" s="135" t="s">
        <v>3649</v>
      </c>
      <c r="B2203" s="135">
        <v>530313</v>
      </c>
      <c r="C2203" s="135" t="s">
        <v>3650</v>
      </c>
      <c r="D2203" s="135" t="s">
        <v>429</v>
      </c>
      <c r="E2203" s="135"/>
      <c r="F2203" s="135"/>
    </row>
    <row r="2204" spans="1:6" ht="14.5">
      <c r="A2204" s="135" t="s">
        <v>3651</v>
      </c>
      <c r="B2204" s="135">
        <v>500240</v>
      </c>
      <c r="C2204" s="135" t="s">
        <v>391</v>
      </c>
      <c r="D2204" s="135" t="s">
        <v>1049</v>
      </c>
      <c r="E2204" s="135"/>
      <c r="F2204" s="135"/>
    </row>
    <row r="2205" spans="1:6" ht="14.5">
      <c r="A2205" s="135" t="s">
        <v>3652</v>
      </c>
      <c r="B2205" s="135">
        <v>531274</v>
      </c>
      <c r="C2205" s="135" t="s">
        <v>391</v>
      </c>
      <c r="D2205" s="135" t="s">
        <v>408</v>
      </c>
      <c r="E2205" s="135"/>
      <c r="F2205" s="135"/>
    </row>
    <row r="2206" spans="1:6" ht="14.5">
      <c r="A2206" s="135" t="s">
        <v>3653</v>
      </c>
      <c r="B2206" s="135">
        <v>524019</v>
      </c>
      <c r="C2206" s="135" t="s">
        <v>3654</v>
      </c>
      <c r="D2206" s="135" t="s">
        <v>511</v>
      </c>
      <c r="E2206" s="135"/>
      <c r="F2206" s="135"/>
    </row>
    <row r="2207" spans="1:6" ht="14.5">
      <c r="A2207" s="135" t="s">
        <v>3655</v>
      </c>
      <c r="B2207" s="135">
        <v>524019</v>
      </c>
      <c r="C2207" s="135" t="s">
        <v>3654</v>
      </c>
      <c r="D2207" s="135" t="s">
        <v>511</v>
      </c>
      <c r="E2207" s="135"/>
      <c r="F2207" s="135"/>
    </row>
    <row r="2208" spans="1:6" ht="14.5">
      <c r="A2208" s="135" t="s">
        <v>3656</v>
      </c>
      <c r="B2208" s="135">
        <v>530215</v>
      </c>
      <c r="C2208" s="135" t="s">
        <v>391</v>
      </c>
      <c r="D2208" s="135" t="s">
        <v>477</v>
      </c>
      <c r="E2208" s="135"/>
      <c r="F2208" s="135"/>
    </row>
    <row r="2209" spans="1:6" ht="14.5">
      <c r="A2209" s="135" t="s">
        <v>3657</v>
      </c>
      <c r="B2209" s="135">
        <v>512329</v>
      </c>
      <c r="C2209" s="135" t="s">
        <v>391</v>
      </c>
      <c r="D2209" s="135" t="s">
        <v>812</v>
      </c>
      <c r="E2209" s="135"/>
      <c r="F2209" s="135"/>
    </row>
    <row r="2210" spans="1:6" ht="14.5">
      <c r="A2210" s="135" t="s">
        <v>3658</v>
      </c>
      <c r="B2210" s="135">
        <v>540680</v>
      </c>
      <c r="C2210" s="135" t="s">
        <v>3659</v>
      </c>
      <c r="D2210" s="135" t="s">
        <v>423</v>
      </c>
      <c r="E2210" s="135"/>
      <c r="F2210" s="135"/>
    </row>
    <row r="2211" spans="1:6" ht="14.5">
      <c r="A2211" s="135" t="s">
        <v>3660</v>
      </c>
      <c r="B2211" s="135">
        <v>531413</v>
      </c>
      <c r="C2211" s="135" t="s">
        <v>391</v>
      </c>
      <c r="D2211" s="135" t="s">
        <v>2384</v>
      </c>
      <c r="E2211" s="135"/>
      <c r="F2211" s="135"/>
    </row>
    <row r="2212" spans="1:6" ht="14.5">
      <c r="A2212" s="135" t="s">
        <v>3661</v>
      </c>
      <c r="B2212" s="135">
        <v>537750</v>
      </c>
      <c r="C2212" s="135" t="s">
        <v>391</v>
      </c>
      <c r="D2212" s="135" t="s">
        <v>411</v>
      </c>
      <c r="E2212" s="135"/>
      <c r="F2212" s="135"/>
    </row>
    <row r="2213" spans="1:6" ht="14.5">
      <c r="A2213" s="135" t="s">
        <v>3662</v>
      </c>
      <c r="B2213" s="135">
        <v>532967</v>
      </c>
      <c r="C2213" s="135" t="s">
        <v>3663</v>
      </c>
      <c r="D2213" s="135" t="s">
        <v>551</v>
      </c>
      <c r="E2213" s="135"/>
      <c r="F2213" s="135"/>
    </row>
    <row r="2214" spans="1:6" ht="14.5">
      <c r="A2214" s="135" t="s">
        <v>3664</v>
      </c>
      <c r="B2214" s="135">
        <v>500241</v>
      </c>
      <c r="C2214" s="135" t="s">
        <v>3665</v>
      </c>
      <c r="D2214" s="135" t="s">
        <v>399</v>
      </c>
      <c r="E2214" s="135"/>
      <c r="F2214" s="135"/>
    </row>
    <row r="2215" spans="1:6" ht="14.5">
      <c r="A2215" s="135" t="s">
        <v>3666</v>
      </c>
      <c r="B2215" s="135">
        <v>533193</v>
      </c>
      <c r="C2215" s="135" t="s">
        <v>3667</v>
      </c>
      <c r="D2215" s="135" t="s">
        <v>689</v>
      </c>
      <c r="E2215" s="135"/>
      <c r="F2215" s="135"/>
    </row>
    <row r="2216" spans="1:6" ht="14.5">
      <c r="A2216" s="135" t="s">
        <v>3668</v>
      </c>
      <c r="B2216" s="135">
        <v>500245</v>
      </c>
      <c r="C2216" s="135" t="s">
        <v>391</v>
      </c>
      <c r="D2216" s="135" t="s">
        <v>423</v>
      </c>
      <c r="E2216" s="135"/>
      <c r="F2216" s="135"/>
    </row>
    <row r="2217" spans="1:6" ht="14.5">
      <c r="A2217" s="135" t="s">
        <v>3669</v>
      </c>
      <c r="B2217" s="135">
        <v>500243</v>
      </c>
      <c r="C2217" s="135" t="s">
        <v>3670</v>
      </c>
      <c r="D2217" s="135" t="s">
        <v>399</v>
      </c>
      <c r="E2217" s="135"/>
      <c r="F2217" s="135"/>
    </row>
    <row r="2218" spans="1:6" ht="14.5">
      <c r="A2218" s="135" t="s">
        <v>3671</v>
      </c>
      <c r="B2218" s="135">
        <v>533293</v>
      </c>
      <c r="C2218" s="135" t="s">
        <v>3672</v>
      </c>
      <c r="D2218" s="135" t="s">
        <v>746</v>
      </c>
      <c r="E2218" s="135"/>
      <c r="F2218" s="135"/>
    </row>
    <row r="2219" spans="1:6" ht="14.5">
      <c r="A2219" s="135" t="s">
        <v>3673</v>
      </c>
      <c r="B2219" s="135">
        <v>505283</v>
      </c>
      <c r="C2219" s="135" t="s">
        <v>391</v>
      </c>
      <c r="D2219" s="135" t="s">
        <v>399</v>
      </c>
      <c r="E2219" s="135"/>
      <c r="F2219" s="135"/>
    </row>
    <row r="2220" spans="1:6" ht="14.5">
      <c r="A2220" s="135" t="s">
        <v>3674</v>
      </c>
      <c r="B2220" s="135">
        <v>530145</v>
      </c>
      <c r="C2220" s="135" t="s">
        <v>391</v>
      </c>
      <c r="D2220" s="135" t="s">
        <v>511</v>
      </c>
      <c r="E2220" s="135"/>
      <c r="F2220" s="135"/>
    </row>
    <row r="2221" spans="1:6" ht="14.5">
      <c r="A2221" s="135" t="s">
        <v>3675</v>
      </c>
      <c r="B2221" s="135">
        <v>521248</v>
      </c>
      <c r="C2221" s="135" t="s">
        <v>3676</v>
      </c>
      <c r="D2221" s="135" t="s">
        <v>505</v>
      </c>
      <c r="E2221" s="135"/>
      <c r="F2221" s="135"/>
    </row>
    <row r="2222" spans="1:6" ht="14.5">
      <c r="A2222" s="135" t="s">
        <v>3677</v>
      </c>
      <c r="B2222" s="135">
        <v>532304</v>
      </c>
      <c r="C2222" s="135" t="s">
        <v>391</v>
      </c>
      <c r="D2222" s="135" t="s">
        <v>374</v>
      </c>
      <c r="E2222" s="135"/>
      <c r="F2222" s="135"/>
    </row>
    <row r="2223" spans="1:6" ht="14.5">
      <c r="A2223" s="135" t="s">
        <v>3678</v>
      </c>
      <c r="B2223" s="135">
        <v>532304</v>
      </c>
      <c r="C2223" s="135" t="s">
        <v>391</v>
      </c>
      <c r="D2223" s="135" t="s">
        <v>374</v>
      </c>
      <c r="E2223" s="135"/>
      <c r="F2223" s="135"/>
    </row>
    <row r="2224" spans="1:6" ht="14.5">
      <c r="A2224" s="135" t="s">
        <v>3679</v>
      </c>
      <c r="B2224" s="135">
        <v>530235</v>
      </c>
      <c r="C2224" s="135" t="s">
        <v>391</v>
      </c>
      <c r="D2224" s="135" t="s">
        <v>408</v>
      </c>
      <c r="E2224" s="135"/>
      <c r="F2224" s="135"/>
    </row>
    <row r="2225" spans="1:6" ht="14.5">
      <c r="A2225" s="135" t="s">
        <v>3680</v>
      </c>
      <c r="B2225" s="135">
        <v>526409</v>
      </c>
      <c r="C2225" s="135" t="s">
        <v>391</v>
      </c>
      <c r="D2225" s="135" t="s">
        <v>511</v>
      </c>
      <c r="E2225" s="135"/>
      <c r="F2225" s="135"/>
    </row>
    <row r="2226" spans="1:6" ht="14.5">
      <c r="A2226" s="135" t="s">
        <v>3681</v>
      </c>
      <c r="B2226" s="135">
        <v>526409</v>
      </c>
      <c r="C2226" s="135" t="s">
        <v>391</v>
      </c>
      <c r="D2226" s="135" t="s">
        <v>511</v>
      </c>
      <c r="E2226" s="135"/>
      <c r="F2226" s="135"/>
    </row>
    <row r="2227" spans="1:6" ht="14.5">
      <c r="A2227" s="135" t="s">
        <v>3682</v>
      </c>
      <c r="B2227" s="135">
        <v>523652</v>
      </c>
      <c r="C2227" s="135" t="s">
        <v>391</v>
      </c>
      <c r="D2227" s="135" t="s">
        <v>511</v>
      </c>
      <c r="E2227" s="135"/>
      <c r="F2227" s="135"/>
    </row>
    <row r="2228" spans="1:6" ht="14.5">
      <c r="A2228" s="135" t="s">
        <v>3683</v>
      </c>
      <c r="B2228" s="135">
        <v>521238</v>
      </c>
      <c r="C2228" s="135" t="s">
        <v>391</v>
      </c>
      <c r="D2228" s="135" t="s">
        <v>716</v>
      </c>
      <c r="E2228" s="135"/>
      <c r="F2228" s="135"/>
    </row>
    <row r="2229" spans="1:6" ht="14.5">
      <c r="A2229" s="135" t="s">
        <v>3684</v>
      </c>
      <c r="B2229" s="135" t="s">
        <v>391</v>
      </c>
      <c r="C2229" s="135" t="s">
        <v>3685</v>
      </c>
      <c r="D2229" s="135" t="s">
        <v>402</v>
      </c>
      <c r="E2229" s="135"/>
      <c r="F2229" s="135"/>
    </row>
    <row r="2230" spans="1:6" ht="14.5">
      <c r="A2230" s="135" t="s">
        <v>3686</v>
      </c>
      <c r="B2230" s="135">
        <v>530771</v>
      </c>
      <c r="C2230" s="135" t="s">
        <v>391</v>
      </c>
      <c r="D2230" s="135" t="s">
        <v>408</v>
      </c>
      <c r="E2230" s="135"/>
      <c r="F2230" s="135"/>
    </row>
    <row r="2231" spans="1:6" ht="14.5">
      <c r="A2231" s="135" t="s">
        <v>3687</v>
      </c>
      <c r="B2231" s="135">
        <v>514221</v>
      </c>
      <c r="C2231" s="135" t="s">
        <v>391</v>
      </c>
      <c r="D2231" s="135" t="s">
        <v>406</v>
      </c>
      <c r="E2231" s="135"/>
      <c r="F2231" s="135"/>
    </row>
    <row r="2232" spans="1:6" ht="14.5">
      <c r="A2232" s="135" t="s">
        <v>3688</v>
      </c>
      <c r="B2232" s="135">
        <v>517170</v>
      </c>
      <c r="C2232" s="135" t="s">
        <v>3689</v>
      </c>
      <c r="D2232" s="135" t="s">
        <v>689</v>
      </c>
      <c r="E2232" s="135"/>
      <c r="F2232" s="135"/>
    </row>
    <row r="2233" spans="1:6" ht="14.5">
      <c r="A2233" s="135" t="s">
        <v>3690</v>
      </c>
      <c r="B2233" s="135">
        <v>524520</v>
      </c>
      <c r="C2233" s="135" t="s">
        <v>391</v>
      </c>
      <c r="D2233" s="135" t="s">
        <v>580</v>
      </c>
      <c r="E2233" s="135"/>
      <c r="F2233" s="135"/>
    </row>
    <row r="2234" spans="1:6" ht="14.5">
      <c r="A2234" s="135" t="s">
        <v>3691</v>
      </c>
      <c r="B2234" s="135">
        <v>524520</v>
      </c>
      <c r="C2234" s="135" t="s">
        <v>391</v>
      </c>
      <c r="D2234" s="135" t="s">
        <v>580</v>
      </c>
      <c r="E2234" s="135"/>
      <c r="F2234" s="135"/>
    </row>
    <row r="2235" spans="1:6" ht="14.5">
      <c r="A2235" s="135" t="s">
        <v>3692</v>
      </c>
      <c r="B2235" s="135">
        <v>531578</v>
      </c>
      <c r="C2235" s="135" t="s">
        <v>391</v>
      </c>
      <c r="D2235" s="135" t="s">
        <v>477</v>
      </c>
      <c r="E2235" s="135"/>
      <c r="F2235" s="135"/>
    </row>
    <row r="2236" spans="1:6" ht="14.5">
      <c r="A2236" s="135" t="s">
        <v>3693</v>
      </c>
      <c r="B2236" s="135">
        <v>519415</v>
      </c>
      <c r="C2236" s="135" t="s">
        <v>391</v>
      </c>
      <c r="D2236" s="135" t="s">
        <v>451</v>
      </c>
      <c r="E2236" s="135"/>
      <c r="F2236" s="135"/>
    </row>
    <row r="2237" spans="1:6" ht="14.5">
      <c r="A2237" s="135" t="s">
        <v>3694</v>
      </c>
      <c r="B2237" s="135">
        <v>540468</v>
      </c>
      <c r="C2237" s="135" t="s">
        <v>391</v>
      </c>
      <c r="D2237" s="135" t="s">
        <v>1356</v>
      </c>
      <c r="E2237" s="135"/>
      <c r="F2237" s="135"/>
    </row>
    <row r="2238" spans="1:6" ht="14.5">
      <c r="A2238" s="135" t="s">
        <v>3695</v>
      </c>
      <c r="B2238" s="135">
        <v>532942</v>
      </c>
      <c r="C2238" s="135" t="s">
        <v>3696</v>
      </c>
      <c r="D2238" s="135" t="s">
        <v>789</v>
      </c>
      <c r="E2238" s="135"/>
      <c r="F2238" s="135"/>
    </row>
    <row r="2239" spans="1:6" ht="14.5">
      <c r="A2239" s="135" t="s">
        <v>3697</v>
      </c>
      <c r="B2239" s="135">
        <v>512559</v>
      </c>
      <c r="C2239" s="135" t="s">
        <v>3698</v>
      </c>
      <c r="D2239" s="135" t="s">
        <v>589</v>
      </c>
      <c r="E2239" s="135"/>
      <c r="F2239" s="135"/>
    </row>
    <row r="2240" spans="1:6" ht="14.5">
      <c r="A2240" s="135" t="s">
        <v>3699</v>
      </c>
      <c r="B2240" s="135">
        <v>523207</v>
      </c>
      <c r="C2240" s="135" t="s">
        <v>3700</v>
      </c>
      <c r="D2240" s="135" t="s">
        <v>937</v>
      </c>
      <c r="E2240" s="135"/>
      <c r="F2240" s="135"/>
    </row>
    <row r="2241" spans="1:6" ht="14.5">
      <c r="A2241" s="135" t="s">
        <v>3701</v>
      </c>
      <c r="B2241" s="135">
        <v>532924</v>
      </c>
      <c r="C2241" s="135" t="s">
        <v>3702</v>
      </c>
      <c r="D2241" s="135" t="s">
        <v>477</v>
      </c>
      <c r="E2241" s="135"/>
      <c r="F2241" s="135"/>
    </row>
    <row r="2242" spans="1:6" ht="14.5">
      <c r="A2242" s="135" t="s">
        <v>3703</v>
      </c>
      <c r="B2242" s="135">
        <v>539910</v>
      </c>
      <c r="C2242" s="135" t="s">
        <v>391</v>
      </c>
      <c r="D2242" s="135" t="s">
        <v>394</v>
      </c>
      <c r="E2242" s="135"/>
      <c r="F2242" s="135"/>
    </row>
    <row r="2243" spans="1:6" ht="14.5">
      <c r="A2243" s="135" t="s">
        <v>3704</v>
      </c>
      <c r="B2243" s="135">
        <v>514128</v>
      </c>
      <c r="C2243" s="135" t="s">
        <v>391</v>
      </c>
      <c r="D2243" s="135" t="s">
        <v>406</v>
      </c>
      <c r="E2243" s="135"/>
      <c r="F2243" s="135"/>
    </row>
    <row r="2244" spans="1:6" ht="14.5">
      <c r="A2244" s="135" t="s">
        <v>3705</v>
      </c>
      <c r="B2244" s="135">
        <v>524280</v>
      </c>
      <c r="C2244" s="135" t="s">
        <v>3706</v>
      </c>
      <c r="D2244" s="135" t="s">
        <v>429</v>
      </c>
      <c r="E2244" s="135"/>
      <c r="F2244" s="135"/>
    </row>
    <row r="2245" spans="1:6" ht="14.5">
      <c r="A2245" s="135" t="s">
        <v>3707</v>
      </c>
      <c r="B2245" s="135">
        <v>500247</v>
      </c>
      <c r="C2245" s="135" t="s">
        <v>3708</v>
      </c>
      <c r="D2245" s="135" t="s">
        <v>709</v>
      </c>
      <c r="E2245" s="135"/>
      <c r="F2245" s="135"/>
    </row>
    <row r="2246" spans="1:6" ht="14.5">
      <c r="A2246" s="135" t="s">
        <v>3709</v>
      </c>
      <c r="B2246" s="135">
        <v>590097</v>
      </c>
      <c r="C2246" s="135" t="s">
        <v>3710</v>
      </c>
      <c r="D2246" s="135" t="s">
        <v>374</v>
      </c>
      <c r="E2246" s="135"/>
      <c r="F2246" s="135"/>
    </row>
    <row r="2247" spans="1:6" ht="14.5">
      <c r="A2247" s="135" t="s">
        <v>3711</v>
      </c>
      <c r="B2247" s="135">
        <v>590107</v>
      </c>
      <c r="C2247" s="135" t="s">
        <v>3712</v>
      </c>
      <c r="D2247" s="135" t="s">
        <v>374</v>
      </c>
      <c r="E2247" s="135"/>
      <c r="F2247" s="135"/>
    </row>
    <row r="2248" spans="1:6" ht="14.5">
      <c r="A2248" s="135" t="s">
        <v>3713</v>
      </c>
      <c r="B2248" s="135">
        <v>532985</v>
      </c>
      <c r="C2248" s="135" t="s">
        <v>3714</v>
      </c>
      <c r="D2248" s="135" t="s">
        <v>374</v>
      </c>
      <c r="E2248" s="135"/>
      <c r="F2248" s="135"/>
    </row>
    <row r="2249" spans="1:6" ht="14.5">
      <c r="A2249" s="135" t="s">
        <v>3715</v>
      </c>
      <c r="B2249" s="135">
        <v>507474</v>
      </c>
      <c r="C2249" s="135" t="s">
        <v>391</v>
      </c>
      <c r="D2249" s="135" t="s">
        <v>471</v>
      </c>
      <c r="E2249" s="135"/>
      <c r="F2249" s="135"/>
    </row>
    <row r="2250" spans="1:6" ht="14.5">
      <c r="A2250" s="135" t="s">
        <v>3716</v>
      </c>
      <c r="B2250" s="135" t="s">
        <v>391</v>
      </c>
      <c r="C2250" s="135" t="s">
        <v>3717</v>
      </c>
      <c r="D2250" s="135" t="s">
        <v>482</v>
      </c>
      <c r="E2250" s="135"/>
      <c r="F2250" s="135"/>
    </row>
    <row r="2251" spans="1:6" ht="14.5">
      <c r="A2251" s="135" t="s">
        <v>3718</v>
      </c>
      <c r="B2251" s="135">
        <v>530299</v>
      </c>
      <c r="C2251" s="135" t="s">
        <v>3719</v>
      </c>
      <c r="D2251" s="135" t="s">
        <v>413</v>
      </c>
      <c r="E2251" s="135"/>
      <c r="F2251" s="135"/>
    </row>
    <row r="2252" spans="1:6" ht="14.5">
      <c r="A2252" s="135" t="s">
        <v>3720</v>
      </c>
      <c r="B2252" s="135" t="s">
        <v>391</v>
      </c>
      <c r="C2252" s="135" t="s">
        <v>3721</v>
      </c>
      <c r="D2252" s="135" t="s">
        <v>482</v>
      </c>
      <c r="E2252" s="135"/>
      <c r="F2252" s="135"/>
    </row>
    <row r="2253" spans="1:6" ht="14.5">
      <c r="A2253" s="135" t="s">
        <v>3722</v>
      </c>
      <c r="B2253" s="135">
        <v>511138</v>
      </c>
      <c r="C2253" s="135" t="s">
        <v>391</v>
      </c>
      <c r="D2253" s="135" t="s">
        <v>408</v>
      </c>
      <c r="E2253" s="135"/>
      <c r="F2253" s="135"/>
    </row>
    <row r="2254" spans="1:6" ht="14.5">
      <c r="A2254" s="135" t="s">
        <v>3723</v>
      </c>
      <c r="B2254" s="135">
        <v>539599</v>
      </c>
      <c r="C2254" s="135" t="s">
        <v>391</v>
      </c>
      <c r="D2254" s="135" t="s">
        <v>425</v>
      </c>
      <c r="E2254" s="135"/>
      <c r="F2254" s="135"/>
    </row>
    <row r="2255" spans="1:6" ht="14.5">
      <c r="A2255" s="135" t="s">
        <v>3724</v>
      </c>
      <c r="B2255" s="135">
        <v>523323</v>
      </c>
      <c r="C2255" s="135" t="s">
        <v>391</v>
      </c>
      <c r="D2255" s="135" t="s">
        <v>580</v>
      </c>
      <c r="E2255" s="135"/>
      <c r="F2255" s="135"/>
    </row>
    <row r="2256" spans="1:6" ht="14.5">
      <c r="A2256" s="135" t="s">
        <v>3725</v>
      </c>
      <c r="B2256" s="135">
        <v>505585</v>
      </c>
      <c r="C2256" s="135" t="s">
        <v>391</v>
      </c>
      <c r="D2256" s="135" t="s">
        <v>812</v>
      </c>
      <c r="E2256" s="135"/>
      <c r="F2256" s="135"/>
    </row>
    <row r="2257" spans="1:6" ht="14.5">
      <c r="A2257" s="135" t="s">
        <v>3726</v>
      </c>
      <c r="B2257" s="135">
        <v>507598</v>
      </c>
      <c r="C2257" s="135" t="s">
        <v>391</v>
      </c>
      <c r="D2257" s="135" t="s">
        <v>471</v>
      </c>
      <c r="E2257" s="135"/>
      <c r="F2257" s="135"/>
    </row>
    <row r="2258" spans="1:6" ht="14.5">
      <c r="A2258" s="135" t="s">
        <v>3727</v>
      </c>
      <c r="B2258" s="135">
        <v>532400</v>
      </c>
      <c r="C2258" s="135" t="s">
        <v>3728</v>
      </c>
      <c r="D2258" s="135" t="s">
        <v>377</v>
      </c>
      <c r="E2258" s="135"/>
      <c r="F2258" s="135"/>
    </row>
    <row r="2259" spans="1:6" ht="14.5">
      <c r="A2259" s="135" t="s">
        <v>3729</v>
      </c>
      <c r="B2259" s="135">
        <v>542651</v>
      </c>
      <c r="C2259" s="135" t="s">
        <v>3730</v>
      </c>
      <c r="D2259" s="135" t="s">
        <v>3731</v>
      </c>
      <c r="E2259" s="135"/>
      <c r="F2259" s="135"/>
    </row>
    <row r="2260" spans="1:6" ht="14.5">
      <c r="A2260" s="135" t="s">
        <v>3732</v>
      </c>
      <c r="B2260" s="135">
        <v>542459</v>
      </c>
      <c r="C2260" s="135" t="s">
        <v>3733</v>
      </c>
      <c r="D2260" s="135" t="s">
        <v>3731</v>
      </c>
      <c r="E2260" s="135"/>
      <c r="F2260" s="135"/>
    </row>
    <row r="2261" spans="1:6" ht="14.5">
      <c r="A2261" s="135" t="s">
        <v>3734</v>
      </c>
      <c r="B2261" s="135">
        <v>501261</v>
      </c>
      <c r="C2261" s="135" t="s">
        <v>391</v>
      </c>
      <c r="D2261" s="135" t="s">
        <v>374</v>
      </c>
      <c r="E2261" s="135"/>
      <c r="F2261" s="135"/>
    </row>
    <row r="2262" spans="1:6" ht="14.5">
      <c r="A2262" s="135" t="s">
        <v>3735</v>
      </c>
      <c r="B2262" s="135">
        <v>530813</v>
      </c>
      <c r="C2262" s="135" t="s">
        <v>3736</v>
      </c>
      <c r="D2262" s="135" t="s">
        <v>451</v>
      </c>
      <c r="E2262" s="135"/>
      <c r="F2262" s="135"/>
    </row>
    <row r="2263" spans="1:6" ht="14.5">
      <c r="A2263" s="135" t="s">
        <v>3737</v>
      </c>
      <c r="B2263" s="135">
        <v>524518</v>
      </c>
      <c r="C2263" s="135" t="s">
        <v>3738</v>
      </c>
      <c r="D2263" s="135" t="s">
        <v>429</v>
      </c>
      <c r="E2263" s="135"/>
      <c r="F2263" s="135"/>
    </row>
    <row r="2264" spans="1:6" ht="14.5">
      <c r="A2264" s="135" t="s">
        <v>3739</v>
      </c>
      <c r="B2264" s="135">
        <v>530139</v>
      </c>
      <c r="C2264" s="135" t="s">
        <v>391</v>
      </c>
      <c r="D2264" s="135" t="s">
        <v>408</v>
      </c>
      <c r="E2264" s="135"/>
      <c r="F2264" s="135"/>
    </row>
    <row r="2265" spans="1:6" ht="14.5">
      <c r="A2265" s="135" t="s">
        <v>3740</v>
      </c>
      <c r="B2265" s="135">
        <v>531328</v>
      </c>
      <c r="C2265" s="135" t="s">
        <v>391</v>
      </c>
      <c r="D2265" s="135" t="s">
        <v>1356</v>
      </c>
      <c r="E2265" s="135"/>
      <c r="F2265" s="135"/>
    </row>
    <row r="2266" spans="1:6" ht="14.5">
      <c r="A2266" s="135" t="s">
        <v>3741</v>
      </c>
      <c r="B2266" s="135">
        <v>533482</v>
      </c>
      <c r="C2266" s="135" t="s">
        <v>3742</v>
      </c>
      <c r="D2266" s="135" t="s">
        <v>789</v>
      </c>
      <c r="E2266" s="135"/>
      <c r="F2266" s="135"/>
    </row>
    <row r="2267" spans="1:6" ht="14.5">
      <c r="A2267" s="135" t="s">
        <v>3743</v>
      </c>
      <c r="B2267" s="135" t="s">
        <v>391</v>
      </c>
      <c r="C2267" s="135" t="s">
        <v>3744</v>
      </c>
      <c r="D2267" s="135" t="s">
        <v>402</v>
      </c>
      <c r="E2267" s="135"/>
      <c r="F2267" s="135"/>
    </row>
    <row r="2268" spans="1:6" ht="14.5">
      <c r="A2268" s="135" t="s">
        <v>3745</v>
      </c>
      <c r="B2268" s="135">
        <v>539384</v>
      </c>
      <c r="C2268" s="135" t="s">
        <v>391</v>
      </c>
      <c r="D2268" s="135" t="s">
        <v>408</v>
      </c>
      <c r="E2268" s="135"/>
      <c r="F2268" s="135"/>
    </row>
    <row r="2269" spans="1:6" ht="14.5">
      <c r="A2269" s="135" t="s">
        <v>3746</v>
      </c>
      <c r="B2269" s="135">
        <v>504392</v>
      </c>
      <c r="C2269" s="135" t="s">
        <v>391</v>
      </c>
      <c r="D2269" s="135" t="s">
        <v>374</v>
      </c>
      <c r="E2269" s="135"/>
      <c r="F2269" s="135"/>
    </row>
    <row r="2270" spans="1:6" ht="14.5">
      <c r="A2270" s="135" t="s">
        <v>3747</v>
      </c>
      <c r="B2270" s="135">
        <v>526423</v>
      </c>
      <c r="C2270" s="135" t="s">
        <v>391</v>
      </c>
      <c r="D2270" s="135" t="s">
        <v>511</v>
      </c>
      <c r="E2270" s="135"/>
      <c r="F2270" s="135"/>
    </row>
    <row r="2271" spans="1:6" ht="14.5">
      <c r="A2271" s="135" t="s">
        <v>3748</v>
      </c>
      <c r="B2271" s="135">
        <v>526423</v>
      </c>
      <c r="C2271" s="135" t="s">
        <v>391</v>
      </c>
      <c r="D2271" s="135" t="s">
        <v>511</v>
      </c>
      <c r="E2271" s="135"/>
      <c r="F2271" s="135"/>
    </row>
    <row r="2272" spans="1:6" ht="14.5">
      <c r="A2272" s="135" t="s">
        <v>3749</v>
      </c>
      <c r="B2272" s="135">
        <v>533210</v>
      </c>
      <c r="C2272" s="135" t="s">
        <v>391</v>
      </c>
      <c r="D2272" s="135" t="s">
        <v>640</v>
      </c>
      <c r="E2272" s="135"/>
      <c r="F2272" s="135"/>
    </row>
    <row r="2273" spans="1:6" ht="14.5">
      <c r="A2273" s="135" t="s">
        <v>3750</v>
      </c>
      <c r="B2273" s="135" t="s">
        <v>391</v>
      </c>
      <c r="C2273" s="135" t="s">
        <v>3751</v>
      </c>
      <c r="D2273" s="135" t="s">
        <v>402</v>
      </c>
      <c r="E2273" s="135"/>
      <c r="F2273" s="135"/>
    </row>
    <row r="2274" spans="1:6" ht="14.5">
      <c r="A2274" s="135" t="s">
        <v>3752</v>
      </c>
      <c r="B2274" s="135">
        <v>523550</v>
      </c>
      <c r="C2274" s="135" t="s">
        <v>391</v>
      </c>
      <c r="D2274" s="135" t="s">
        <v>380</v>
      </c>
      <c r="E2274" s="135"/>
      <c r="F2274" s="135"/>
    </row>
    <row r="2275" spans="1:6" ht="14.5">
      <c r="A2275" s="135" t="s">
        <v>3753</v>
      </c>
      <c r="B2275" s="135">
        <v>500249</v>
      </c>
      <c r="C2275" s="135" t="s">
        <v>3754</v>
      </c>
      <c r="D2275" s="135" t="s">
        <v>399</v>
      </c>
      <c r="E2275" s="135"/>
      <c r="F2275" s="135"/>
    </row>
    <row r="2276" spans="1:6" ht="14.5">
      <c r="A2276" s="135" t="s">
        <v>3755</v>
      </c>
      <c r="B2276" s="135">
        <v>519421</v>
      </c>
      <c r="C2276" s="135" t="s">
        <v>391</v>
      </c>
      <c r="D2276" s="135" t="s">
        <v>451</v>
      </c>
      <c r="E2276" s="135"/>
      <c r="F2276" s="135"/>
    </row>
    <row r="2277" spans="1:6" ht="14.5">
      <c r="A2277" s="135" t="s">
        <v>3756</v>
      </c>
      <c r="B2277" s="135" t="s">
        <v>391</v>
      </c>
      <c r="C2277" s="135" t="s">
        <v>3757</v>
      </c>
      <c r="D2277" s="135" t="s">
        <v>402</v>
      </c>
      <c r="E2277" s="135"/>
      <c r="F2277" s="135"/>
    </row>
    <row r="2278" spans="1:6" ht="14.5">
      <c r="A2278" s="135" t="s">
        <v>3758</v>
      </c>
      <c r="B2278" s="135">
        <v>503626</v>
      </c>
      <c r="C2278" s="135" t="s">
        <v>391</v>
      </c>
      <c r="D2278" s="135" t="s">
        <v>374</v>
      </c>
      <c r="E2278" s="135"/>
      <c r="F2278" s="135"/>
    </row>
    <row r="2279" spans="1:6" ht="14.5">
      <c r="A2279" s="135" t="s">
        <v>3759</v>
      </c>
      <c r="B2279" s="135">
        <v>532997</v>
      </c>
      <c r="C2279" s="135" t="s">
        <v>3760</v>
      </c>
      <c r="D2279" s="135" t="s">
        <v>530</v>
      </c>
      <c r="E2279" s="135"/>
      <c r="F2279" s="135"/>
    </row>
    <row r="2280" spans="1:6" ht="14.5">
      <c r="A2280" s="135" t="s">
        <v>3761</v>
      </c>
      <c r="B2280" s="135">
        <v>530149</v>
      </c>
      <c r="C2280" s="135" t="s">
        <v>391</v>
      </c>
      <c r="D2280" s="135" t="s">
        <v>406</v>
      </c>
      <c r="E2280" s="135"/>
      <c r="F2280" s="135"/>
    </row>
    <row r="2281" spans="1:6" ht="14.5">
      <c r="A2281" s="135" t="s">
        <v>3762</v>
      </c>
      <c r="B2281" s="135">
        <v>532081</v>
      </c>
      <c r="C2281" s="135" t="s">
        <v>3763</v>
      </c>
      <c r="D2281" s="135" t="s">
        <v>394</v>
      </c>
      <c r="E2281" s="135"/>
      <c r="F2281" s="135"/>
    </row>
    <row r="2282" spans="1:6" ht="14.5">
      <c r="A2282" s="135" t="s">
        <v>3764</v>
      </c>
      <c r="B2282" s="135">
        <v>532937</v>
      </c>
      <c r="C2282" s="135" t="s">
        <v>391</v>
      </c>
      <c r="D2282" s="135" t="s">
        <v>385</v>
      </c>
      <c r="E2282" s="135"/>
      <c r="F2282" s="135"/>
    </row>
    <row r="2283" spans="1:6" ht="14.5">
      <c r="A2283" s="135" t="s">
        <v>3765</v>
      </c>
      <c r="B2283" s="135">
        <v>539408</v>
      </c>
      <c r="C2283" s="135" t="s">
        <v>391</v>
      </c>
      <c r="D2283" s="135" t="s">
        <v>408</v>
      </c>
      <c r="E2283" s="135"/>
      <c r="F2283" s="135"/>
    </row>
    <row r="2284" spans="1:6" ht="14.5">
      <c r="A2284" s="135" t="s">
        <v>3766</v>
      </c>
      <c r="B2284" s="135">
        <v>505299</v>
      </c>
      <c r="C2284" s="135" t="s">
        <v>391</v>
      </c>
      <c r="D2284" s="135" t="s">
        <v>399</v>
      </c>
      <c r="E2284" s="135"/>
      <c r="F2284" s="135"/>
    </row>
    <row r="2285" spans="1:6" ht="14.5">
      <c r="A2285" s="135" t="s">
        <v>3767</v>
      </c>
      <c r="B2285" s="135">
        <v>513703</v>
      </c>
      <c r="C2285" s="135" t="s">
        <v>391</v>
      </c>
      <c r="D2285" s="135" t="s">
        <v>406</v>
      </c>
      <c r="E2285" s="135"/>
      <c r="F2285" s="135"/>
    </row>
    <row r="2286" spans="1:6" ht="14.5">
      <c r="A2286" s="135" t="s">
        <v>3768</v>
      </c>
      <c r="B2286" s="135">
        <v>523594</v>
      </c>
      <c r="C2286" s="135" t="s">
        <v>391</v>
      </c>
      <c r="D2286" s="135" t="s">
        <v>511</v>
      </c>
      <c r="E2286" s="135"/>
      <c r="F2286" s="135"/>
    </row>
    <row r="2287" spans="1:6" ht="14.5">
      <c r="A2287" s="135" t="s">
        <v>3769</v>
      </c>
      <c r="B2287" s="135">
        <v>511048</v>
      </c>
      <c r="C2287" s="135" t="s">
        <v>391</v>
      </c>
      <c r="D2287" s="135" t="s">
        <v>413</v>
      </c>
      <c r="E2287" s="135"/>
      <c r="F2287" s="135"/>
    </row>
    <row r="2288" spans="1:6" ht="14.5">
      <c r="A2288" s="135" t="s">
        <v>3770</v>
      </c>
      <c r="B2288" s="135">
        <v>514240</v>
      </c>
      <c r="C2288" s="135" t="s">
        <v>391</v>
      </c>
      <c r="D2288" s="135" t="s">
        <v>406</v>
      </c>
      <c r="E2288" s="135"/>
      <c r="F2288" s="135"/>
    </row>
    <row r="2289" spans="1:6" ht="14.5">
      <c r="A2289" s="135" t="s">
        <v>3771</v>
      </c>
      <c r="B2289" s="135">
        <v>536170</v>
      </c>
      <c r="C2289" s="135" t="s">
        <v>391</v>
      </c>
      <c r="D2289" s="135" t="s">
        <v>413</v>
      </c>
      <c r="E2289" s="135"/>
      <c r="F2289" s="135"/>
    </row>
    <row r="2290" spans="1:6" ht="14.5">
      <c r="A2290" s="135" t="s">
        <v>3772</v>
      </c>
      <c r="B2290" s="135">
        <v>530421</v>
      </c>
      <c r="C2290" s="135" t="s">
        <v>391</v>
      </c>
      <c r="D2290" s="135" t="s">
        <v>439</v>
      </c>
      <c r="E2290" s="135"/>
      <c r="F2290" s="135"/>
    </row>
    <row r="2291" spans="1:6" ht="14.5">
      <c r="A2291" s="135" t="s">
        <v>3773</v>
      </c>
      <c r="B2291" s="135">
        <v>531206</v>
      </c>
      <c r="C2291" s="135" t="s">
        <v>391</v>
      </c>
      <c r="D2291" s="135" t="s">
        <v>408</v>
      </c>
      <c r="E2291" s="135"/>
      <c r="F2291" s="135"/>
    </row>
    <row r="2292" spans="1:6" ht="14.5">
      <c r="A2292" s="135" t="s">
        <v>3774</v>
      </c>
      <c r="B2292" s="135">
        <v>531882</v>
      </c>
      <c r="C2292" s="135" t="s">
        <v>3775</v>
      </c>
      <c r="D2292" s="135" t="s">
        <v>451</v>
      </c>
      <c r="E2292" s="135"/>
      <c r="F2292" s="135"/>
    </row>
    <row r="2293" spans="1:6" ht="14.5">
      <c r="A2293" s="135" t="s">
        <v>3776</v>
      </c>
      <c r="B2293" s="135">
        <v>539997</v>
      </c>
      <c r="C2293" s="135" t="s">
        <v>391</v>
      </c>
      <c r="D2293" s="135" t="s">
        <v>429</v>
      </c>
      <c r="E2293" s="135"/>
      <c r="F2293" s="135"/>
    </row>
    <row r="2294" spans="1:6" ht="14.5">
      <c r="A2294" s="135" t="s">
        <v>3777</v>
      </c>
      <c r="B2294" s="135">
        <v>537669</v>
      </c>
      <c r="C2294" s="135" t="s">
        <v>391</v>
      </c>
      <c r="D2294" s="135" t="s">
        <v>469</v>
      </c>
      <c r="E2294" s="135"/>
      <c r="F2294" s="135"/>
    </row>
    <row r="2295" spans="1:6" ht="14.5">
      <c r="A2295" s="135" t="s">
        <v>3778</v>
      </c>
      <c r="B2295" s="135">
        <v>533519</v>
      </c>
      <c r="C2295" s="135" t="s">
        <v>3779</v>
      </c>
      <c r="D2295" s="135" t="s">
        <v>557</v>
      </c>
      <c r="E2295" s="135"/>
      <c r="F2295" s="135"/>
    </row>
    <row r="2296" spans="1:6" ht="14.5">
      <c r="A2296" s="135" t="s">
        <v>3780</v>
      </c>
      <c r="B2296" s="135">
        <v>540115</v>
      </c>
      <c r="C2296" s="135" t="s">
        <v>3781</v>
      </c>
      <c r="D2296" s="135" t="s">
        <v>397</v>
      </c>
      <c r="E2296" s="135"/>
      <c r="F2296" s="135"/>
    </row>
    <row r="2297" spans="1:6" ht="14.5">
      <c r="A2297" s="135" t="s">
        <v>3782</v>
      </c>
      <c r="B2297" s="135">
        <v>526947</v>
      </c>
      <c r="C2297" s="135" t="s">
        <v>3783</v>
      </c>
      <c r="D2297" s="135" t="s">
        <v>1437</v>
      </c>
      <c r="E2297" s="135"/>
      <c r="F2297" s="135"/>
    </row>
    <row r="2298" spans="1:6" ht="14.5">
      <c r="A2298" s="135" t="s">
        <v>3784</v>
      </c>
      <c r="B2298" s="135">
        <v>505693</v>
      </c>
      <c r="C2298" s="135" t="s">
        <v>3785</v>
      </c>
      <c r="D2298" s="135" t="s">
        <v>576</v>
      </c>
      <c r="E2298" s="135"/>
      <c r="F2298" s="135"/>
    </row>
    <row r="2299" spans="1:6" ht="14.5">
      <c r="A2299" s="135" t="s">
        <v>3786</v>
      </c>
      <c r="B2299" s="135">
        <v>524202</v>
      </c>
      <c r="C2299" s="135" t="s">
        <v>391</v>
      </c>
      <c r="D2299" s="135" t="s">
        <v>471</v>
      </c>
      <c r="E2299" s="135"/>
      <c r="F2299" s="135"/>
    </row>
    <row r="2300" spans="1:6" ht="14.5">
      <c r="A2300" s="135" t="s">
        <v>3787</v>
      </c>
      <c r="B2300" s="135">
        <v>524202</v>
      </c>
      <c r="C2300" s="135" t="s">
        <v>391</v>
      </c>
      <c r="D2300" s="135" t="s">
        <v>471</v>
      </c>
      <c r="E2300" s="135"/>
      <c r="F2300" s="135"/>
    </row>
    <row r="2301" spans="1:6" ht="14.5">
      <c r="A2301" s="135" t="s">
        <v>3788</v>
      </c>
      <c r="B2301" s="135">
        <v>540026</v>
      </c>
      <c r="C2301" s="135" t="s">
        <v>391</v>
      </c>
      <c r="D2301" s="135" t="s">
        <v>477</v>
      </c>
      <c r="E2301" s="135"/>
      <c r="F2301" s="135"/>
    </row>
    <row r="2302" spans="1:6" ht="14.5">
      <c r="A2302" s="135" t="s">
        <v>3789</v>
      </c>
      <c r="B2302" s="135">
        <v>530577</v>
      </c>
      <c r="C2302" s="135" t="s">
        <v>391</v>
      </c>
      <c r="D2302" s="135" t="s">
        <v>408</v>
      </c>
      <c r="E2302" s="135"/>
      <c r="F2302" s="135"/>
    </row>
    <row r="2303" spans="1:6" ht="14.5">
      <c r="A2303" s="135" t="s">
        <v>3790</v>
      </c>
      <c r="B2303" s="135">
        <v>524522</v>
      </c>
      <c r="C2303" s="135" t="s">
        <v>391</v>
      </c>
      <c r="D2303" s="135" t="s">
        <v>439</v>
      </c>
      <c r="E2303" s="135"/>
      <c r="F2303" s="135"/>
    </row>
    <row r="2304" spans="1:6" ht="14.5">
      <c r="A2304" s="135" t="s">
        <v>3791</v>
      </c>
      <c r="B2304" s="135" t="s">
        <v>391</v>
      </c>
      <c r="C2304" s="135" t="s">
        <v>3792</v>
      </c>
      <c r="D2304" s="135" t="s">
        <v>402</v>
      </c>
      <c r="E2304" s="135"/>
      <c r="F2304" s="135"/>
    </row>
    <row r="2305" spans="1:6" ht="14.5">
      <c r="A2305" s="135" t="s">
        <v>3793</v>
      </c>
      <c r="B2305" s="135">
        <v>531842</v>
      </c>
      <c r="C2305" s="135" t="s">
        <v>391</v>
      </c>
      <c r="D2305" s="135" t="s">
        <v>413</v>
      </c>
      <c r="E2305" s="135"/>
      <c r="F2305" s="135"/>
    </row>
    <row r="2306" spans="1:6" ht="14.5">
      <c r="A2306" s="135" t="s">
        <v>3794</v>
      </c>
      <c r="B2306" s="135">
        <v>535387</v>
      </c>
      <c r="C2306" s="135" t="s">
        <v>391</v>
      </c>
      <c r="D2306" s="135" t="s">
        <v>406</v>
      </c>
      <c r="E2306" s="135"/>
      <c r="F2306" s="135"/>
    </row>
    <row r="2307" spans="1:6" ht="14.5">
      <c r="A2307" s="135" t="s">
        <v>3795</v>
      </c>
      <c r="B2307" s="135">
        <v>535387</v>
      </c>
      <c r="C2307" s="135" t="s">
        <v>391</v>
      </c>
      <c r="D2307" s="135" t="s">
        <v>406</v>
      </c>
      <c r="E2307" s="135"/>
      <c r="F2307" s="135"/>
    </row>
    <row r="2308" spans="1:6" ht="14.5">
      <c r="A2308" s="135" t="s">
        <v>3796</v>
      </c>
      <c r="B2308" s="135">
        <v>505302</v>
      </c>
      <c r="C2308" s="135" t="s">
        <v>391</v>
      </c>
      <c r="D2308" s="135" t="s">
        <v>399</v>
      </c>
      <c r="E2308" s="135"/>
      <c r="F2308" s="135"/>
    </row>
    <row r="2309" spans="1:6" ht="14.5">
      <c r="A2309" s="135" t="s">
        <v>3797</v>
      </c>
      <c r="B2309" s="135">
        <v>504258</v>
      </c>
      <c r="C2309" s="135" t="s">
        <v>391</v>
      </c>
      <c r="D2309" s="135" t="s">
        <v>689</v>
      </c>
      <c r="E2309" s="135"/>
      <c r="F2309" s="135"/>
    </row>
    <row r="2310" spans="1:6" ht="14.5">
      <c r="A2310" s="135" t="s">
        <v>3798</v>
      </c>
      <c r="B2310" s="135" t="s">
        <v>391</v>
      </c>
      <c r="C2310" s="135" t="s">
        <v>3799</v>
      </c>
      <c r="D2310" s="135" t="s">
        <v>482</v>
      </c>
      <c r="E2310" s="135"/>
      <c r="F2310" s="135"/>
    </row>
    <row r="2311" spans="1:6" ht="14.5">
      <c r="A2311" s="135" t="s">
        <v>3800</v>
      </c>
      <c r="B2311" s="135">
        <v>500252</v>
      </c>
      <c r="C2311" s="135" t="s">
        <v>3801</v>
      </c>
      <c r="D2311" s="135" t="s">
        <v>399</v>
      </c>
      <c r="E2311" s="135"/>
      <c r="F2311" s="135"/>
    </row>
    <row r="2312" spans="1:6" ht="14.5">
      <c r="A2312" s="135" t="s">
        <v>3802</v>
      </c>
      <c r="B2312" s="135">
        <v>502958</v>
      </c>
      <c r="C2312" s="135" t="s">
        <v>391</v>
      </c>
      <c r="D2312" s="135" t="s">
        <v>406</v>
      </c>
      <c r="E2312" s="135"/>
      <c r="F2312" s="135"/>
    </row>
    <row r="2313" spans="1:6" ht="14.5">
      <c r="A2313" s="135" t="s">
        <v>3803</v>
      </c>
      <c r="B2313" s="135">
        <v>506079</v>
      </c>
      <c r="C2313" s="135" t="s">
        <v>3804</v>
      </c>
      <c r="D2313" s="135" t="s">
        <v>714</v>
      </c>
      <c r="E2313" s="135"/>
      <c r="F2313" s="135"/>
    </row>
    <row r="2314" spans="1:6" ht="14.5">
      <c r="A2314" s="135" t="s">
        <v>3805</v>
      </c>
      <c r="B2314" s="135">
        <v>534690</v>
      </c>
      <c r="C2314" s="135" t="s">
        <v>3806</v>
      </c>
      <c r="D2314" s="135" t="s">
        <v>709</v>
      </c>
      <c r="E2314" s="135"/>
      <c r="F2314" s="135"/>
    </row>
    <row r="2315" spans="1:6" ht="14.5">
      <c r="A2315" s="135" t="s">
        <v>3807</v>
      </c>
      <c r="B2315" s="135">
        <v>590075</v>
      </c>
      <c r="C2315" s="135" t="s">
        <v>3808</v>
      </c>
      <c r="D2315" s="135" t="s">
        <v>406</v>
      </c>
      <c r="E2315" s="135"/>
      <c r="F2315" s="135"/>
    </row>
    <row r="2316" spans="1:6" ht="14.5">
      <c r="A2316" s="135" t="s">
        <v>3809</v>
      </c>
      <c r="B2316" s="135">
        <v>539841</v>
      </c>
      <c r="C2316" s="135" t="s">
        <v>391</v>
      </c>
      <c r="D2316" s="135" t="s">
        <v>712</v>
      </c>
      <c r="E2316" s="135"/>
      <c r="F2316" s="135"/>
    </row>
    <row r="2317" spans="1:6" ht="14.5">
      <c r="A2317" s="135" t="s">
        <v>3810</v>
      </c>
      <c r="B2317" s="135">
        <v>509048</v>
      </c>
      <c r="C2317" s="135" t="s">
        <v>391</v>
      </c>
      <c r="D2317" s="135" t="s">
        <v>477</v>
      </c>
      <c r="E2317" s="135"/>
      <c r="F2317" s="135"/>
    </row>
    <row r="2318" spans="1:6" ht="14.5">
      <c r="A2318" s="135" t="s">
        <v>3811</v>
      </c>
      <c r="B2318" s="135">
        <v>532275</v>
      </c>
      <c r="C2318" s="135" t="s">
        <v>391</v>
      </c>
      <c r="D2318" s="135" t="s">
        <v>408</v>
      </c>
      <c r="E2318" s="135"/>
      <c r="F2318" s="135"/>
    </row>
    <row r="2319" spans="1:6" ht="14.5">
      <c r="A2319" s="135" t="s">
        <v>3812</v>
      </c>
      <c r="B2319" s="135">
        <v>533012</v>
      </c>
      <c r="C2319" s="135" t="s">
        <v>3813</v>
      </c>
      <c r="D2319" s="135" t="s">
        <v>477</v>
      </c>
      <c r="E2319" s="135"/>
      <c r="F2319" s="135"/>
    </row>
    <row r="2320" spans="1:6" ht="14.5">
      <c r="A2320" s="135" t="s">
        <v>3814</v>
      </c>
      <c r="B2320" s="135">
        <v>540005</v>
      </c>
      <c r="C2320" s="135" t="s">
        <v>3815</v>
      </c>
      <c r="D2320" s="135" t="s">
        <v>377</v>
      </c>
      <c r="E2320" s="135"/>
      <c r="F2320" s="135"/>
    </row>
    <row r="2321" spans="1:6" ht="14.5">
      <c r="A2321" s="135" t="s">
        <v>3816</v>
      </c>
      <c r="B2321" s="135">
        <v>500510</v>
      </c>
      <c r="C2321" s="135" t="s">
        <v>3817</v>
      </c>
      <c r="D2321" s="135" t="s">
        <v>789</v>
      </c>
      <c r="E2321" s="135"/>
      <c r="F2321" s="135"/>
    </row>
    <row r="2322" spans="1:6" ht="14.5">
      <c r="A2322" s="135" t="s">
        <v>3818</v>
      </c>
      <c r="B2322" s="135">
        <v>540702</v>
      </c>
      <c r="C2322" s="135" t="s">
        <v>3819</v>
      </c>
      <c r="D2322" s="135" t="s">
        <v>580</v>
      </c>
      <c r="E2322" s="135"/>
      <c r="F2322" s="135"/>
    </row>
    <row r="2323" spans="1:6" ht="14.5">
      <c r="A2323" s="135" t="s">
        <v>3820</v>
      </c>
      <c r="B2323" s="135">
        <v>531164</v>
      </c>
      <c r="C2323" s="135" t="s">
        <v>391</v>
      </c>
      <c r="D2323" s="135" t="s">
        <v>505</v>
      </c>
      <c r="E2323" s="135"/>
      <c r="F2323" s="135"/>
    </row>
    <row r="2324" spans="1:6" ht="14.5">
      <c r="A2324" s="135" t="s">
        <v>3821</v>
      </c>
      <c r="B2324" s="135">
        <v>539909</v>
      </c>
      <c r="C2324" s="135" t="s">
        <v>391</v>
      </c>
      <c r="D2324" s="135" t="s">
        <v>408</v>
      </c>
      <c r="E2324" s="135"/>
      <c r="F2324" s="135"/>
    </row>
    <row r="2325" spans="1:6" ht="14.5">
      <c r="A2325" s="135" t="s">
        <v>3822</v>
      </c>
      <c r="B2325" s="135" t="s">
        <v>391</v>
      </c>
      <c r="C2325" s="135" t="s">
        <v>3823</v>
      </c>
      <c r="D2325" s="135" t="s">
        <v>402</v>
      </c>
      <c r="E2325" s="135"/>
      <c r="F2325" s="135"/>
    </row>
    <row r="2326" spans="1:6" ht="14.5">
      <c r="A2326" s="135" t="s">
        <v>3824</v>
      </c>
      <c r="B2326" s="135">
        <v>540222</v>
      </c>
      <c r="C2326" s="135" t="s">
        <v>3825</v>
      </c>
      <c r="D2326" s="135" t="s">
        <v>429</v>
      </c>
      <c r="E2326" s="135"/>
      <c r="F2326" s="135"/>
    </row>
    <row r="2327" spans="1:6" ht="14.5">
      <c r="A2327" s="135" t="s">
        <v>3826</v>
      </c>
      <c r="B2327" s="135">
        <v>532829</v>
      </c>
      <c r="C2327" s="135" t="s">
        <v>391</v>
      </c>
      <c r="D2327" s="135" t="s">
        <v>817</v>
      </c>
      <c r="E2327" s="135"/>
      <c r="F2327" s="135"/>
    </row>
    <row r="2328" spans="1:6" ht="14.5">
      <c r="A2328" s="135" t="s">
        <v>3827</v>
      </c>
      <c r="B2328" s="135" t="s">
        <v>391</v>
      </c>
      <c r="C2328" s="135" t="s">
        <v>3828</v>
      </c>
      <c r="D2328" s="135" t="s">
        <v>402</v>
      </c>
      <c r="E2328" s="135"/>
      <c r="F2328" s="135"/>
    </row>
    <row r="2329" spans="1:6" ht="14.5">
      <c r="A2329" s="135" t="s">
        <v>3829</v>
      </c>
      <c r="B2329" s="135">
        <v>531288</v>
      </c>
      <c r="C2329" s="135" t="s">
        <v>391</v>
      </c>
      <c r="D2329" s="135" t="s">
        <v>408</v>
      </c>
      <c r="E2329" s="135"/>
      <c r="F2329" s="135"/>
    </row>
    <row r="2330" spans="1:6" ht="14.5">
      <c r="A2330" s="135" t="s">
        <v>3830</v>
      </c>
      <c r="B2330" s="135">
        <v>540360</v>
      </c>
      <c r="C2330" s="135" t="s">
        <v>391</v>
      </c>
      <c r="D2330" s="135" t="s">
        <v>374</v>
      </c>
      <c r="E2330" s="135"/>
      <c r="F2330" s="135"/>
    </row>
    <row r="2331" spans="1:6" ht="14.5">
      <c r="A2331" s="135" t="s">
        <v>3831</v>
      </c>
      <c r="B2331" s="135">
        <v>508306</v>
      </c>
      <c r="C2331" s="135" t="s">
        <v>391</v>
      </c>
      <c r="D2331" s="135" t="s">
        <v>798</v>
      </c>
      <c r="E2331" s="135"/>
      <c r="F2331" s="135"/>
    </row>
    <row r="2332" spans="1:6" ht="14.5">
      <c r="A2332" s="135" t="s">
        <v>3832</v>
      </c>
      <c r="B2332" s="135">
        <v>517415</v>
      </c>
      <c r="C2332" s="135" t="s">
        <v>391</v>
      </c>
      <c r="D2332" s="135" t="s">
        <v>721</v>
      </c>
      <c r="E2332" s="135"/>
      <c r="F2332" s="135"/>
    </row>
    <row r="2333" spans="1:6" ht="14.5">
      <c r="A2333" s="135" t="s">
        <v>3833</v>
      </c>
      <c r="B2333" s="135">
        <v>517518</v>
      </c>
      <c r="C2333" s="135" t="s">
        <v>3834</v>
      </c>
      <c r="D2333" s="135" t="s">
        <v>399</v>
      </c>
      <c r="E2333" s="135"/>
      <c r="F2333" s="135"/>
    </row>
    <row r="2334" spans="1:6" ht="14.5">
      <c r="A2334" s="135" t="s">
        <v>3835</v>
      </c>
      <c r="B2334" s="135">
        <v>509046</v>
      </c>
      <c r="C2334" s="135" t="s">
        <v>391</v>
      </c>
      <c r="D2334" s="135" t="s">
        <v>812</v>
      </c>
      <c r="E2334" s="135"/>
      <c r="F2334" s="135"/>
    </row>
    <row r="2335" spans="1:6" ht="14.5">
      <c r="A2335" s="135" t="s">
        <v>3836</v>
      </c>
      <c r="B2335" s="135">
        <v>780021</v>
      </c>
      <c r="C2335" s="135" t="s">
        <v>391</v>
      </c>
      <c r="D2335" s="135" t="s">
        <v>482</v>
      </c>
      <c r="E2335" s="135"/>
      <c r="F2335" s="135"/>
    </row>
    <row r="2336" spans="1:6" ht="14.5">
      <c r="A2336" s="135" t="s">
        <v>3837</v>
      </c>
      <c r="B2336" s="135">
        <v>541233</v>
      </c>
      <c r="C2336" s="135" t="s">
        <v>3838</v>
      </c>
      <c r="D2336" s="135" t="s">
        <v>592</v>
      </c>
      <c r="E2336" s="135"/>
      <c r="F2336" s="135"/>
    </row>
    <row r="2337" spans="1:6" ht="14.5">
      <c r="A2337" s="135" t="s">
        <v>3839</v>
      </c>
      <c r="B2337" s="135">
        <v>533602</v>
      </c>
      <c r="C2337" s="135" t="s">
        <v>391</v>
      </c>
      <c r="D2337" s="135" t="s">
        <v>411</v>
      </c>
      <c r="E2337" s="135"/>
      <c r="F2337" s="135"/>
    </row>
    <row r="2338" spans="1:6" ht="14.5">
      <c r="A2338" s="135" t="s">
        <v>3840</v>
      </c>
      <c r="B2338" s="135">
        <v>541196</v>
      </c>
      <c r="C2338" s="135" t="s">
        <v>391</v>
      </c>
      <c r="D2338" s="135" t="s">
        <v>475</v>
      </c>
      <c r="E2338" s="135"/>
      <c r="F2338" s="135"/>
    </row>
    <row r="2339" spans="1:6" ht="14.5">
      <c r="A2339" s="135" t="s">
        <v>3841</v>
      </c>
      <c r="B2339" s="135" t="s">
        <v>391</v>
      </c>
      <c r="C2339" s="135" t="s">
        <v>3842</v>
      </c>
      <c r="D2339" s="135" t="s">
        <v>402</v>
      </c>
      <c r="E2339" s="135"/>
      <c r="F2339" s="135"/>
    </row>
    <row r="2340" spans="1:6" ht="14.5">
      <c r="A2340" s="135" t="s">
        <v>3843</v>
      </c>
      <c r="B2340" s="135" t="s">
        <v>391</v>
      </c>
      <c r="C2340" s="135" t="s">
        <v>3842</v>
      </c>
      <c r="D2340" s="135" t="s">
        <v>402</v>
      </c>
      <c r="E2340" s="135"/>
      <c r="F2340" s="135"/>
    </row>
    <row r="2341" spans="1:6" ht="14.5">
      <c r="A2341" s="135" t="s">
        <v>3844</v>
      </c>
      <c r="B2341" s="135">
        <v>500250</v>
      </c>
      <c r="C2341" s="135" t="s">
        <v>3845</v>
      </c>
      <c r="D2341" s="135" t="s">
        <v>746</v>
      </c>
      <c r="E2341" s="135"/>
      <c r="F2341" s="135"/>
    </row>
    <row r="2342" spans="1:6" ht="14.5">
      <c r="A2342" s="135" t="s">
        <v>3846</v>
      </c>
      <c r="B2342" s="135">
        <v>533007</v>
      </c>
      <c r="C2342" s="135" t="s">
        <v>3847</v>
      </c>
      <c r="D2342" s="135" t="s">
        <v>1311</v>
      </c>
      <c r="E2342" s="135"/>
      <c r="F2342" s="135"/>
    </row>
    <row r="2343" spans="1:6" ht="14.5">
      <c r="A2343" s="135" t="s">
        <v>3848</v>
      </c>
      <c r="B2343" s="135" t="s">
        <v>391</v>
      </c>
      <c r="C2343" s="135" t="s">
        <v>3849</v>
      </c>
      <c r="D2343" s="135" t="s">
        <v>402</v>
      </c>
      <c r="E2343" s="135"/>
      <c r="F2343" s="135"/>
    </row>
    <row r="2344" spans="1:6" ht="14.5">
      <c r="A2344" s="135" t="s">
        <v>3850</v>
      </c>
      <c r="B2344" s="135">
        <v>526596</v>
      </c>
      <c r="C2344" s="135" t="s">
        <v>3851</v>
      </c>
      <c r="D2344" s="135" t="s">
        <v>817</v>
      </c>
      <c r="E2344" s="135"/>
      <c r="F2344" s="135"/>
    </row>
    <row r="2345" spans="1:6" ht="14.5">
      <c r="A2345" s="135" t="s">
        <v>3852</v>
      </c>
      <c r="B2345" s="135">
        <v>511593</v>
      </c>
      <c r="C2345" s="135" t="s">
        <v>391</v>
      </c>
      <c r="D2345" s="135" t="s">
        <v>408</v>
      </c>
      <c r="E2345" s="135"/>
      <c r="F2345" s="135"/>
    </row>
    <row r="2346" spans="1:6" ht="14.5">
      <c r="A2346" s="135" t="s">
        <v>3853</v>
      </c>
      <c r="B2346" s="135">
        <v>531027</v>
      </c>
      <c r="C2346" s="135" t="s">
        <v>391</v>
      </c>
      <c r="D2346" s="135" t="s">
        <v>374</v>
      </c>
      <c r="E2346" s="135"/>
      <c r="F2346" s="135"/>
    </row>
    <row r="2347" spans="1:6" ht="14.5">
      <c r="A2347" s="135" t="s">
        <v>3854</v>
      </c>
      <c r="B2347" s="135">
        <v>500253</v>
      </c>
      <c r="C2347" s="135" t="s">
        <v>3855</v>
      </c>
      <c r="D2347" s="135" t="s">
        <v>449</v>
      </c>
      <c r="E2347" s="135"/>
      <c r="F2347" s="135"/>
    </row>
    <row r="2348" spans="1:6" ht="14.5">
      <c r="A2348" s="135" t="s">
        <v>3856</v>
      </c>
      <c r="B2348" s="135">
        <v>539927</v>
      </c>
      <c r="C2348" s="135" t="s">
        <v>391</v>
      </c>
      <c r="D2348" s="135" t="s">
        <v>475</v>
      </c>
      <c r="E2348" s="135"/>
      <c r="F2348" s="135"/>
    </row>
    <row r="2349" spans="1:6" ht="14.5">
      <c r="A2349" s="135" t="s">
        <v>3857</v>
      </c>
      <c r="B2349" s="135">
        <v>507759</v>
      </c>
      <c r="C2349" s="135" t="s">
        <v>391</v>
      </c>
      <c r="D2349" s="135" t="s">
        <v>439</v>
      </c>
      <c r="E2349" s="135"/>
      <c r="F2349" s="135"/>
    </row>
    <row r="2350" spans="1:6" ht="14.5">
      <c r="A2350" s="135" t="s">
        <v>3858</v>
      </c>
      <c r="B2350" s="135">
        <v>517463</v>
      </c>
      <c r="C2350" s="135" t="s">
        <v>3859</v>
      </c>
      <c r="D2350" s="135" t="s">
        <v>933</v>
      </c>
      <c r="E2350" s="135"/>
      <c r="F2350" s="135"/>
    </row>
    <row r="2351" spans="1:6" ht="14.5">
      <c r="A2351" s="135" t="s">
        <v>3860</v>
      </c>
      <c r="B2351" s="135">
        <v>531241</v>
      </c>
      <c r="C2351" s="135" t="s">
        <v>3861</v>
      </c>
      <c r="D2351" s="135" t="s">
        <v>937</v>
      </c>
      <c r="E2351" s="135"/>
      <c r="F2351" s="135"/>
    </row>
    <row r="2352" spans="1:6" ht="14.5">
      <c r="A2352" s="135" t="s">
        <v>3862</v>
      </c>
      <c r="B2352" s="135">
        <v>531633</v>
      </c>
      <c r="C2352" s="135" t="s">
        <v>3863</v>
      </c>
      <c r="D2352" s="135" t="s">
        <v>429</v>
      </c>
      <c r="E2352" s="135"/>
      <c r="F2352" s="135"/>
    </row>
    <row r="2353" spans="1:6" ht="14.5">
      <c r="A2353" s="135" t="s">
        <v>3864</v>
      </c>
      <c r="B2353" s="135">
        <v>523457</v>
      </c>
      <c r="C2353" s="135" t="s">
        <v>3865</v>
      </c>
      <c r="D2353" s="135" t="s">
        <v>1427</v>
      </c>
      <c r="E2353" s="135"/>
      <c r="F2353" s="135"/>
    </row>
    <row r="2354" spans="1:6" ht="14.5">
      <c r="A2354" s="135" t="s">
        <v>3866</v>
      </c>
      <c r="B2354" s="135">
        <v>523457</v>
      </c>
      <c r="C2354" s="135" t="s">
        <v>3867</v>
      </c>
      <c r="D2354" s="135" t="s">
        <v>1427</v>
      </c>
      <c r="E2354" s="135"/>
      <c r="F2354" s="135"/>
    </row>
    <row r="2355" spans="1:6" ht="14.5">
      <c r="A2355" s="135" t="s">
        <v>3868</v>
      </c>
      <c r="B2355" s="135">
        <v>524748</v>
      </c>
      <c r="C2355" s="135" t="s">
        <v>391</v>
      </c>
      <c r="D2355" s="135" t="s">
        <v>439</v>
      </c>
      <c r="E2355" s="135"/>
      <c r="F2355" s="135"/>
    </row>
    <row r="2356" spans="1:6" ht="14.5">
      <c r="A2356" s="135" t="s">
        <v>3869</v>
      </c>
      <c r="B2356" s="135">
        <v>526604</v>
      </c>
      <c r="C2356" s="135" t="s">
        <v>391</v>
      </c>
      <c r="D2356" s="135" t="s">
        <v>399</v>
      </c>
      <c r="E2356" s="135"/>
      <c r="F2356" s="135"/>
    </row>
    <row r="2357" spans="1:6" ht="14.5">
      <c r="A2357" s="135" t="s">
        <v>3870</v>
      </c>
      <c r="B2357" s="135">
        <v>507912</v>
      </c>
      <c r="C2357" s="135" t="s">
        <v>391</v>
      </c>
      <c r="D2357" s="135" t="s">
        <v>374</v>
      </c>
      <c r="E2357" s="135"/>
      <c r="F2357" s="135"/>
    </row>
    <row r="2358" spans="1:6" ht="14.5">
      <c r="A2358" s="135" t="s">
        <v>3871</v>
      </c>
      <c r="B2358" s="135">
        <v>540192</v>
      </c>
      <c r="C2358" s="135" t="s">
        <v>391</v>
      </c>
      <c r="D2358" s="135" t="s">
        <v>374</v>
      </c>
      <c r="E2358" s="135"/>
      <c r="F2358" s="135"/>
    </row>
    <row r="2359" spans="1:6" ht="14.5">
      <c r="A2359" s="135" t="s">
        <v>3872</v>
      </c>
      <c r="B2359" s="135">
        <v>512455</v>
      </c>
      <c r="C2359" s="135" t="s">
        <v>391</v>
      </c>
      <c r="D2359" s="135" t="s">
        <v>423</v>
      </c>
      <c r="E2359" s="135"/>
      <c r="F2359" s="135"/>
    </row>
    <row r="2360" spans="1:6" ht="14.5">
      <c r="A2360" s="135" t="s">
        <v>3873</v>
      </c>
      <c r="B2360" s="135">
        <v>539992</v>
      </c>
      <c r="C2360" s="135" t="s">
        <v>3874</v>
      </c>
      <c r="D2360" s="135" t="s">
        <v>399</v>
      </c>
      <c r="E2360" s="135"/>
      <c r="F2360" s="135"/>
    </row>
    <row r="2361" spans="1:6" ht="14.5">
      <c r="A2361" s="135" t="s">
        <v>3875</v>
      </c>
      <c r="B2361" s="135">
        <v>590082</v>
      </c>
      <c r="C2361" s="135" t="s">
        <v>391</v>
      </c>
      <c r="D2361" s="135" t="s">
        <v>374</v>
      </c>
      <c r="E2361" s="135"/>
      <c r="F2361" s="135"/>
    </row>
    <row r="2362" spans="1:6" ht="14.5">
      <c r="A2362" s="135" t="s">
        <v>3876</v>
      </c>
      <c r="B2362" s="135">
        <v>532740</v>
      </c>
      <c r="C2362" s="135" t="s">
        <v>3877</v>
      </c>
      <c r="D2362" s="135" t="s">
        <v>399</v>
      </c>
      <c r="E2362" s="135"/>
      <c r="F2362" s="135"/>
    </row>
    <row r="2363" spans="1:6" ht="14.5">
      <c r="A2363" s="135" t="s">
        <v>3878</v>
      </c>
      <c r="B2363" s="135">
        <v>526568</v>
      </c>
      <c r="C2363" s="135" t="s">
        <v>391</v>
      </c>
      <c r="D2363" s="135" t="s">
        <v>798</v>
      </c>
      <c r="E2363" s="135"/>
      <c r="F2363" s="135"/>
    </row>
    <row r="2364" spans="1:6" ht="14.5">
      <c r="A2364" s="135" t="s">
        <v>3879</v>
      </c>
      <c r="B2364" s="135">
        <v>534422</v>
      </c>
      <c r="C2364" s="135" t="s">
        <v>391</v>
      </c>
      <c r="D2364" s="135" t="s">
        <v>861</v>
      </c>
      <c r="E2364" s="135"/>
      <c r="F2364" s="135"/>
    </row>
    <row r="2365" spans="1:6" ht="14.5">
      <c r="A2365" s="135" t="s">
        <v>3880</v>
      </c>
      <c r="B2365" s="135">
        <v>500284</v>
      </c>
      <c r="C2365" s="135" t="s">
        <v>391</v>
      </c>
      <c r="D2365" s="135" t="s">
        <v>439</v>
      </c>
      <c r="E2365" s="135"/>
      <c r="F2365" s="135"/>
    </row>
    <row r="2366" spans="1:6" ht="14.5">
      <c r="A2366" s="135" t="s">
        <v>3881</v>
      </c>
      <c r="B2366" s="135">
        <v>530065</v>
      </c>
      <c r="C2366" s="135" t="s">
        <v>391</v>
      </c>
      <c r="D2366" s="135" t="s">
        <v>592</v>
      </c>
      <c r="E2366" s="135"/>
      <c r="F2366" s="135"/>
    </row>
    <row r="2367" spans="1:6" ht="14.5">
      <c r="A2367" s="135" t="s">
        <v>3882</v>
      </c>
      <c r="B2367" s="135">
        <v>540952</v>
      </c>
      <c r="C2367" s="135" t="s">
        <v>391</v>
      </c>
      <c r="D2367" s="135" t="s">
        <v>505</v>
      </c>
      <c r="E2367" s="135"/>
      <c r="F2367" s="135"/>
    </row>
    <row r="2368" spans="1:6" ht="14.5">
      <c r="A2368" s="135" t="s">
        <v>3883</v>
      </c>
      <c r="B2368" s="135">
        <v>523475</v>
      </c>
      <c r="C2368" s="135" t="s">
        <v>391</v>
      </c>
      <c r="D2368" s="135" t="s">
        <v>451</v>
      </c>
      <c r="E2368" s="135"/>
      <c r="F2368" s="135"/>
    </row>
    <row r="2369" spans="1:6" ht="14.5">
      <c r="A2369" s="135" t="s">
        <v>3884</v>
      </c>
      <c r="B2369" s="135">
        <v>532998</v>
      </c>
      <c r="C2369" s="135" t="s">
        <v>3885</v>
      </c>
      <c r="D2369" s="135" t="s">
        <v>861</v>
      </c>
      <c r="E2369" s="135"/>
      <c r="F2369" s="135"/>
    </row>
    <row r="2370" spans="1:6" ht="14.5">
      <c r="A2370" s="135" t="s">
        <v>3886</v>
      </c>
      <c r="B2370" s="135">
        <v>533343</v>
      </c>
      <c r="C2370" s="135" t="s">
        <v>3887</v>
      </c>
      <c r="D2370" s="135" t="s">
        <v>505</v>
      </c>
      <c r="E2370" s="135"/>
      <c r="F2370" s="135"/>
    </row>
    <row r="2371" spans="1:6" ht="14.5">
      <c r="A2371" s="135" t="s">
        <v>3888</v>
      </c>
      <c r="B2371" s="135">
        <v>539227</v>
      </c>
      <c r="C2371" s="135" t="s">
        <v>391</v>
      </c>
      <c r="D2371" s="135" t="s">
        <v>399</v>
      </c>
      <c r="E2371" s="135"/>
      <c r="F2371" s="135"/>
    </row>
    <row r="2372" spans="1:6" ht="14.5">
      <c r="A2372" s="135" t="s">
        <v>3889</v>
      </c>
      <c r="B2372" s="135">
        <v>514036</v>
      </c>
      <c r="C2372" s="135" t="s">
        <v>391</v>
      </c>
      <c r="D2372" s="135" t="s">
        <v>406</v>
      </c>
      <c r="E2372" s="135"/>
      <c r="F2372" s="135"/>
    </row>
    <row r="2373" spans="1:6" ht="14.5">
      <c r="A2373" s="135" t="s">
        <v>3890</v>
      </c>
      <c r="B2373" s="135">
        <v>532783</v>
      </c>
      <c r="C2373" s="135" t="s">
        <v>3891</v>
      </c>
      <c r="D2373" s="135" t="s">
        <v>451</v>
      </c>
      <c r="E2373" s="135"/>
      <c r="F2373" s="135"/>
    </row>
    <row r="2374" spans="1:6" ht="14.5">
      <c r="A2374" s="135" t="s">
        <v>3892</v>
      </c>
      <c r="B2374" s="135">
        <v>526179</v>
      </c>
      <c r="C2374" s="135" t="s">
        <v>391</v>
      </c>
      <c r="D2374" s="135" t="s">
        <v>628</v>
      </c>
      <c r="E2374" s="135"/>
      <c r="F2374" s="135"/>
    </row>
    <row r="2375" spans="1:6" ht="14.5">
      <c r="A2375" s="135" t="s">
        <v>3893</v>
      </c>
      <c r="B2375" s="135">
        <v>512048</v>
      </c>
      <c r="C2375" s="135" t="s">
        <v>391</v>
      </c>
      <c r="D2375" s="135" t="s">
        <v>477</v>
      </c>
      <c r="E2375" s="135"/>
      <c r="F2375" s="135"/>
    </row>
    <row r="2376" spans="1:6" ht="14.5">
      <c r="A2376" s="135" t="s">
        <v>3894</v>
      </c>
      <c r="B2376" s="135">
        <v>532796</v>
      </c>
      <c r="C2376" s="135" t="s">
        <v>3895</v>
      </c>
      <c r="D2376" s="135" t="s">
        <v>746</v>
      </c>
      <c r="E2376" s="135"/>
      <c r="F2376" s="135"/>
    </row>
    <row r="2377" spans="1:6" ht="14.5">
      <c r="A2377" s="135" t="s">
        <v>3896</v>
      </c>
      <c r="B2377" s="135">
        <v>517206</v>
      </c>
      <c r="C2377" s="135" t="s">
        <v>3897</v>
      </c>
      <c r="D2377" s="135" t="s">
        <v>746</v>
      </c>
      <c r="E2377" s="135"/>
      <c r="F2377" s="135"/>
    </row>
    <row r="2378" spans="1:6" ht="14.5">
      <c r="A2378" s="135" t="s">
        <v>3898</v>
      </c>
      <c r="B2378" s="135">
        <v>500257</v>
      </c>
      <c r="C2378" s="135" t="s">
        <v>3899</v>
      </c>
      <c r="D2378" s="135" t="s">
        <v>429</v>
      </c>
      <c r="E2378" s="135"/>
      <c r="F2378" s="135"/>
    </row>
    <row r="2379" spans="1:6" ht="14.5">
      <c r="A2379" s="135" t="s">
        <v>3900</v>
      </c>
      <c r="B2379" s="135">
        <v>539542</v>
      </c>
      <c r="C2379" s="135" t="s">
        <v>3901</v>
      </c>
      <c r="D2379" s="135" t="s">
        <v>505</v>
      </c>
      <c r="E2379" s="135"/>
      <c r="F2379" s="135"/>
    </row>
    <row r="2380" spans="1:6" ht="14.5">
      <c r="A2380" s="135" t="s">
        <v>3902</v>
      </c>
      <c r="B2380" s="135">
        <v>531402</v>
      </c>
      <c r="C2380" s="135" t="s">
        <v>391</v>
      </c>
      <c r="D2380" s="135" t="s">
        <v>413</v>
      </c>
      <c r="E2380" s="135"/>
      <c r="F2380" s="135"/>
    </row>
    <row r="2381" spans="1:6" ht="14.5">
      <c r="A2381" s="135" t="s">
        <v>3903</v>
      </c>
      <c r="B2381" s="135">
        <v>500259</v>
      </c>
      <c r="C2381" s="135" t="s">
        <v>3904</v>
      </c>
      <c r="D2381" s="135" t="s">
        <v>429</v>
      </c>
      <c r="E2381" s="135"/>
      <c r="F2381" s="135"/>
    </row>
    <row r="2382" spans="1:6" ht="14.5">
      <c r="A2382" s="135" t="s">
        <v>3905</v>
      </c>
      <c r="B2382" s="135">
        <v>530689</v>
      </c>
      <c r="C2382" s="135" t="s">
        <v>391</v>
      </c>
      <c r="D2382" s="135" t="s">
        <v>573</v>
      </c>
      <c r="E2382" s="135"/>
      <c r="F2382" s="135"/>
    </row>
    <row r="2383" spans="1:6" ht="14.5">
      <c r="A2383" s="135" t="s">
        <v>3906</v>
      </c>
      <c r="B2383" s="135">
        <v>505320</v>
      </c>
      <c r="C2383" s="135" t="s">
        <v>391</v>
      </c>
      <c r="D2383" s="135" t="s">
        <v>399</v>
      </c>
      <c r="E2383" s="135"/>
      <c r="F2383" s="135"/>
    </row>
    <row r="2384" spans="1:6" ht="14.5">
      <c r="A2384" s="135" t="s">
        <v>3907</v>
      </c>
      <c r="B2384" s="135">
        <v>534532</v>
      </c>
      <c r="C2384" s="135" t="s">
        <v>3908</v>
      </c>
      <c r="D2384" s="135" t="s">
        <v>505</v>
      </c>
      <c r="E2384" s="135"/>
      <c r="F2384" s="135"/>
    </row>
    <row r="2385" spans="1:6" ht="14.5">
      <c r="A2385" s="135" t="s">
        <v>3909</v>
      </c>
      <c r="B2385" s="135">
        <v>526935</v>
      </c>
      <c r="C2385" s="135" t="s">
        <v>391</v>
      </c>
      <c r="D2385" s="135" t="s">
        <v>374</v>
      </c>
      <c r="E2385" s="135"/>
      <c r="F2385" s="135"/>
    </row>
    <row r="2386" spans="1:6" ht="14.5">
      <c r="A2386" s="135" t="s">
        <v>3910</v>
      </c>
      <c r="B2386" s="135">
        <v>538890</v>
      </c>
      <c r="C2386" s="135" t="s">
        <v>391</v>
      </c>
      <c r="D2386" s="135" t="s">
        <v>406</v>
      </c>
      <c r="E2386" s="135"/>
      <c r="F2386" s="135"/>
    </row>
    <row r="2387" spans="1:6" ht="14.5">
      <c r="A2387" s="135" t="s">
        <v>3911</v>
      </c>
      <c r="B2387" s="135">
        <v>538890</v>
      </c>
      <c r="C2387" s="135" t="s">
        <v>391</v>
      </c>
      <c r="D2387" s="135" t="s">
        <v>406</v>
      </c>
      <c r="E2387" s="135"/>
      <c r="F2387" s="135"/>
    </row>
    <row r="2388" spans="1:6" ht="14.5">
      <c r="A2388" s="135" t="s">
        <v>3912</v>
      </c>
      <c r="B2388" s="135" t="s">
        <v>391</v>
      </c>
      <c r="C2388" s="135" t="s">
        <v>3913</v>
      </c>
      <c r="D2388" s="135" t="s">
        <v>402</v>
      </c>
      <c r="E2388" s="135"/>
      <c r="F2388" s="135"/>
    </row>
    <row r="2389" spans="1:6" ht="14.5">
      <c r="A2389" s="135" t="s">
        <v>3914</v>
      </c>
      <c r="B2389" s="135">
        <v>506543</v>
      </c>
      <c r="C2389" s="135" t="s">
        <v>391</v>
      </c>
      <c r="D2389" s="135" t="s">
        <v>899</v>
      </c>
      <c r="E2389" s="135"/>
      <c r="F2389" s="135"/>
    </row>
    <row r="2390" spans="1:6" ht="14.5">
      <c r="A2390" s="135" t="s">
        <v>3915</v>
      </c>
      <c r="B2390" s="135">
        <v>532906</v>
      </c>
      <c r="C2390" s="135" t="s">
        <v>3916</v>
      </c>
      <c r="D2390" s="135" t="s">
        <v>789</v>
      </c>
      <c r="E2390" s="135"/>
      <c r="F2390" s="135"/>
    </row>
    <row r="2391" spans="1:6" ht="14.5">
      <c r="A2391" s="135" t="s">
        <v>3917</v>
      </c>
      <c r="B2391" s="135">
        <v>507836</v>
      </c>
      <c r="C2391" s="135" t="s">
        <v>391</v>
      </c>
      <c r="D2391" s="135" t="s">
        <v>592</v>
      </c>
      <c r="E2391" s="135"/>
      <c r="F2391" s="135"/>
    </row>
    <row r="2392" spans="1:6" ht="14.5">
      <c r="A2392" s="135" t="s">
        <v>3918</v>
      </c>
      <c r="B2392" s="135">
        <v>507836</v>
      </c>
      <c r="C2392" s="135" t="s">
        <v>391</v>
      </c>
      <c r="D2392" s="135" t="s">
        <v>592</v>
      </c>
      <c r="E2392" s="135"/>
      <c r="F2392" s="135"/>
    </row>
    <row r="2393" spans="1:6" ht="14.5">
      <c r="A2393" s="135" t="s">
        <v>3919</v>
      </c>
      <c r="B2393" s="135">
        <v>541973</v>
      </c>
      <c r="C2393" s="135" t="s">
        <v>391</v>
      </c>
      <c r="D2393" s="135" t="s">
        <v>592</v>
      </c>
      <c r="E2393" s="135"/>
      <c r="F2393" s="135"/>
    </row>
    <row r="2394" spans="1:6" ht="14.5">
      <c r="A2394" s="135" t="s">
        <v>3920</v>
      </c>
      <c r="B2394" s="135">
        <v>523248</v>
      </c>
      <c r="C2394" s="135" t="s">
        <v>391</v>
      </c>
      <c r="D2394" s="135" t="s">
        <v>511</v>
      </c>
      <c r="E2394" s="135"/>
      <c r="F2394" s="135"/>
    </row>
    <row r="2395" spans="1:6" ht="14.5">
      <c r="A2395" s="135" t="s">
        <v>3921</v>
      </c>
      <c r="B2395" s="135">
        <v>501471</v>
      </c>
      <c r="C2395" s="135" t="s">
        <v>391</v>
      </c>
      <c r="D2395" s="135" t="s">
        <v>413</v>
      </c>
      <c r="E2395" s="135"/>
      <c r="F2395" s="135"/>
    </row>
    <row r="2396" spans="1:6" ht="14.5">
      <c r="A2396" s="135" t="s">
        <v>3922</v>
      </c>
      <c r="B2396" s="135" t="s">
        <v>391</v>
      </c>
      <c r="C2396" s="135" t="s">
        <v>3923</v>
      </c>
      <c r="D2396" s="135" t="s">
        <v>402</v>
      </c>
      <c r="E2396" s="135"/>
      <c r="F2396" s="135"/>
    </row>
    <row r="2397" spans="1:6" ht="14.5">
      <c r="A2397" s="135" t="s">
        <v>3924</v>
      </c>
      <c r="B2397" s="135">
        <v>512600</v>
      </c>
      <c r="C2397" s="135" t="s">
        <v>391</v>
      </c>
      <c r="D2397" s="135" t="s">
        <v>413</v>
      </c>
      <c r="E2397" s="135"/>
      <c r="F2397" s="135"/>
    </row>
    <row r="2398" spans="1:6" ht="14.5">
      <c r="A2398" s="135" t="s">
        <v>3925</v>
      </c>
      <c r="B2398" s="135" t="s">
        <v>391</v>
      </c>
      <c r="C2398" s="135" t="s">
        <v>3926</v>
      </c>
      <c r="D2398" s="135" t="s">
        <v>402</v>
      </c>
      <c r="E2398" s="135"/>
      <c r="F2398" s="135"/>
    </row>
    <row r="2399" spans="1:6" ht="14.5">
      <c r="A2399" s="135" t="s">
        <v>3927</v>
      </c>
      <c r="B2399" s="135">
        <v>539894</v>
      </c>
      <c r="C2399" s="135" t="s">
        <v>391</v>
      </c>
      <c r="D2399" s="135" t="s">
        <v>789</v>
      </c>
      <c r="E2399" s="135"/>
      <c r="F2399" s="135"/>
    </row>
    <row r="2400" spans="1:6" ht="14.5">
      <c r="A2400" s="135" t="s">
        <v>3928</v>
      </c>
      <c r="B2400" s="135">
        <v>515093</v>
      </c>
      <c r="C2400" s="135" t="s">
        <v>3929</v>
      </c>
      <c r="D2400" s="135" t="s">
        <v>919</v>
      </c>
      <c r="E2400" s="135"/>
      <c r="F2400" s="135"/>
    </row>
    <row r="2401" spans="1:6" ht="14.5">
      <c r="A2401" s="135" t="s">
        <v>3930</v>
      </c>
      <c r="B2401" s="135">
        <v>780009</v>
      </c>
      <c r="C2401" s="135" t="s">
        <v>391</v>
      </c>
      <c r="D2401" s="135" t="s">
        <v>482</v>
      </c>
      <c r="E2401" s="135"/>
      <c r="F2401" s="135"/>
    </row>
    <row r="2402" spans="1:6" ht="14.5">
      <c r="A2402" s="135" t="s">
        <v>3931</v>
      </c>
      <c r="B2402" s="135">
        <v>531497</v>
      </c>
      <c r="C2402" s="135" t="s">
        <v>3932</v>
      </c>
      <c r="D2402" s="135" t="s">
        <v>789</v>
      </c>
      <c r="E2402" s="135"/>
      <c r="F2402" s="135"/>
    </row>
    <row r="2403" spans="1:6" ht="14.5">
      <c r="A2403" s="135" t="s">
        <v>3933</v>
      </c>
      <c r="B2403" s="135">
        <v>519279</v>
      </c>
      <c r="C2403" s="135" t="s">
        <v>391</v>
      </c>
      <c r="D2403" s="135" t="s">
        <v>589</v>
      </c>
      <c r="E2403" s="135"/>
      <c r="F2403" s="135"/>
    </row>
    <row r="2404" spans="1:6" ht="14.5">
      <c r="A2404" s="135" t="s">
        <v>3934</v>
      </c>
      <c r="B2404" s="135">
        <v>515059</v>
      </c>
      <c r="C2404" s="135" t="s">
        <v>391</v>
      </c>
      <c r="D2404" s="135" t="s">
        <v>640</v>
      </c>
      <c r="E2404" s="135"/>
      <c r="F2404" s="135"/>
    </row>
    <row r="2405" spans="1:6" ht="14.5">
      <c r="A2405" s="135" t="s">
        <v>3935</v>
      </c>
      <c r="B2405" s="135">
        <v>511000</v>
      </c>
      <c r="C2405" s="135" t="s">
        <v>391</v>
      </c>
      <c r="D2405" s="135" t="s">
        <v>408</v>
      </c>
      <c r="E2405" s="135"/>
      <c r="F2405" s="135"/>
    </row>
    <row r="2406" spans="1:6" ht="14.5">
      <c r="A2406" s="135" t="s">
        <v>3936</v>
      </c>
      <c r="B2406" s="135">
        <v>531910</v>
      </c>
      <c r="C2406" s="135" t="s">
        <v>391</v>
      </c>
      <c r="D2406" s="135" t="s">
        <v>429</v>
      </c>
      <c r="E2406" s="135"/>
      <c r="F2406" s="135"/>
    </row>
    <row r="2407" spans="1:6" ht="14.5">
      <c r="A2407" s="135" t="s">
        <v>3937</v>
      </c>
      <c r="B2407" s="135" t="s">
        <v>391</v>
      </c>
      <c r="C2407" s="135" t="s">
        <v>3938</v>
      </c>
      <c r="D2407" s="135" t="s">
        <v>402</v>
      </c>
      <c r="E2407" s="135"/>
      <c r="F2407" s="135"/>
    </row>
    <row r="2408" spans="1:6" ht="14.5">
      <c r="A2408" s="135" t="s">
        <v>3939</v>
      </c>
      <c r="B2408" s="135" t="s">
        <v>391</v>
      </c>
      <c r="C2408" s="135" t="s">
        <v>3940</v>
      </c>
      <c r="D2408" s="135" t="s">
        <v>402</v>
      </c>
      <c r="E2408" s="135"/>
      <c r="F2408" s="135"/>
    </row>
    <row r="2409" spans="1:6" ht="14.5">
      <c r="A2409" s="135" t="s">
        <v>3941</v>
      </c>
      <c r="B2409" s="135">
        <v>590134</v>
      </c>
      <c r="C2409" s="135" t="s">
        <v>3942</v>
      </c>
      <c r="D2409" s="135" t="s">
        <v>899</v>
      </c>
      <c r="E2409" s="135"/>
      <c r="F2409" s="135"/>
    </row>
    <row r="2410" spans="1:6" ht="14.5">
      <c r="A2410" s="135" t="s">
        <v>3943</v>
      </c>
      <c r="B2410" s="135">
        <v>538401</v>
      </c>
      <c r="C2410" s="135" t="s">
        <v>391</v>
      </c>
      <c r="D2410" s="135" t="s">
        <v>933</v>
      </c>
      <c r="E2410" s="135"/>
      <c r="F2410" s="135"/>
    </row>
    <row r="2411" spans="1:6" ht="14.5">
      <c r="A2411" s="135" t="s">
        <v>3944</v>
      </c>
      <c r="B2411" s="135">
        <v>500264</v>
      </c>
      <c r="C2411" s="135" t="s">
        <v>391</v>
      </c>
      <c r="D2411" s="135" t="s">
        <v>406</v>
      </c>
      <c r="E2411" s="135"/>
      <c r="F2411" s="135"/>
    </row>
    <row r="2412" spans="1:6" ht="14.5">
      <c r="A2412" s="135" t="s">
        <v>3945</v>
      </c>
      <c r="B2412" s="135">
        <v>540650</v>
      </c>
      <c r="C2412" s="135" t="s">
        <v>3946</v>
      </c>
      <c r="D2412" s="135" t="s">
        <v>1090</v>
      </c>
      <c r="E2412" s="135"/>
      <c r="F2412" s="135"/>
    </row>
    <row r="2413" spans="1:6" ht="14.5">
      <c r="A2413" s="135" t="s">
        <v>3947</v>
      </c>
      <c r="B2413" s="135">
        <v>524000</v>
      </c>
      <c r="C2413" s="135" t="s">
        <v>3948</v>
      </c>
      <c r="D2413" s="135" t="s">
        <v>408</v>
      </c>
      <c r="E2413" s="135"/>
      <c r="F2413" s="135"/>
    </row>
    <row r="2414" spans="1:6" ht="14.5">
      <c r="A2414" s="135" t="s">
        <v>3949</v>
      </c>
      <c r="B2414" s="135">
        <v>517449</v>
      </c>
      <c r="C2414" s="135" t="s">
        <v>391</v>
      </c>
      <c r="D2414" s="135" t="s">
        <v>1311</v>
      </c>
      <c r="E2414" s="135"/>
      <c r="F2414" s="135"/>
    </row>
    <row r="2415" spans="1:6" ht="14.5">
      <c r="A2415" s="135" t="s">
        <v>3950</v>
      </c>
      <c r="B2415" s="135">
        <v>512377</v>
      </c>
      <c r="C2415" s="135" t="s">
        <v>391</v>
      </c>
      <c r="D2415" s="135" t="s">
        <v>812</v>
      </c>
      <c r="E2415" s="135"/>
      <c r="F2415" s="135"/>
    </row>
    <row r="2416" spans="1:6" ht="14.5">
      <c r="A2416" s="135" t="s">
        <v>3951</v>
      </c>
      <c r="B2416" s="135">
        <v>532896</v>
      </c>
      <c r="C2416" s="135" t="s">
        <v>3952</v>
      </c>
      <c r="D2416" s="135" t="s">
        <v>385</v>
      </c>
      <c r="E2416" s="135"/>
      <c r="F2416" s="135"/>
    </row>
    <row r="2417" spans="1:6" ht="14.5">
      <c r="A2417" s="135" t="s">
        <v>3953</v>
      </c>
      <c r="B2417" s="135">
        <v>523384</v>
      </c>
      <c r="C2417" s="135" t="s">
        <v>3954</v>
      </c>
      <c r="D2417" s="135" t="s">
        <v>408</v>
      </c>
      <c r="E2417" s="135"/>
      <c r="F2417" s="135"/>
    </row>
    <row r="2418" spans="1:6" ht="14.5">
      <c r="A2418" s="135" t="s">
        <v>3955</v>
      </c>
      <c r="B2418" s="135">
        <v>519612</v>
      </c>
      <c r="C2418" s="135" t="s">
        <v>391</v>
      </c>
      <c r="D2418" s="135" t="s">
        <v>451</v>
      </c>
      <c r="E2418" s="135"/>
      <c r="F2418" s="135"/>
    </row>
    <row r="2419" spans="1:6" ht="14.5">
      <c r="A2419" s="135" t="s">
        <v>3956</v>
      </c>
      <c r="B2419" s="135">
        <v>514450</v>
      </c>
      <c r="C2419" s="135" t="s">
        <v>391</v>
      </c>
      <c r="D2419" s="135" t="s">
        <v>1311</v>
      </c>
      <c r="E2419" s="135"/>
      <c r="F2419" s="135"/>
    </row>
    <row r="2420" spans="1:6" ht="14.5">
      <c r="A2420" s="135" t="s">
        <v>3957</v>
      </c>
      <c r="B2420" s="135">
        <v>513460</v>
      </c>
      <c r="C2420" s="135" t="s">
        <v>391</v>
      </c>
      <c r="D2420" s="135" t="s">
        <v>714</v>
      </c>
      <c r="E2420" s="135"/>
      <c r="F2420" s="135"/>
    </row>
    <row r="2421" spans="1:6" ht="14.5">
      <c r="A2421" s="135" t="s">
        <v>3958</v>
      </c>
      <c r="B2421" s="135">
        <v>513554</v>
      </c>
      <c r="C2421" s="135" t="s">
        <v>3959</v>
      </c>
      <c r="D2421" s="135" t="s">
        <v>714</v>
      </c>
      <c r="E2421" s="135"/>
      <c r="F2421" s="135"/>
    </row>
    <row r="2422" spans="1:6" ht="14.5">
      <c r="A2422" s="135" t="s">
        <v>3960</v>
      </c>
      <c r="B2422" s="135">
        <v>531515</v>
      </c>
      <c r="C2422" s="135" t="s">
        <v>391</v>
      </c>
      <c r="D2422" s="135" t="s">
        <v>413</v>
      </c>
      <c r="E2422" s="135"/>
      <c r="F2422" s="135"/>
    </row>
    <row r="2423" spans="1:6" ht="14.5">
      <c r="A2423" s="135" t="s">
        <v>3961</v>
      </c>
      <c r="B2423" s="135">
        <v>539957</v>
      </c>
      <c r="C2423" s="135" t="s">
        <v>3962</v>
      </c>
      <c r="D2423" s="135" t="s">
        <v>416</v>
      </c>
      <c r="E2423" s="135"/>
      <c r="F2423" s="135"/>
    </row>
    <row r="2424" spans="1:6" ht="14.5">
      <c r="A2424" s="135" t="s">
        <v>3963</v>
      </c>
      <c r="B2424" s="135">
        <v>500108</v>
      </c>
      <c r="C2424" s="135" t="s">
        <v>3964</v>
      </c>
      <c r="D2424" s="135" t="s">
        <v>1335</v>
      </c>
      <c r="E2424" s="135"/>
      <c r="F2424" s="135"/>
    </row>
    <row r="2425" spans="1:6" ht="14.5">
      <c r="A2425" s="135" t="s">
        <v>3965</v>
      </c>
      <c r="B2425" s="135">
        <v>530441</v>
      </c>
      <c r="C2425" s="135" t="s">
        <v>391</v>
      </c>
      <c r="D2425" s="135" t="s">
        <v>812</v>
      </c>
      <c r="E2425" s="135"/>
      <c r="F2425" s="135"/>
    </row>
    <row r="2426" spans="1:6" ht="14.5">
      <c r="A2426" s="135" t="s">
        <v>3966</v>
      </c>
      <c r="B2426" s="135">
        <v>530441</v>
      </c>
      <c r="C2426" s="135" t="s">
        <v>391</v>
      </c>
      <c r="D2426" s="135" t="s">
        <v>812</v>
      </c>
      <c r="E2426" s="135"/>
      <c r="F2426" s="135"/>
    </row>
    <row r="2427" spans="1:6" ht="14.5">
      <c r="A2427" s="135" t="s">
        <v>3967</v>
      </c>
      <c r="B2427" s="135">
        <v>505523</v>
      </c>
      <c r="C2427" s="135" t="s">
        <v>391</v>
      </c>
      <c r="D2427" s="135" t="s">
        <v>413</v>
      </c>
      <c r="E2427" s="135"/>
      <c r="F2427" s="135"/>
    </row>
    <row r="2428" spans="1:6" ht="14.5">
      <c r="A2428" s="135" t="s">
        <v>3968</v>
      </c>
      <c r="B2428" s="135">
        <v>500266</v>
      </c>
      <c r="C2428" s="135" t="s">
        <v>3969</v>
      </c>
      <c r="D2428" s="135" t="s">
        <v>411</v>
      </c>
      <c r="E2428" s="135"/>
      <c r="F2428" s="135"/>
    </row>
    <row r="2429" spans="1:6" ht="14.5">
      <c r="A2429" s="135" t="s">
        <v>3970</v>
      </c>
      <c r="B2429" s="135">
        <v>500265</v>
      </c>
      <c r="C2429" s="135" t="s">
        <v>3971</v>
      </c>
      <c r="D2429" s="135" t="s">
        <v>789</v>
      </c>
      <c r="E2429" s="135"/>
      <c r="F2429" s="135"/>
    </row>
    <row r="2430" spans="1:6" ht="14.5">
      <c r="A2430" s="135" t="s">
        <v>3972</v>
      </c>
      <c r="B2430" s="135">
        <v>526795</v>
      </c>
      <c r="C2430" s="135" t="s">
        <v>391</v>
      </c>
      <c r="D2430" s="135" t="s">
        <v>463</v>
      </c>
      <c r="E2430" s="135"/>
      <c r="F2430" s="135"/>
    </row>
    <row r="2431" spans="1:6" ht="14.5">
      <c r="A2431" s="135" t="s">
        <v>3973</v>
      </c>
      <c r="B2431" s="135">
        <v>512337</v>
      </c>
      <c r="C2431" s="135" t="s">
        <v>391</v>
      </c>
      <c r="D2431" s="135" t="s">
        <v>413</v>
      </c>
      <c r="E2431" s="135"/>
      <c r="F2431" s="135"/>
    </row>
    <row r="2432" spans="1:6" ht="14.5">
      <c r="A2432" s="135" t="s">
        <v>3974</v>
      </c>
      <c r="B2432" s="135">
        <v>539383</v>
      </c>
      <c r="C2432" s="135" t="s">
        <v>391</v>
      </c>
      <c r="D2432" s="135" t="s">
        <v>377</v>
      </c>
      <c r="E2432" s="135"/>
      <c r="F2432" s="135"/>
    </row>
    <row r="2433" spans="1:6" ht="14.5">
      <c r="A2433" s="135" t="s">
        <v>3975</v>
      </c>
      <c r="B2433" s="135">
        <v>531648</v>
      </c>
      <c r="C2433" s="135" t="s">
        <v>391</v>
      </c>
      <c r="D2433" s="135" t="s">
        <v>465</v>
      </c>
      <c r="E2433" s="135"/>
      <c r="F2433" s="135"/>
    </row>
    <row r="2434" spans="1:6" ht="14.5">
      <c r="A2434" s="135" t="s">
        <v>3976</v>
      </c>
      <c r="B2434" s="135">
        <v>542677</v>
      </c>
      <c r="C2434" s="135" t="s">
        <v>3977</v>
      </c>
      <c r="D2434" s="135" t="s">
        <v>477</v>
      </c>
      <c r="E2434" s="135"/>
      <c r="F2434" s="135"/>
    </row>
    <row r="2435" spans="1:6" ht="14.5">
      <c r="A2435" s="135" t="s">
        <v>3978</v>
      </c>
      <c r="B2435" s="135" t="s">
        <v>391</v>
      </c>
      <c r="C2435" s="135" t="s">
        <v>3979</v>
      </c>
      <c r="D2435" s="135" t="s">
        <v>402</v>
      </c>
      <c r="E2435" s="135"/>
      <c r="F2435" s="135"/>
    </row>
    <row r="2436" spans="1:6" ht="14.5">
      <c r="A2436" s="135" t="s">
        <v>3980</v>
      </c>
      <c r="B2436" s="135" t="s">
        <v>391</v>
      </c>
      <c r="C2436" s="135" t="s">
        <v>3981</v>
      </c>
      <c r="D2436" s="135" t="s">
        <v>402</v>
      </c>
      <c r="E2436" s="135"/>
      <c r="F2436" s="135"/>
    </row>
    <row r="2437" spans="1:6" ht="14.5">
      <c r="A2437" s="135" t="s">
        <v>3982</v>
      </c>
      <c r="B2437" s="135">
        <v>532720</v>
      </c>
      <c r="C2437" s="135" t="s">
        <v>3983</v>
      </c>
      <c r="D2437" s="135" t="s">
        <v>408</v>
      </c>
      <c r="E2437" s="135"/>
      <c r="F2437" s="135"/>
    </row>
    <row r="2438" spans="1:6" ht="14.5">
      <c r="A2438" s="135" t="s">
        <v>3984</v>
      </c>
      <c r="B2438" s="135">
        <v>500520</v>
      </c>
      <c r="C2438" s="135" t="s">
        <v>3985</v>
      </c>
      <c r="D2438" s="135" t="s">
        <v>2321</v>
      </c>
      <c r="E2438" s="135"/>
      <c r="F2438" s="135"/>
    </row>
    <row r="2439" spans="1:6" ht="14.5">
      <c r="A2439" s="135" t="s">
        <v>3986</v>
      </c>
      <c r="B2439" s="135">
        <v>532756</v>
      </c>
      <c r="C2439" s="135" t="s">
        <v>3987</v>
      </c>
      <c r="D2439" s="135" t="s">
        <v>1311</v>
      </c>
      <c r="E2439" s="135"/>
      <c r="F2439" s="135"/>
    </row>
    <row r="2440" spans="1:6" ht="14.5">
      <c r="A2440" s="135" t="s">
        <v>3988</v>
      </c>
      <c r="B2440" s="135">
        <v>533088</v>
      </c>
      <c r="C2440" s="135" t="s">
        <v>3989</v>
      </c>
      <c r="D2440" s="135" t="s">
        <v>592</v>
      </c>
      <c r="E2440" s="135"/>
      <c r="F2440" s="135"/>
    </row>
    <row r="2441" spans="1:6" ht="14.5">
      <c r="A2441" s="135" t="s">
        <v>3990</v>
      </c>
      <c r="B2441" s="135">
        <v>533088</v>
      </c>
      <c r="C2441" s="135" t="s">
        <v>3989</v>
      </c>
      <c r="D2441" s="135" t="s">
        <v>592</v>
      </c>
      <c r="E2441" s="135"/>
      <c r="F2441" s="135"/>
    </row>
    <row r="2442" spans="1:6" ht="14.5">
      <c r="A2442" s="135" t="s">
        <v>3991</v>
      </c>
      <c r="B2442" s="135">
        <v>532313</v>
      </c>
      <c r="C2442" s="135" t="s">
        <v>3992</v>
      </c>
      <c r="D2442" s="135" t="s">
        <v>477</v>
      </c>
      <c r="E2442" s="135"/>
      <c r="F2442" s="135"/>
    </row>
    <row r="2443" spans="1:6" ht="14.5">
      <c r="A2443" s="135" t="s">
        <v>3993</v>
      </c>
      <c r="B2443" s="135">
        <v>540768</v>
      </c>
      <c r="C2443" s="135" t="s">
        <v>3994</v>
      </c>
      <c r="D2443" s="135" t="s">
        <v>712</v>
      </c>
      <c r="E2443" s="135"/>
      <c r="F2443" s="135"/>
    </row>
    <row r="2444" spans="1:6" ht="14.5">
      <c r="A2444" s="135" t="s">
        <v>3995</v>
      </c>
      <c r="B2444" s="135">
        <v>542503</v>
      </c>
      <c r="C2444" s="135" t="s">
        <v>3996</v>
      </c>
      <c r="D2444" s="135" t="s">
        <v>2369</v>
      </c>
      <c r="E2444" s="135"/>
      <c r="F2444" s="135"/>
    </row>
    <row r="2445" spans="1:6" ht="14.5">
      <c r="A2445" s="135" t="s">
        <v>3997</v>
      </c>
      <c r="B2445" s="135">
        <v>590078</v>
      </c>
      <c r="C2445" s="135" t="s">
        <v>3998</v>
      </c>
      <c r="D2445" s="135" t="s">
        <v>423</v>
      </c>
      <c r="E2445" s="135"/>
      <c r="F2445" s="135"/>
    </row>
    <row r="2446" spans="1:6" ht="14.5">
      <c r="A2446" s="135" t="s">
        <v>3999</v>
      </c>
      <c r="B2446" s="135">
        <v>513430</v>
      </c>
      <c r="C2446" s="135" t="s">
        <v>391</v>
      </c>
      <c r="D2446" s="135" t="s">
        <v>696</v>
      </c>
      <c r="E2446" s="135"/>
      <c r="F2446" s="135"/>
    </row>
    <row r="2447" spans="1:6" ht="14.5">
      <c r="A2447" s="135" t="s">
        <v>4000</v>
      </c>
      <c r="B2447" s="135">
        <v>539289</v>
      </c>
      <c r="C2447" s="135" t="s">
        <v>4001</v>
      </c>
      <c r="D2447" s="135" t="s">
        <v>377</v>
      </c>
      <c r="E2447" s="135"/>
      <c r="F2447" s="135"/>
    </row>
    <row r="2448" spans="1:6" ht="14.5">
      <c r="A2448" s="135" t="s">
        <v>4002</v>
      </c>
      <c r="B2448" s="135">
        <v>500267</v>
      </c>
      <c r="C2448" s="135" t="s">
        <v>391</v>
      </c>
      <c r="D2448" s="135" t="s">
        <v>1049</v>
      </c>
      <c r="E2448" s="135"/>
      <c r="F2448" s="135"/>
    </row>
    <row r="2449" spans="1:6" ht="14.5">
      <c r="A2449" s="135" t="s">
        <v>4003</v>
      </c>
      <c r="B2449" s="135">
        <v>539229</v>
      </c>
      <c r="C2449" s="135" t="s">
        <v>391</v>
      </c>
      <c r="D2449" s="135" t="s">
        <v>380</v>
      </c>
      <c r="E2449" s="135"/>
      <c r="F2449" s="135"/>
    </row>
    <row r="2450" spans="1:6" ht="14.5">
      <c r="A2450" s="135" t="s">
        <v>4004</v>
      </c>
      <c r="B2450" s="135">
        <v>506919</v>
      </c>
      <c r="C2450" s="135" t="s">
        <v>391</v>
      </c>
      <c r="D2450" s="135" t="s">
        <v>429</v>
      </c>
      <c r="E2450" s="135"/>
      <c r="F2450" s="135"/>
    </row>
    <row r="2451" spans="1:6" ht="14.5">
      <c r="A2451" s="135" t="s">
        <v>4005</v>
      </c>
      <c r="B2451" s="135">
        <v>539400</v>
      </c>
      <c r="C2451" s="135" t="s">
        <v>391</v>
      </c>
      <c r="D2451" s="135" t="s">
        <v>505</v>
      </c>
      <c r="E2451" s="135"/>
      <c r="F2451" s="135"/>
    </row>
    <row r="2452" spans="1:6" ht="14.5">
      <c r="A2452" s="135" t="s">
        <v>4006</v>
      </c>
      <c r="B2452" s="135">
        <v>539400</v>
      </c>
      <c r="C2452" s="135" t="s">
        <v>391</v>
      </c>
      <c r="D2452" s="135" t="s">
        <v>505</v>
      </c>
      <c r="E2452" s="135"/>
      <c r="F2452" s="135"/>
    </row>
    <row r="2453" spans="1:6" ht="14.5">
      <c r="A2453" s="135" t="s">
        <v>4007</v>
      </c>
      <c r="B2453" s="135">
        <v>532728</v>
      </c>
      <c r="C2453" s="135" t="s">
        <v>4008</v>
      </c>
      <c r="D2453" s="135" t="s">
        <v>385</v>
      </c>
      <c r="E2453" s="135"/>
      <c r="F2453" s="135"/>
    </row>
    <row r="2454" spans="1:6" ht="14.5">
      <c r="A2454" s="135" t="s">
        <v>4009</v>
      </c>
      <c r="B2454" s="135">
        <v>513269</v>
      </c>
      <c r="C2454" s="135" t="s">
        <v>4010</v>
      </c>
      <c r="D2454" s="135" t="s">
        <v>789</v>
      </c>
      <c r="E2454" s="135"/>
      <c r="F2454" s="135"/>
    </row>
    <row r="2455" spans="1:6" ht="14.5">
      <c r="A2455" s="135" t="s">
        <v>4011</v>
      </c>
      <c r="B2455" s="135">
        <v>513269</v>
      </c>
      <c r="C2455" s="135" t="s">
        <v>4010</v>
      </c>
      <c r="D2455" s="135" t="s">
        <v>789</v>
      </c>
      <c r="E2455" s="135"/>
      <c r="F2455" s="135"/>
    </row>
    <row r="2456" spans="1:6" ht="14.5">
      <c r="A2456" s="135" t="s">
        <v>4012</v>
      </c>
      <c r="B2456" s="135">
        <v>533169</v>
      </c>
      <c r="C2456" s="135" t="s">
        <v>4013</v>
      </c>
      <c r="D2456" s="135" t="s">
        <v>789</v>
      </c>
      <c r="E2456" s="135"/>
      <c r="F2456" s="135"/>
    </row>
    <row r="2457" spans="1:6" ht="14.5">
      <c r="A2457" s="135" t="s">
        <v>4014</v>
      </c>
      <c r="B2457" s="135">
        <v>539045</v>
      </c>
      <c r="C2457" s="135" t="s">
        <v>4015</v>
      </c>
      <c r="D2457" s="135" t="s">
        <v>696</v>
      </c>
      <c r="E2457" s="135"/>
      <c r="F2457" s="135"/>
    </row>
    <row r="2458" spans="1:6" ht="14.5">
      <c r="A2458" s="135" t="s">
        <v>4016</v>
      </c>
      <c r="B2458" s="135">
        <v>539046</v>
      </c>
      <c r="C2458" s="135" t="s">
        <v>4017</v>
      </c>
      <c r="D2458" s="135" t="s">
        <v>423</v>
      </c>
      <c r="E2458" s="135"/>
      <c r="F2458" s="135"/>
    </row>
    <row r="2459" spans="1:6" ht="14.5">
      <c r="A2459" s="135" t="s">
        <v>4018</v>
      </c>
      <c r="B2459" s="135">
        <v>532932</v>
      </c>
      <c r="C2459" s="135" t="s">
        <v>4019</v>
      </c>
      <c r="D2459" s="135" t="s">
        <v>586</v>
      </c>
      <c r="E2459" s="135"/>
      <c r="F2459" s="135"/>
    </row>
    <row r="2460" spans="1:6" ht="14.5">
      <c r="A2460" s="135" t="s">
        <v>4020</v>
      </c>
      <c r="B2460" s="135">
        <v>539044</v>
      </c>
      <c r="C2460" s="135" t="s">
        <v>4021</v>
      </c>
      <c r="D2460" s="135" t="s">
        <v>423</v>
      </c>
      <c r="E2460" s="135"/>
      <c r="F2460" s="135"/>
    </row>
    <row r="2461" spans="1:6" ht="14.5">
      <c r="A2461" s="135" t="s">
        <v>4022</v>
      </c>
      <c r="B2461" s="135">
        <v>500268</v>
      </c>
      <c r="C2461" s="135" t="s">
        <v>4023</v>
      </c>
      <c r="D2461" s="135" t="s">
        <v>605</v>
      </c>
      <c r="E2461" s="135"/>
      <c r="F2461" s="135"/>
    </row>
    <row r="2462" spans="1:6" ht="14.5">
      <c r="A2462" s="135" t="s">
        <v>4024</v>
      </c>
      <c r="B2462" s="135">
        <v>531213</v>
      </c>
      <c r="C2462" s="135" t="s">
        <v>4025</v>
      </c>
      <c r="D2462" s="135" t="s">
        <v>408</v>
      </c>
      <c r="E2462" s="135"/>
      <c r="F2462" s="135"/>
    </row>
    <row r="2463" spans="1:6" ht="14.5">
      <c r="A2463" s="135" t="s">
        <v>4026</v>
      </c>
      <c r="B2463" s="135">
        <v>540402</v>
      </c>
      <c r="C2463" s="135" t="s">
        <v>391</v>
      </c>
      <c r="D2463" s="135" t="s">
        <v>477</v>
      </c>
      <c r="E2463" s="135"/>
      <c r="F2463" s="135"/>
    </row>
    <row r="2464" spans="1:6" ht="14.5">
      <c r="A2464" s="135" t="s">
        <v>4027</v>
      </c>
      <c r="B2464" s="135" t="s">
        <v>391</v>
      </c>
      <c r="C2464" s="135" t="s">
        <v>4028</v>
      </c>
      <c r="D2464" s="135" t="s">
        <v>402</v>
      </c>
      <c r="E2464" s="135"/>
      <c r="F2464" s="135"/>
    </row>
    <row r="2465" spans="1:6" ht="14.5">
      <c r="A2465" s="135" t="s">
        <v>4029</v>
      </c>
      <c r="B2465" s="135">
        <v>533204</v>
      </c>
      <c r="C2465" s="135" t="s">
        <v>4030</v>
      </c>
      <c r="D2465" s="135" t="s">
        <v>406</v>
      </c>
      <c r="E2465" s="135"/>
      <c r="F2465" s="135"/>
    </row>
    <row r="2466" spans="1:6" ht="14.5">
      <c r="A2466" s="135" t="s">
        <v>4031</v>
      </c>
      <c r="B2466" s="135">
        <v>505850</v>
      </c>
      <c r="C2466" s="135" t="s">
        <v>4032</v>
      </c>
      <c r="D2466" s="135" t="s">
        <v>408</v>
      </c>
      <c r="E2466" s="135"/>
      <c r="F2466" s="135"/>
    </row>
    <row r="2467" spans="1:6" ht="14.5">
      <c r="A2467" s="135" t="s">
        <v>4033</v>
      </c>
      <c r="B2467" s="135">
        <v>502157</v>
      </c>
      <c r="C2467" s="135" t="s">
        <v>4034</v>
      </c>
      <c r="D2467" s="135" t="s">
        <v>404</v>
      </c>
      <c r="E2467" s="135"/>
      <c r="F2467" s="135"/>
    </row>
    <row r="2468" spans="1:6" ht="14.5">
      <c r="A2468" s="135" t="s">
        <v>4035</v>
      </c>
      <c r="B2468" s="135">
        <v>532637</v>
      </c>
      <c r="C2468" s="135" t="s">
        <v>4036</v>
      </c>
      <c r="D2468" s="135" t="s">
        <v>429</v>
      </c>
      <c r="E2468" s="135"/>
      <c r="F2468" s="135"/>
    </row>
    <row r="2469" spans="1:6" ht="14.5">
      <c r="A2469" s="135" t="s">
        <v>4037</v>
      </c>
      <c r="B2469" s="135">
        <v>537800</v>
      </c>
      <c r="C2469" s="135" t="s">
        <v>391</v>
      </c>
      <c r="D2469" s="135" t="s">
        <v>408</v>
      </c>
      <c r="E2469" s="135"/>
      <c r="F2469" s="135"/>
    </row>
    <row r="2470" spans="1:6" ht="14.5">
      <c r="A2470" s="135" t="s">
        <v>4038</v>
      </c>
      <c r="B2470" s="135">
        <v>514418</v>
      </c>
      <c r="C2470" s="135" t="s">
        <v>391</v>
      </c>
      <c r="D2470" s="135" t="s">
        <v>439</v>
      </c>
      <c r="E2470" s="135"/>
      <c r="F2470" s="135"/>
    </row>
    <row r="2471" spans="1:6" ht="14.5">
      <c r="A2471" s="135" t="s">
        <v>4039</v>
      </c>
      <c r="B2471" s="135">
        <v>539275</v>
      </c>
      <c r="C2471" s="135" t="s">
        <v>391</v>
      </c>
      <c r="D2471" s="135" t="s">
        <v>589</v>
      </c>
      <c r="E2471" s="135"/>
      <c r="F2471" s="135"/>
    </row>
    <row r="2472" spans="1:6" ht="14.5">
      <c r="A2472" s="135" t="s">
        <v>4040</v>
      </c>
      <c r="B2472" s="135">
        <v>516007</v>
      </c>
      <c r="C2472" s="135" t="s">
        <v>4041</v>
      </c>
      <c r="D2472" s="135" t="s">
        <v>886</v>
      </c>
      <c r="E2472" s="135"/>
      <c r="F2472" s="135"/>
    </row>
    <row r="2473" spans="1:6" ht="14.5">
      <c r="A2473" s="135" t="s">
        <v>4042</v>
      </c>
      <c r="B2473" s="135">
        <v>530011</v>
      </c>
      <c r="C2473" s="135" t="s">
        <v>4043</v>
      </c>
      <c r="D2473" s="135" t="s">
        <v>899</v>
      </c>
      <c r="E2473" s="135"/>
      <c r="F2473" s="135"/>
    </row>
    <row r="2474" spans="1:6" ht="14.5">
      <c r="A2474" s="135" t="s">
        <v>4044</v>
      </c>
      <c r="B2474" s="135">
        <v>500109</v>
      </c>
      <c r="C2474" s="135" t="s">
        <v>4045</v>
      </c>
      <c r="D2474" s="135" t="s">
        <v>1320</v>
      </c>
      <c r="E2474" s="135"/>
      <c r="F2474" s="135"/>
    </row>
    <row r="2475" spans="1:6" ht="14.5">
      <c r="A2475" s="135" t="s">
        <v>4046</v>
      </c>
      <c r="B2475" s="135">
        <v>530243</v>
      </c>
      <c r="C2475" s="135" t="s">
        <v>391</v>
      </c>
      <c r="D2475" s="135" t="s">
        <v>484</v>
      </c>
      <c r="E2475" s="135"/>
      <c r="F2475" s="135"/>
    </row>
    <row r="2476" spans="1:6" ht="14.5">
      <c r="A2476" s="135" t="s">
        <v>4047</v>
      </c>
      <c r="B2476" s="135">
        <v>507938</v>
      </c>
      <c r="C2476" s="135" t="s">
        <v>391</v>
      </c>
      <c r="D2476" s="135" t="s">
        <v>408</v>
      </c>
      <c r="E2476" s="135"/>
      <c r="F2476" s="135"/>
    </row>
    <row r="2477" spans="1:6" ht="14.5">
      <c r="A2477" s="135" t="s">
        <v>4048</v>
      </c>
      <c r="B2477" s="135">
        <v>533078</v>
      </c>
      <c r="C2477" s="135" t="s">
        <v>391</v>
      </c>
      <c r="D2477" s="135" t="s">
        <v>477</v>
      </c>
      <c r="E2477" s="135"/>
      <c r="F2477" s="135"/>
    </row>
    <row r="2478" spans="1:6" ht="14.5">
      <c r="A2478" s="135" t="s">
        <v>4049</v>
      </c>
      <c r="B2478" s="135">
        <v>540396</v>
      </c>
      <c r="C2478" s="135" t="s">
        <v>391</v>
      </c>
      <c r="D2478" s="135" t="s">
        <v>406</v>
      </c>
      <c r="E2478" s="135"/>
      <c r="F2478" s="135"/>
    </row>
    <row r="2479" spans="1:6" ht="14.5">
      <c r="A2479" s="135" t="s">
        <v>4050</v>
      </c>
      <c r="B2479" s="135">
        <v>540396</v>
      </c>
      <c r="C2479" s="135" t="s">
        <v>391</v>
      </c>
      <c r="D2479" s="135" t="s">
        <v>406</v>
      </c>
      <c r="E2479" s="135"/>
      <c r="F2479" s="135"/>
    </row>
    <row r="2480" spans="1:6" ht="14.5">
      <c r="A2480" s="135" t="s">
        <v>4051</v>
      </c>
      <c r="B2480" s="135">
        <v>541974</v>
      </c>
      <c r="C2480" s="135" t="s">
        <v>391</v>
      </c>
      <c r="D2480" s="135" t="s">
        <v>640</v>
      </c>
      <c r="E2480" s="135"/>
      <c r="F2480" s="135"/>
    </row>
    <row r="2481" spans="1:6" ht="14.5">
      <c r="A2481" s="135" t="s">
        <v>4052</v>
      </c>
      <c r="B2481" s="135">
        <v>539207</v>
      </c>
      <c r="C2481" s="135" t="s">
        <v>4053</v>
      </c>
      <c r="D2481" s="135" t="s">
        <v>826</v>
      </c>
      <c r="E2481" s="135"/>
      <c r="F2481" s="135"/>
    </row>
    <row r="2482" spans="1:6" ht="14.5">
      <c r="A2482" s="135" t="s">
        <v>4054</v>
      </c>
      <c r="B2482" s="135">
        <v>530537</v>
      </c>
      <c r="C2482" s="135" t="s">
        <v>391</v>
      </c>
      <c r="D2482" s="135" t="s">
        <v>449</v>
      </c>
      <c r="E2482" s="135"/>
      <c r="F2482" s="135"/>
    </row>
    <row r="2483" spans="1:6" ht="14.5">
      <c r="A2483" s="135" t="s">
        <v>4055</v>
      </c>
      <c r="B2483" s="135">
        <v>511758</v>
      </c>
      <c r="C2483" s="135" t="s">
        <v>391</v>
      </c>
      <c r="D2483" s="135" t="s">
        <v>408</v>
      </c>
      <c r="E2483" s="135"/>
      <c r="F2483" s="135"/>
    </row>
    <row r="2484" spans="1:6" ht="14.5">
      <c r="A2484" s="135" t="s">
        <v>4056</v>
      </c>
      <c r="B2484" s="135">
        <v>512303</v>
      </c>
      <c r="C2484" s="135" t="s">
        <v>391</v>
      </c>
      <c r="D2484" s="135" t="s">
        <v>812</v>
      </c>
      <c r="E2484" s="135"/>
      <c r="F2484" s="135"/>
    </row>
    <row r="2485" spans="1:6" ht="14.5">
      <c r="A2485" s="135" t="s">
        <v>4057</v>
      </c>
      <c r="B2485" s="135">
        <v>505324</v>
      </c>
      <c r="C2485" s="135" t="s">
        <v>4058</v>
      </c>
      <c r="D2485" s="135" t="s">
        <v>399</v>
      </c>
      <c r="E2485" s="135"/>
      <c r="F2485" s="135"/>
    </row>
    <row r="2486" spans="1:6" ht="14.5">
      <c r="A2486" s="135" t="s">
        <v>4059</v>
      </c>
      <c r="B2486" s="135">
        <v>505324</v>
      </c>
      <c r="C2486" s="135" t="s">
        <v>4058</v>
      </c>
      <c r="D2486" s="135" t="s">
        <v>399</v>
      </c>
      <c r="E2486" s="135"/>
      <c r="F2486" s="135"/>
    </row>
    <row r="2487" spans="1:6" ht="14.5">
      <c r="A2487" s="135" t="s">
        <v>4060</v>
      </c>
      <c r="B2487" s="135">
        <v>538970</v>
      </c>
      <c r="C2487" s="135" t="s">
        <v>391</v>
      </c>
      <c r="D2487" s="135" t="s">
        <v>477</v>
      </c>
      <c r="E2487" s="135"/>
      <c r="F2487" s="135"/>
    </row>
    <row r="2488" spans="1:6" ht="14.5">
      <c r="A2488" s="135" t="s">
        <v>4061</v>
      </c>
      <c r="B2488" s="135">
        <v>521018</v>
      </c>
      <c r="C2488" s="135" t="s">
        <v>4062</v>
      </c>
      <c r="D2488" s="135" t="s">
        <v>406</v>
      </c>
      <c r="E2488" s="135"/>
      <c r="F2488" s="135"/>
    </row>
    <row r="2489" spans="1:6" ht="14.5">
      <c r="A2489" s="135" t="s">
        <v>4063</v>
      </c>
      <c r="B2489" s="135">
        <v>503101</v>
      </c>
      <c r="C2489" s="135" t="s">
        <v>4064</v>
      </c>
      <c r="D2489" s="135" t="s">
        <v>477</v>
      </c>
      <c r="E2489" s="135"/>
      <c r="F2489" s="135"/>
    </row>
    <row r="2490" spans="1:6" ht="14.5">
      <c r="A2490" s="135" t="s">
        <v>4065</v>
      </c>
      <c r="B2490" s="135">
        <v>502250</v>
      </c>
      <c r="C2490" s="135" t="s">
        <v>391</v>
      </c>
      <c r="D2490" s="135" t="s">
        <v>919</v>
      </c>
      <c r="E2490" s="135"/>
      <c r="F2490" s="135"/>
    </row>
    <row r="2491" spans="1:6" ht="14.5">
      <c r="A2491" s="135" t="s">
        <v>4066</v>
      </c>
      <c r="B2491" s="135">
        <v>513544</v>
      </c>
      <c r="C2491" s="135" t="s">
        <v>391</v>
      </c>
      <c r="D2491" s="135" t="s">
        <v>465</v>
      </c>
      <c r="E2491" s="135"/>
      <c r="F2491" s="135"/>
    </row>
    <row r="2492" spans="1:6" ht="14.5">
      <c r="A2492" s="135" t="s">
        <v>4067</v>
      </c>
      <c r="B2492" s="135">
        <v>530543</v>
      </c>
      <c r="C2492" s="135" t="s">
        <v>391</v>
      </c>
      <c r="D2492" s="135" t="s">
        <v>477</v>
      </c>
      <c r="E2492" s="135"/>
      <c r="F2492" s="135"/>
    </row>
    <row r="2493" spans="1:6" ht="14.5">
      <c r="A2493" s="135" t="s">
        <v>4068</v>
      </c>
      <c r="B2493" s="135">
        <v>540254</v>
      </c>
      <c r="C2493" s="135" t="s">
        <v>391</v>
      </c>
      <c r="D2493" s="135" t="s">
        <v>408</v>
      </c>
      <c r="E2493" s="135"/>
      <c r="F2493" s="135"/>
    </row>
    <row r="2494" spans="1:6" ht="14.5">
      <c r="A2494" s="135" t="s">
        <v>4069</v>
      </c>
      <c r="B2494" s="135">
        <v>500206</v>
      </c>
      <c r="C2494" s="135" t="s">
        <v>391</v>
      </c>
      <c r="D2494" s="135" t="s">
        <v>408</v>
      </c>
      <c r="E2494" s="135"/>
      <c r="F2494" s="135"/>
    </row>
    <row r="2495" spans="1:6" ht="14.5">
      <c r="A2495" s="135" t="s">
        <v>4070</v>
      </c>
      <c r="B2495" s="135">
        <v>531642</v>
      </c>
      <c r="C2495" s="135" t="s">
        <v>4071</v>
      </c>
      <c r="D2495" s="135" t="s">
        <v>573</v>
      </c>
      <c r="E2495" s="135"/>
      <c r="F2495" s="135"/>
    </row>
    <row r="2496" spans="1:6" ht="14.5">
      <c r="A2496" s="135" t="s">
        <v>4072</v>
      </c>
      <c r="B2496" s="135" t="s">
        <v>391</v>
      </c>
      <c r="C2496" s="135" t="s">
        <v>4073</v>
      </c>
      <c r="D2496" s="135" t="s">
        <v>402</v>
      </c>
      <c r="E2496" s="135"/>
      <c r="F2496" s="135"/>
    </row>
    <row r="2497" spans="1:6" ht="14.5">
      <c r="A2497" s="135" t="s">
        <v>4074</v>
      </c>
      <c r="B2497" s="135" t="s">
        <v>391</v>
      </c>
      <c r="C2497" s="135" t="s">
        <v>4073</v>
      </c>
      <c r="D2497" s="135" t="s">
        <v>402</v>
      </c>
      <c r="E2497" s="135"/>
      <c r="F2497" s="135"/>
    </row>
    <row r="2498" spans="1:6" ht="14.5">
      <c r="A2498" s="135" t="s">
        <v>4075</v>
      </c>
      <c r="B2498" s="135">
        <v>531503</v>
      </c>
      <c r="C2498" s="135" t="s">
        <v>391</v>
      </c>
      <c r="D2498" s="135" t="s">
        <v>406</v>
      </c>
      <c r="E2498" s="135"/>
      <c r="F2498" s="135"/>
    </row>
    <row r="2499" spans="1:6" ht="14.5">
      <c r="A2499" s="135" t="s">
        <v>4076</v>
      </c>
      <c r="B2499" s="135">
        <v>526891</v>
      </c>
      <c r="C2499" s="135" t="s">
        <v>391</v>
      </c>
      <c r="D2499" s="135" t="s">
        <v>374</v>
      </c>
      <c r="E2499" s="135"/>
      <c r="F2499" s="135"/>
    </row>
    <row r="2500" spans="1:6" ht="14.5">
      <c r="A2500" s="135" t="s">
        <v>4077</v>
      </c>
      <c r="B2500" s="135">
        <v>524404</v>
      </c>
      <c r="C2500" s="135" t="s">
        <v>4078</v>
      </c>
      <c r="D2500" s="135" t="s">
        <v>429</v>
      </c>
      <c r="E2500" s="135"/>
      <c r="F2500" s="135"/>
    </row>
    <row r="2501" spans="1:6" ht="14.5">
      <c r="A2501" s="135" t="s">
        <v>4079</v>
      </c>
      <c r="B2501" s="135" t="s">
        <v>391</v>
      </c>
      <c r="C2501" s="135" t="s">
        <v>4080</v>
      </c>
      <c r="D2501" s="135" t="s">
        <v>402</v>
      </c>
      <c r="E2501" s="135"/>
      <c r="F2501" s="135"/>
    </row>
    <row r="2502" spans="1:6" ht="14.5">
      <c r="A2502" s="135" t="s">
        <v>4081</v>
      </c>
      <c r="B2502" s="135">
        <v>517467</v>
      </c>
      <c r="C2502" s="135" t="s">
        <v>391</v>
      </c>
      <c r="D2502" s="135" t="s">
        <v>689</v>
      </c>
      <c r="E2502" s="135"/>
      <c r="F2502" s="135"/>
    </row>
    <row r="2503" spans="1:6" ht="14.5">
      <c r="A2503" s="135" t="s">
        <v>4082</v>
      </c>
      <c r="B2503" s="135">
        <v>523566</v>
      </c>
      <c r="C2503" s="135" t="s">
        <v>391</v>
      </c>
      <c r="D2503" s="135" t="s">
        <v>477</v>
      </c>
      <c r="E2503" s="135"/>
      <c r="F2503" s="135"/>
    </row>
    <row r="2504" spans="1:6" ht="14.5">
      <c r="A2504" s="135" t="s">
        <v>4083</v>
      </c>
      <c r="B2504" s="135">
        <v>531540</v>
      </c>
      <c r="C2504" s="135" t="s">
        <v>391</v>
      </c>
      <c r="D2504" s="135" t="s">
        <v>789</v>
      </c>
      <c r="E2504" s="135"/>
      <c r="F2504" s="135"/>
    </row>
    <row r="2505" spans="1:6" ht="14.5">
      <c r="A2505" s="135" t="s">
        <v>4084</v>
      </c>
      <c r="B2505" s="135">
        <v>531319</v>
      </c>
      <c r="C2505" s="135" t="s">
        <v>391</v>
      </c>
      <c r="D2505" s="135" t="s">
        <v>408</v>
      </c>
      <c r="E2505" s="135"/>
      <c r="F2505" s="135"/>
    </row>
    <row r="2506" spans="1:6" ht="14.5">
      <c r="A2506" s="135" t="s">
        <v>4085</v>
      </c>
      <c r="B2506" s="135">
        <v>532500</v>
      </c>
      <c r="C2506" s="135" t="s">
        <v>4086</v>
      </c>
      <c r="D2506" s="135" t="s">
        <v>2321</v>
      </c>
      <c r="E2506" s="135"/>
      <c r="F2506" s="135"/>
    </row>
    <row r="2507" spans="1:6" ht="14.5">
      <c r="A2507" s="135" t="s">
        <v>4087</v>
      </c>
      <c r="B2507" s="135">
        <v>532500</v>
      </c>
      <c r="C2507" s="135" t="s">
        <v>4086</v>
      </c>
      <c r="D2507" s="135" t="s">
        <v>2321</v>
      </c>
      <c r="E2507" s="135"/>
      <c r="F2507" s="135"/>
    </row>
    <row r="2508" spans="1:6" ht="14.5">
      <c r="A2508" s="135" t="s">
        <v>4088</v>
      </c>
      <c r="B2508" s="135" t="s">
        <v>391</v>
      </c>
      <c r="C2508" s="135" t="s">
        <v>4089</v>
      </c>
      <c r="D2508" s="135" t="s">
        <v>402</v>
      </c>
      <c r="E2508" s="135"/>
      <c r="F2508" s="135"/>
    </row>
    <row r="2509" spans="1:6" ht="14.5">
      <c r="A2509" s="135" t="s">
        <v>4090</v>
      </c>
      <c r="B2509" s="135">
        <v>540749</v>
      </c>
      <c r="C2509" s="135" t="s">
        <v>4091</v>
      </c>
      <c r="D2509" s="135" t="s">
        <v>408</v>
      </c>
      <c r="E2509" s="135"/>
      <c r="F2509" s="135"/>
    </row>
    <row r="2510" spans="1:6" ht="14.5">
      <c r="A2510" s="135" t="s">
        <v>4092</v>
      </c>
      <c r="B2510" s="135" t="s">
        <v>391</v>
      </c>
      <c r="C2510" s="135" t="s">
        <v>4093</v>
      </c>
      <c r="D2510" s="135" t="s">
        <v>482</v>
      </c>
      <c r="E2510" s="135"/>
      <c r="F2510" s="135"/>
    </row>
    <row r="2511" spans="1:6" ht="14.5">
      <c r="A2511" s="135" t="s">
        <v>4094</v>
      </c>
      <c r="B2511" s="135">
        <v>523704</v>
      </c>
      <c r="C2511" s="135" t="s">
        <v>4095</v>
      </c>
      <c r="D2511" s="135" t="s">
        <v>484</v>
      </c>
      <c r="E2511" s="135"/>
      <c r="F2511" s="135"/>
    </row>
    <row r="2512" spans="1:6" ht="14.5">
      <c r="A2512" s="135" t="s">
        <v>4096</v>
      </c>
      <c r="B2512" s="135">
        <v>506867</v>
      </c>
      <c r="C2512" s="135" t="s">
        <v>391</v>
      </c>
      <c r="D2512" s="135" t="s">
        <v>406</v>
      </c>
      <c r="E2512" s="135"/>
      <c r="F2512" s="135"/>
    </row>
    <row r="2513" spans="1:6" ht="14.5">
      <c r="A2513" s="135" t="s">
        <v>4097</v>
      </c>
      <c r="B2513" s="135">
        <v>511768</v>
      </c>
      <c r="C2513" s="135" t="s">
        <v>391</v>
      </c>
      <c r="D2513" s="135" t="s">
        <v>408</v>
      </c>
      <c r="E2513" s="135"/>
      <c r="F2513" s="135"/>
    </row>
    <row r="2514" spans="1:6" ht="14.5">
      <c r="A2514" s="135" t="s">
        <v>4098</v>
      </c>
      <c r="B2514" s="135">
        <v>511688</v>
      </c>
      <c r="C2514" s="135" t="s">
        <v>391</v>
      </c>
      <c r="D2514" s="135" t="s">
        <v>408</v>
      </c>
      <c r="E2514" s="135"/>
      <c r="F2514" s="135"/>
    </row>
    <row r="2515" spans="1:6" ht="14.5">
      <c r="A2515" s="135" t="s">
        <v>4099</v>
      </c>
      <c r="B2515" s="135">
        <v>540704</v>
      </c>
      <c r="C2515" s="135" t="s">
        <v>4100</v>
      </c>
      <c r="D2515" s="135" t="s">
        <v>397</v>
      </c>
      <c r="E2515" s="135"/>
      <c r="F2515" s="135"/>
    </row>
    <row r="2516" spans="1:6" ht="14.5">
      <c r="A2516" s="135" t="s">
        <v>4101</v>
      </c>
      <c r="B2516" s="135">
        <v>539219</v>
      </c>
      <c r="C2516" s="135" t="s">
        <v>391</v>
      </c>
      <c r="D2516" s="135" t="s">
        <v>1311</v>
      </c>
      <c r="E2516" s="135"/>
      <c r="F2516" s="135"/>
    </row>
    <row r="2517" spans="1:6" ht="14.5">
      <c r="A2517" s="135" t="s">
        <v>4102</v>
      </c>
      <c r="B2517" s="135">
        <v>500248</v>
      </c>
      <c r="C2517" s="135" t="s">
        <v>391</v>
      </c>
      <c r="D2517" s="135" t="s">
        <v>511</v>
      </c>
      <c r="E2517" s="135"/>
      <c r="F2517" s="135"/>
    </row>
    <row r="2518" spans="1:6" ht="14.5">
      <c r="A2518" s="135" t="s">
        <v>4103</v>
      </c>
      <c r="B2518" s="135">
        <v>523371</v>
      </c>
      <c r="C2518" s="135" t="s">
        <v>4104</v>
      </c>
      <c r="D2518" s="135" t="s">
        <v>1090</v>
      </c>
      <c r="E2518" s="135"/>
      <c r="F2518" s="135"/>
    </row>
    <row r="2519" spans="1:6" ht="14.5">
      <c r="A2519" s="135" t="s">
        <v>4105</v>
      </c>
      <c r="B2519" s="135">
        <v>539981</v>
      </c>
      <c r="C2519" s="135" t="s">
        <v>4106</v>
      </c>
      <c r="D2519" s="135" t="s">
        <v>557</v>
      </c>
      <c r="E2519" s="135"/>
      <c r="F2519" s="135"/>
    </row>
    <row r="2520" spans="1:6" ht="14.5">
      <c r="A2520" s="135" t="s">
        <v>4107</v>
      </c>
      <c r="B2520" s="135">
        <v>534563</v>
      </c>
      <c r="C2520" s="135" t="s">
        <v>4108</v>
      </c>
      <c r="D2520" s="135" t="s">
        <v>399</v>
      </c>
      <c r="E2520" s="135"/>
      <c r="F2520" s="135"/>
    </row>
    <row r="2521" spans="1:6" ht="14.5">
      <c r="A2521" s="135" t="s">
        <v>4109</v>
      </c>
      <c r="B2521" s="135">
        <v>500271</v>
      </c>
      <c r="C2521" s="135" t="s">
        <v>4110</v>
      </c>
      <c r="D2521" s="135" t="s">
        <v>2804</v>
      </c>
      <c r="E2521" s="135"/>
      <c r="F2521" s="135"/>
    </row>
    <row r="2522" spans="1:6" ht="14.5">
      <c r="A2522" s="135" t="s">
        <v>4111</v>
      </c>
      <c r="B2522" s="135">
        <v>539981</v>
      </c>
      <c r="C2522" s="135" t="s">
        <v>4112</v>
      </c>
      <c r="D2522" s="135" t="s">
        <v>557</v>
      </c>
      <c r="E2522" s="135"/>
      <c r="F2522" s="135"/>
    </row>
    <row r="2523" spans="1:6" ht="14.5">
      <c r="A2523" s="135" t="s">
        <v>4113</v>
      </c>
      <c r="B2523" s="135">
        <v>539940</v>
      </c>
      <c r="C2523" s="135" t="s">
        <v>4114</v>
      </c>
      <c r="D2523" s="135" t="s">
        <v>557</v>
      </c>
      <c r="E2523" s="135"/>
      <c r="F2523" s="135"/>
    </row>
    <row r="2524" spans="1:6" ht="14.5">
      <c r="A2524" s="135" t="s">
        <v>4115</v>
      </c>
      <c r="B2524" s="135">
        <v>534338</v>
      </c>
      <c r="C2524" s="135" t="s">
        <v>391</v>
      </c>
      <c r="D2524" s="135" t="s">
        <v>477</v>
      </c>
      <c r="E2524" s="135"/>
      <c r="F2524" s="135"/>
    </row>
    <row r="2525" spans="1:6" ht="14.5">
      <c r="A2525" s="135" t="s">
        <v>4116</v>
      </c>
      <c r="B2525" s="135">
        <v>526538</v>
      </c>
      <c r="C2525" s="135" t="s">
        <v>391</v>
      </c>
      <c r="D2525" s="135" t="s">
        <v>429</v>
      </c>
      <c r="E2525" s="135"/>
      <c r="F2525" s="135"/>
    </row>
    <row r="2526" spans="1:6" ht="14.5">
      <c r="A2526" s="135" t="s">
        <v>4117</v>
      </c>
      <c r="B2526" s="135">
        <v>540401</v>
      </c>
      <c r="C2526" s="135" t="s">
        <v>391</v>
      </c>
      <c r="D2526" s="135" t="s">
        <v>413</v>
      </c>
      <c r="E2526" s="135"/>
      <c r="F2526" s="135"/>
    </row>
    <row r="2527" spans="1:6" ht="14.5">
      <c r="A2527" s="135" t="s">
        <v>4118</v>
      </c>
      <c r="B2527" s="135">
        <v>539519</v>
      </c>
      <c r="C2527" s="135" t="s">
        <v>391</v>
      </c>
      <c r="D2527" s="135" t="s">
        <v>425</v>
      </c>
      <c r="E2527" s="135"/>
      <c r="F2527" s="135"/>
    </row>
    <row r="2528" spans="1:6" ht="14.5">
      <c r="A2528" s="135" t="s">
        <v>4119</v>
      </c>
      <c r="B2528" s="135">
        <v>531221</v>
      </c>
      <c r="C2528" s="135" t="s">
        <v>391</v>
      </c>
      <c r="D2528" s="135" t="s">
        <v>919</v>
      </c>
      <c r="E2528" s="135"/>
      <c r="F2528" s="135"/>
    </row>
    <row r="2529" spans="1:6" ht="14.5">
      <c r="A2529" s="135" t="s">
        <v>4120</v>
      </c>
      <c r="B2529" s="135">
        <v>531680</v>
      </c>
      <c r="C2529" s="135" t="s">
        <v>391</v>
      </c>
      <c r="D2529" s="135" t="s">
        <v>505</v>
      </c>
      <c r="E2529" s="135"/>
      <c r="F2529" s="135"/>
    </row>
    <row r="2530" spans="1:6" ht="14.5">
      <c r="A2530" s="135" t="s">
        <v>4121</v>
      </c>
      <c r="B2530" s="135">
        <v>522249</v>
      </c>
      <c r="C2530" s="135" t="s">
        <v>4122</v>
      </c>
      <c r="D2530" s="135" t="s">
        <v>406</v>
      </c>
      <c r="E2530" s="135"/>
      <c r="F2530" s="135"/>
    </row>
    <row r="2531" spans="1:6" ht="14.5">
      <c r="A2531" s="135" t="s">
        <v>4123</v>
      </c>
      <c r="B2531" s="135">
        <v>523792</v>
      </c>
      <c r="C2531" s="135" t="s">
        <v>4124</v>
      </c>
      <c r="D2531" s="135" t="s">
        <v>399</v>
      </c>
      <c r="E2531" s="135"/>
      <c r="F2531" s="135"/>
    </row>
    <row r="2532" spans="1:6" ht="14.5">
      <c r="A2532" s="135" t="s">
        <v>4125</v>
      </c>
      <c r="B2532" s="135">
        <v>533152</v>
      </c>
      <c r="C2532" s="135" t="s">
        <v>4126</v>
      </c>
      <c r="D2532" s="135" t="s">
        <v>789</v>
      </c>
      <c r="E2532" s="135"/>
      <c r="F2532" s="135"/>
    </row>
    <row r="2533" spans="1:6" ht="14.5">
      <c r="A2533" s="135" t="s">
        <v>4127</v>
      </c>
      <c r="B2533" s="135">
        <v>532852</v>
      </c>
      <c r="C2533" s="135" t="s">
        <v>4128</v>
      </c>
      <c r="D2533" s="135" t="s">
        <v>411</v>
      </c>
      <c r="E2533" s="135"/>
      <c r="F2533" s="135"/>
    </row>
    <row r="2534" spans="1:6" ht="14.5">
      <c r="A2534" s="135" t="s">
        <v>4129</v>
      </c>
      <c r="B2534" s="135">
        <v>532654</v>
      </c>
      <c r="C2534" s="135" t="s">
        <v>4130</v>
      </c>
      <c r="D2534" s="135" t="s">
        <v>798</v>
      </c>
      <c r="E2534" s="135"/>
      <c r="F2534" s="135"/>
    </row>
    <row r="2535" spans="1:6" ht="14.5">
      <c r="A2535" s="135" t="s">
        <v>4131</v>
      </c>
      <c r="B2535" s="135">
        <v>532654</v>
      </c>
      <c r="C2535" s="135" t="s">
        <v>4130</v>
      </c>
      <c r="D2535" s="135" t="s">
        <v>798</v>
      </c>
      <c r="E2535" s="135"/>
      <c r="F2535" s="135"/>
    </row>
    <row r="2536" spans="1:6" ht="14.5">
      <c r="A2536" s="135" t="s">
        <v>4132</v>
      </c>
      <c r="B2536" s="135">
        <v>532629</v>
      </c>
      <c r="C2536" s="135" t="s">
        <v>4133</v>
      </c>
      <c r="D2536" s="135" t="s">
        <v>789</v>
      </c>
      <c r="E2536" s="135"/>
      <c r="F2536" s="135"/>
    </row>
    <row r="2537" spans="1:6" ht="14.5">
      <c r="A2537" s="135" t="s">
        <v>4134</v>
      </c>
      <c r="B2537" s="135">
        <v>512267</v>
      </c>
      <c r="C2537" s="135" t="s">
        <v>391</v>
      </c>
      <c r="D2537" s="135" t="s">
        <v>394</v>
      </c>
      <c r="E2537" s="135"/>
      <c r="F2537" s="135"/>
    </row>
    <row r="2538" spans="1:6" ht="14.5">
      <c r="A2538" s="135" t="s">
        <v>4135</v>
      </c>
      <c r="B2538" s="135">
        <v>531146</v>
      </c>
      <c r="C2538" s="135" t="s">
        <v>391</v>
      </c>
      <c r="D2538" s="135" t="s">
        <v>429</v>
      </c>
      <c r="E2538" s="135"/>
      <c r="F2538" s="135"/>
    </row>
    <row r="2539" spans="1:6" ht="14.5">
      <c r="A2539" s="135" t="s">
        <v>4136</v>
      </c>
      <c r="B2539" s="135">
        <v>523144</v>
      </c>
      <c r="C2539" s="135" t="s">
        <v>391</v>
      </c>
      <c r="D2539" s="135" t="s">
        <v>429</v>
      </c>
      <c r="E2539" s="135"/>
      <c r="F2539" s="135"/>
    </row>
    <row r="2540" spans="1:6" ht="14.5">
      <c r="A2540" s="135" t="s">
        <v>4137</v>
      </c>
      <c r="B2540" s="135">
        <v>539938</v>
      </c>
      <c r="C2540" s="135" t="s">
        <v>4138</v>
      </c>
      <c r="D2540" s="135" t="s">
        <v>374</v>
      </c>
      <c r="E2540" s="135"/>
      <c r="F2540" s="135"/>
    </row>
    <row r="2541" spans="1:6" ht="14.5">
      <c r="A2541" s="135" t="s">
        <v>4139</v>
      </c>
      <c r="B2541" s="135">
        <v>540937</v>
      </c>
      <c r="C2541" s="135" t="s">
        <v>391</v>
      </c>
      <c r="D2541" s="135" t="s">
        <v>429</v>
      </c>
      <c r="E2541" s="135"/>
      <c r="F2541" s="135"/>
    </row>
    <row r="2542" spans="1:6" ht="14.5">
      <c r="A2542" s="135" t="s">
        <v>4140</v>
      </c>
      <c r="B2542" s="135">
        <v>526301</v>
      </c>
      <c r="C2542" s="135" t="s">
        <v>391</v>
      </c>
      <c r="D2542" s="135" t="s">
        <v>580</v>
      </c>
      <c r="E2542" s="135"/>
      <c r="F2542" s="135"/>
    </row>
    <row r="2543" spans="1:6" ht="14.5">
      <c r="A2543" s="135" t="s">
        <v>4141</v>
      </c>
      <c r="B2543" s="135">
        <v>538834</v>
      </c>
      <c r="C2543" s="135" t="s">
        <v>391</v>
      </c>
      <c r="D2543" s="135" t="s">
        <v>408</v>
      </c>
      <c r="E2543" s="135"/>
      <c r="F2543" s="135"/>
    </row>
    <row r="2544" spans="1:6" ht="14.5">
      <c r="A2544" s="135" t="s">
        <v>4142</v>
      </c>
      <c r="B2544" s="135">
        <v>512505</v>
      </c>
      <c r="C2544" s="135" t="s">
        <v>391</v>
      </c>
      <c r="D2544" s="135" t="s">
        <v>714</v>
      </c>
      <c r="E2544" s="135"/>
      <c r="F2544" s="135"/>
    </row>
    <row r="2545" spans="1:6" ht="14.5">
      <c r="A2545" s="135" t="s">
        <v>4143</v>
      </c>
      <c r="B2545" s="135">
        <v>540519</v>
      </c>
      <c r="C2545" s="135" t="s">
        <v>391</v>
      </c>
      <c r="D2545" s="135" t="s">
        <v>399</v>
      </c>
      <c r="E2545" s="135"/>
      <c r="F2545" s="135"/>
    </row>
    <row r="2546" spans="1:6" ht="14.5">
      <c r="A2546" s="135" t="s">
        <v>4144</v>
      </c>
      <c r="B2546" s="135">
        <v>511276</v>
      </c>
      <c r="C2546" s="135" t="s">
        <v>391</v>
      </c>
      <c r="D2546" s="135" t="s">
        <v>589</v>
      </c>
      <c r="E2546" s="135"/>
      <c r="F2546" s="135"/>
    </row>
    <row r="2547" spans="1:6" ht="14.5">
      <c r="A2547" s="135" t="s">
        <v>4145</v>
      </c>
      <c r="B2547" s="135">
        <v>531176</v>
      </c>
      <c r="C2547" s="135" t="s">
        <v>391</v>
      </c>
      <c r="D2547" s="135" t="s">
        <v>408</v>
      </c>
      <c r="E2547" s="135"/>
      <c r="F2547" s="135"/>
    </row>
    <row r="2548" spans="1:6" ht="14.5">
      <c r="A2548" s="135" t="s">
        <v>4146</v>
      </c>
      <c r="B2548" s="135">
        <v>531417</v>
      </c>
      <c r="C2548" s="135" t="s">
        <v>391</v>
      </c>
      <c r="D2548" s="135" t="s">
        <v>408</v>
      </c>
      <c r="E2548" s="135"/>
      <c r="F2548" s="135"/>
    </row>
    <row r="2549" spans="1:6" ht="14.5">
      <c r="A2549" s="135" t="s">
        <v>4147</v>
      </c>
      <c r="B2549" s="135">
        <v>532105</v>
      </c>
      <c r="C2549" s="135" t="s">
        <v>391</v>
      </c>
      <c r="D2549" s="135" t="s">
        <v>812</v>
      </c>
      <c r="E2549" s="135"/>
      <c r="F2549" s="135"/>
    </row>
    <row r="2550" spans="1:6" ht="14.5">
      <c r="A2550" s="135" t="s">
        <v>4148</v>
      </c>
      <c r="B2550" s="135">
        <v>532105</v>
      </c>
      <c r="C2550" s="135" t="s">
        <v>391</v>
      </c>
      <c r="D2550" s="135" t="s">
        <v>812</v>
      </c>
      <c r="E2550" s="135"/>
      <c r="F2550" s="135"/>
    </row>
    <row r="2551" spans="1:6" ht="14.5">
      <c r="A2551" s="135" t="s">
        <v>4149</v>
      </c>
      <c r="B2551" s="135">
        <v>539767</v>
      </c>
      <c r="C2551" s="135" t="s">
        <v>391</v>
      </c>
      <c r="D2551" s="135" t="s">
        <v>477</v>
      </c>
      <c r="E2551" s="135"/>
      <c r="F2551" s="135"/>
    </row>
    <row r="2552" spans="1:6" ht="14.5">
      <c r="A2552" s="135" t="s">
        <v>4150</v>
      </c>
      <c r="B2552" s="135">
        <v>532408</v>
      </c>
      <c r="C2552" s="135" t="s">
        <v>4151</v>
      </c>
      <c r="D2552" s="135" t="s">
        <v>484</v>
      </c>
      <c r="E2552" s="135"/>
      <c r="F2552" s="135"/>
    </row>
    <row r="2553" spans="1:6" ht="14.5">
      <c r="A2553" s="135" t="s">
        <v>4152</v>
      </c>
      <c r="B2553" s="135">
        <v>541352</v>
      </c>
      <c r="C2553" s="135" t="s">
        <v>391</v>
      </c>
      <c r="D2553" s="135" t="s">
        <v>471</v>
      </c>
      <c r="E2553" s="135"/>
      <c r="F2553" s="135"/>
    </row>
    <row r="2554" spans="1:6" ht="14.5">
      <c r="A2554" s="135" t="s">
        <v>4153</v>
      </c>
      <c r="B2554" s="135">
        <v>532865</v>
      </c>
      <c r="C2554" s="135" t="s">
        <v>4154</v>
      </c>
      <c r="D2554" s="135" t="s">
        <v>551</v>
      </c>
      <c r="E2554" s="135"/>
      <c r="F2554" s="135"/>
    </row>
    <row r="2555" spans="1:6" ht="14.5">
      <c r="A2555" s="135" t="s">
        <v>4155</v>
      </c>
      <c r="B2555" s="135">
        <v>511367</v>
      </c>
      <c r="C2555" s="135" t="s">
        <v>391</v>
      </c>
      <c r="D2555" s="135" t="s">
        <v>408</v>
      </c>
      <c r="E2555" s="135"/>
      <c r="F2555" s="135"/>
    </row>
    <row r="2556" spans="1:6" ht="14.5">
      <c r="A2556" s="135" t="s">
        <v>4156</v>
      </c>
      <c r="B2556" s="135">
        <v>511367</v>
      </c>
      <c r="C2556" s="135" t="s">
        <v>391</v>
      </c>
      <c r="D2556" s="135" t="s">
        <v>408</v>
      </c>
      <c r="E2556" s="135"/>
      <c r="F2556" s="135"/>
    </row>
    <row r="2557" spans="1:6" ht="14.5">
      <c r="A2557" s="135" t="s">
        <v>4157</v>
      </c>
      <c r="B2557" s="135">
        <v>539012</v>
      </c>
      <c r="C2557" s="135" t="s">
        <v>391</v>
      </c>
      <c r="D2557" s="135" t="s">
        <v>397</v>
      </c>
      <c r="E2557" s="135"/>
      <c r="F2557" s="135"/>
    </row>
    <row r="2558" spans="1:6" ht="14.5">
      <c r="A2558" s="135" t="s">
        <v>4158</v>
      </c>
      <c r="B2558" s="135">
        <v>540730</v>
      </c>
      <c r="C2558" s="135" t="s">
        <v>391</v>
      </c>
      <c r="D2558" s="135" t="s">
        <v>413</v>
      </c>
      <c r="E2558" s="135"/>
      <c r="F2558" s="135"/>
    </row>
    <row r="2559" spans="1:6" ht="14.5">
      <c r="A2559" s="135" t="s">
        <v>4159</v>
      </c>
      <c r="B2559" s="135">
        <v>511740</v>
      </c>
      <c r="C2559" s="135" t="s">
        <v>391</v>
      </c>
      <c r="D2559" s="135" t="s">
        <v>449</v>
      </c>
      <c r="E2559" s="135"/>
      <c r="F2559" s="135"/>
    </row>
    <row r="2560" spans="1:6" ht="14.5">
      <c r="A2560" s="135" t="s">
        <v>4160</v>
      </c>
      <c r="B2560" s="135">
        <v>511377</v>
      </c>
      <c r="C2560" s="135" t="s">
        <v>391</v>
      </c>
      <c r="D2560" s="135" t="s">
        <v>408</v>
      </c>
      <c r="E2560" s="135"/>
      <c r="F2560" s="135"/>
    </row>
    <row r="2561" spans="1:6" ht="14.5">
      <c r="A2561" s="135" t="s">
        <v>4161</v>
      </c>
      <c r="B2561" s="135">
        <v>511738</v>
      </c>
      <c r="C2561" s="135" t="s">
        <v>391</v>
      </c>
      <c r="D2561" s="135" t="s">
        <v>374</v>
      </c>
      <c r="E2561" s="135"/>
      <c r="F2561" s="135"/>
    </row>
    <row r="2562" spans="1:6" ht="14.5">
      <c r="A2562" s="135" t="s">
        <v>4162</v>
      </c>
      <c r="B2562" s="135">
        <v>532307</v>
      </c>
      <c r="C2562" s="135" t="s">
        <v>4163</v>
      </c>
      <c r="D2562" s="135" t="s">
        <v>484</v>
      </c>
      <c r="E2562" s="135"/>
      <c r="F2562" s="135"/>
    </row>
    <row r="2563" spans="1:6" ht="14.5">
      <c r="A2563" s="135" t="s">
        <v>4164</v>
      </c>
      <c r="B2563" s="135">
        <v>531127</v>
      </c>
      <c r="C2563" s="135" t="s">
        <v>391</v>
      </c>
      <c r="D2563" s="135" t="s">
        <v>408</v>
      </c>
      <c r="E2563" s="135"/>
      <c r="F2563" s="135"/>
    </row>
    <row r="2564" spans="1:6" ht="14.5">
      <c r="A2564" s="135" t="s">
        <v>4165</v>
      </c>
      <c r="B2564" s="135">
        <v>523828</v>
      </c>
      <c r="C2564" s="135" t="s">
        <v>4166</v>
      </c>
      <c r="D2564" s="135" t="s">
        <v>746</v>
      </c>
      <c r="E2564" s="135"/>
      <c r="F2564" s="135"/>
    </row>
    <row r="2565" spans="1:6" ht="14.5">
      <c r="A2565" s="135" t="s">
        <v>4167</v>
      </c>
      <c r="B2565" s="135">
        <v>531727</v>
      </c>
      <c r="C2565" s="135" t="s">
        <v>391</v>
      </c>
      <c r="D2565" s="135" t="s">
        <v>746</v>
      </c>
      <c r="E2565" s="135"/>
      <c r="F2565" s="135"/>
    </row>
    <row r="2566" spans="1:6" ht="14.5">
      <c r="A2566" s="135" t="s">
        <v>4168</v>
      </c>
      <c r="B2566" s="135">
        <v>539126</v>
      </c>
      <c r="C2566" s="135" t="s">
        <v>4169</v>
      </c>
      <c r="D2566" s="135" t="s">
        <v>986</v>
      </c>
      <c r="E2566" s="135"/>
      <c r="F2566" s="135"/>
    </row>
    <row r="2567" spans="1:6" ht="14.5">
      <c r="A2567" s="135" t="s">
        <v>4170</v>
      </c>
      <c r="B2567" s="135">
        <v>538942</v>
      </c>
      <c r="C2567" s="135" t="s">
        <v>391</v>
      </c>
      <c r="D2567" s="135" t="s">
        <v>812</v>
      </c>
      <c r="E2567" s="135"/>
      <c r="F2567" s="135"/>
    </row>
    <row r="2568" spans="1:6" ht="14.5">
      <c r="A2568" s="135" t="s">
        <v>4171</v>
      </c>
      <c r="B2568" s="135">
        <v>526235</v>
      </c>
      <c r="C2568" s="135" t="s">
        <v>4172</v>
      </c>
      <c r="D2568" s="135" t="s">
        <v>380</v>
      </c>
      <c r="E2568" s="135"/>
      <c r="F2568" s="135"/>
    </row>
    <row r="2569" spans="1:6" ht="14.5">
      <c r="A2569" s="135" t="s">
        <v>4173</v>
      </c>
      <c r="B2569" s="135">
        <v>500126</v>
      </c>
      <c r="C2569" s="135" t="s">
        <v>4174</v>
      </c>
      <c r="D2569" s="135" t="s">
        <v>429</v>
      </c>
      <c r="E2569" s="135"/>
      <c r="F2569" s="135"/>
    </row>
    <row r="2570" spans="1:6" ht="14.5">
      <c r="A2570" s="135" t="s">
        <v>4175</v>
      </c>
      <c r="B2570" s="135">
        <v>538964</v>
      </c>
      <c r="C2570" s="135" t="s">
        <v>391</v>
      </c>
      <c r="D2570" s="135" t="s">
        <v>429</v>
      </c>
      <c r="E2570" s="135"/>
      <c r="F2570" s="135"/>
    </row>
    <row r="2571" spans="1:6" ht="14.5">
      <c r="A2571" s="135" t="s">
        <v>4176</v>
      </c>
      <c r="B2571" s="135">
        <v>531357</v>
      </c>
      <c r="C2571" s="135" t="s">
        <v>391</v>
      </c>
      <c r="D2571" s="135" t="s">
        <v>413</v>
      </c>
      <c r="E2571" s="135"/>
      <c r="F2571" s="135"/>
    </row>
    <row r="2572" spans="1:6" ht="14.5">
      <c r="A2572" s="135" t="s">
        <v>4177</v>
      </c>
      <c r="B2572" s="135">
        <v>512415</v>
      </c>
      <c r="C2572" s="135" t="s">
        <v>391</v>
      </c>
      <c r="D2572" s="135" t="s">
        <v>812</v>
      </c>
      <c r="E2572" s="135"/>
      <c r="F2572" s="135"/>
    </row>
    <row r="2573" spans="1:6" ht="14.5">
      <c r="A2573" s="135" t="s">
        <v>4178</v>
      </c>
      <c r="B2573" s="135">
        <v>500274</v>
      </c>
      <c r="C2573" s="135" t="s">
        <v>391</v>
      </c>
      <c r="D2573" s="135" t="s">
        <v>429</v>
      </c>
      <c r="E2573" s="135"/>
      <c r="F2573" s="135"/>
    </row>
    <row r="2574" spans="1:6" ht="14.5">
      <c r="A2574" s="135" t="s">
        <v>4179</v>
      </c>
      <c r="B2574" s="135">
        <v>531810</v>
      </c>
      <c r="C2574" s="135" t="s">
        <v>391</v>
      </c>
      <c r="D2574" s="135" t="s">
        <v>714</v>
      </c>
      <c r="E2574" s="135"/>
      <c r="F2574" s="135"/>
    </row>
    <row r="2575" spans="1:6" ht="14.5">
      <c r="A2575" s="135" t="s">
        <v>4180</v>
      </c>
      <c r="B2575" s="135">
        <v>531810</v>
      </c>
      <c r="C2575" s="135" t="s">
        <v>391</v>
      </c>
      <c r="D2575" s="135" t="s">
        <v>714</v>
      </c>
      <c r="E2575" s="135"/>
      <c r="F2575" s="135"/>
    </row>
    <row r="2576" spans="1:6" ht="14.5">
      <c r="A2576" s="135" t="s">
        <v>4181</v>
      </c>
      <c r="B2576" s="135">
        <v>513335</v>
      </c>
      <c r="C2576" s="135" t="s">
        <v>4182</v>
      </c>
      <c r="D2576" s="135" t="s">
        <v>1311</v>
      </c>
      <c r="E2576" s="135"/>
      <c r="F2576" s="135"/>
    </row>
    <row r="2577" spans="1:6" ht="14.5">
      <c r="A2577" s="135" t="s">
        <v>4183</v>
      </c>
      <c r="B2577" s="135">
        <v>532990</v>
      </c>
      <c r="C2577" s="135" t="s">
        <v>4184</v>
      </c>
      <c r="D2577" s="135" t="s">
        <v>423</v>
      </c>
      <c r="E2577" s="135"/>
      <c r="F2577" s="135"/>
    </row>
    <row r="2578" spans="1:6" ht="14.5">
      <c r="A2578" s="135" t="s">
        <v>4185</v>
      </c>
      <c r="B2578" s="135">
        <v>500159</v>
      </c>
      <c r="C2578" s="135" t="s">
        <v>391</v>
      </c>
      <c r="D2578" s="135" t="s">
        <v>385</v>
      </c>
      <c r="E2578" s="135"/>
      <c r="F2578" s="135"/>
    </row>
    <row r="2579" spans="1:6" ht="14.5">
      <c r="A2579" s="135" t="s">
        <v>4186</v>
      </c>
      <c r="B2579" s="135">
        <v>542650</v>
      </c>
      <c r="C2579" s="135" t="s">
        <v>4187</v>
      </c>
      <c r="D2579" s="135" t="s">
        <v>580</v>
      </c>
      <c r="E2579" s="135"/>
      <c r="F2579" s="135"/>
    </row>
    <row r="2580" spans="1:6" ht="14.5">
      <c r="A2580" s="135" t="s">
        <v>4188</v>
      </c>
      <c r="B2580" s="135">
        <v>540150</v>
      </c>
      <c r="C2580" s="135" t="s">
        <v>391</v>
      </c>
      <c r="D2580" s="135" t="s">
        <v>789</v>
      </c>
      <c r="E2580" s="135"/>
      <c r="F2580" s="135"/>
    </row>
    <row r="2581" spans="1:6" ht="14.5">
      <c r="A2581" s="135" t="s">
        <v>4189</v>
      </c>
      <c r="B2581" s="135">
        <v>513496</v>
      </c>
      <c r="C2581" s="135" t="s">
        <v>391</v>
      </c>
      <c r="D2581" s="135" t="s">
        <v>2907</v>
      </c>
      <c r="E2581" s="135"/>
      <c r="F2581" s="135"/>
    </row>
    <row r="2582" spans="1:6" ht="14.5">
      <c r="A2582" s="135" t="s">
        <v>4190</v>
      </c>
      <c r="B2582" s="135">
        <v>531613</v>
      </c>
      <c r="C2582" s="135" t="s">
        <v>4191</v>
      </c>
      <c r="D2582" s="135" t="s">
        <v>947</v>
      </c>
      <c r="E2582" s="135"/>
      <c r="F2582" s="135"/>
    </row>
    <row r="2583" spans="1:6" ht="14.5">
      <c r="A2583" s="135" t="s">
        <v>4192</v>
      </c>
      <c r="B2583" s="135">
        <v>526622</v>
      </c>
      <c r="C2583" s="135" t="s">
        <v>391</v>
      </c>
      <c r="D2583" s="135" t="s">
        <v>712</v>
      </c>
      <c r="E2583" s="135"/>
      <c r="F2583" s="135"/>
    </row>
    <row r="2584" spans="1:6" ht="14.5">
      <c r="A2584" s="135" t="s">
        <v>4193</v>
      </c>
      <c r="B2584" s="135">
        <v>526622</v>
      </c>
      <c r="C2584" s="135" t="s">
        <v>391</v>
      </c>
      <c r="D2584" s="135" t="s">
        <v>712</v>
      </c>
      <c r="E2584" s="135"/>
      <c r="F2584" s="135"/>
    </row>
    <row r="2585" spans="1:6" ht="14.5">
      <c r="A2585" s="135" t="s">
        <v>4194</v>
      </c>
      <c r="B2585" s="135">
        <v>513721</v>
      </c>
      <c r="C2585" s="135" t="s">
        <v>391</v>
      </c>
      <c r="D2585" s="135" t="s">
        <v>423</v>
      </c>
      <c r="E2585" s="135"/>
      <c r="F2585" s="135"/>
    </row>
    <row r="2586" spans="1:6" ht="14.5">
      <c r="A2586" s="135" t="s">
        <v>4195</v>
      </c>
      <c r="B2586" s="135">
        <v>532850</v>
      </c>
      <c r="C2586" s="135" t="s">
        <v>4196</v>
      </c>
      <c r="D2586" s="135" t="s">
        <v>933</v>
      </c>
      <c r="E2586" s="135"/>
      <c r="F2586" s="135"/>
    </row>
    <row r="2587" spans="1:6" ht="14.5">
      <c r="A2587" s="135" t="s">
        <v>4197</v>
      </c>
      <c r="B2587" s="135">
        <v>523343</v>
      </c>
      <c r="C2587" s="135" t="s">
        <v>391</v>
      </c>
      <c r="D2587" s="135" t="s">
        <v>408</v>
      </c>
      <c r="E2587" s="135"/>
      <c r="F2587" s="135"/>
    </row>
    <row r="2588" spans="1:6" ht="14.5">
      <c r="A2588" s="135" t="s">
        <v>4198</v>
      </c>
      <c r="B2588" s="135">
        <v>523343</v>
      </c>
      <c r="C2588" s="135" t="s">
        <v>391</v>
      </c>
      <c r="D2588" s="135" t="s">
        <v>408</v>
      </c>
      <c r="E2588" s="135"/>
      <c r="F2588" s="135"/>
    </row>
    <row r="2589" spans="1:6" ht="14.5">
      <c r="A2589" s="135" t="s">
        <v>4199</v>
      </c>
      <c r="B2589" s="135">
        <v>526251</v>
      </c>
      <c r="C2589" s="135" t="s">
        <v>391</v>
      </c>
      <c r="D2589" s="135" t="s">
        <v>374</v>
      </c>
      <c r="E2589" s="135"/>
      <c r="F2589" s="135"/>
    </row>
    <row r="2590" spans="1:6" ht="14.5">
      <c r="A2590" s="135" t="s">
        <v>4200</v>
      </c>
      <c r="B2590" s="135">
        <v>500277</v>
      </c>
      <c r="C2590" s="135" t="s">
        <v>391</v>
      </c>
      <c r="D2590" s="135" t="s">
        <v>406</v>
      </c>
      <c r="E2590" s="135"/>
      <c r="F2590" s="135"/>
    </row>
    <row r="2591" spans="1:6" ht="14.5">
      <c r="A2591" s="135" t="s">
        <v>4201</v>
      </c>
      <c r="B2591" s="135">
        <v>531192</v>
      </c>
      <c r="C2591" s="135" t="s">
        <v>391</v>
      </c>
      <c r="D2591" s="135" t="s">
        <v>408</v>
      </c>
      <c r="E2591" s="135"/>
      <c r="F2591" s="135"/>
    </row>
    <row r="2592" spans="1:6" ht="14.5">
      <c r="A2592" s="135" t="s">
        <v>4202</v>
      </c>
      <c r="B2592" s="135">
        <v>540744</v>
      </c>
      <c r="C2592" s="135" t="s">
        <v>391</v>
      </c>
      <c r="D2592" s="135" t="s">
        <v>423</v>
      </c>
      <c r="E2592" s="135"/>
      <c r="F2592" s="135"/>
    </row>
    <row r="2593" spans="1:6" ht="14.5">
      <c r="A2593" s="135" t="s">
        <v>4203</v>
      </c>
      <c r="B2593" s="135">
        <v>533310</v>
      </c>
      <c r="C2593" s="135" t="s">
        <v>4204</v>
      </c>
      <c r="D2593" s="135" t="s">
        <v>4205</v>
      </c>
      <c r="E2593" s="135"/>
      <c r="F2593" s="135"/>
    </row>
    <row r="2594" spans="1:6" ht="14.5">
      <c r="A2594" s="135" t="s">
        <v>4206</v>
      </c>
      <c r="B2594" s="135">
        <v>526570</v>
      </c>
      <c r="C2594" s="135" t="s">
        <v>391</v>
      </c>
      <c r="D2594" s="135" t="s">
        <v>919</v>
      </c>
      <c r="E2594" s="135"/>
      <c r="F2594" s="135"/>
    </row>
    <row r="2595" spans="1:6" ht="14.5">
      <c r="A2595" s="135" t="s">
        <v>4207</v>
      </c>
      <c r="B2595" s="135">
        <v>538895</v>
      </c>
      <c r="C2595" s="135" t="s">
        <v>391</v>
      </c>
      <c r="D2595" s="135" t="s">
        <v>413</v>
      </c>
      <c r="E2595" s="135"/>
      <c r="F2595" s="135"/>
    </row>
    <row r="2596" spans="1:6" ht="14.5">
      <c r="A2596" s="135" t="s">
        <v>4208</v>
      </c>
      <c r="B2596" s="135">
        <v>541337</v>
      </c>
      <c r="C2596" s="135" t="s">
        <v>391</v>
      </c>
      <c r="D2596" s="135" t="s">
        <v>668</v>
      </c>
      <c r="E2596" s="135"/>
      <c r="F2596" s="135"/>
    </row>
    <row r="2597" spans="1:6" ht="14.5">
      <c r="A2597" s="135" t="s">
        <v>4209</v>
      </c>
      <c r="B2597" s="135">
        <v>531338</v>
      </c>
      <c r="C2597" s="135" t="s">
        <v>391</v>
      </c>
      <c r="D2597" s="135" t="s">
        <v>919</v>
      </c>
      <c r="E2597" s="135"/>
      <c r="F2597" s="135"/>
    </row>
    <row r="2598" spans="1:6" ht="14.5">
      <c r="A2598" s="135" t="s">
        <v>4210</v>
      </c>
      <c r="B2598" s="135">
        <v>511018</v>
      </c>
      <c r="C2598" s="135" t="s">
        <v>391</v>
      </c>
      <c r="D2598" s="135" t="s">
        <v>812</v>
      </c>
      <c r="E2598" s="135"/>
      <c r="F2598" s="135"/>
    </row>
    <row r="2599" spans="1:6" ht="14.5">
      <c r="A2599" s="135" t="s">
        <v>4211</v>
      </c>
      <c r="B2599" s="135">
        <v>507621</v>
      </c>
      <c r="C2599" s="135" t="s">
        <v>391</v>
      </c>
      <c r="D2599" s="135" t="s">
        <v>451</v>
      </c>
      <c r="E2599" s="135"/>
      <c r="F2599" s="135"/>
    </row>
    <row r="2600" spans="1:6" ht="14.5">
      <c r="A2600" s="135" t="s">
        <v>4212</v>
      </c>
      <c r="B2600" s="135">
        <v>511187</v>
      </c>
      <c r="C2600" s="135" t="s">
        <v>391</v>
      </c>
      <c r="D2600" s="135" t="s">
        <v>812</v>
      </c>
      <c r="E2600" s="135"/>
      <c r="F2600" s="135"/>
    </row>
    <row r="2601" spans="1:6" ht="14.5">
      <c r="A2601" s="135" t="s">
        <v>4213</v>
      </c>
      <c r="B2601" s="135" t="s">
        <v>391</v>
      </c>
      <c r="C2601" s="135" t="s">
        <v>4214</v>
      </c>
      <c r="D2601" s="135" t="s">
        <v>402</v>
      </c>
      <c r="E2601" s="135"/>
      <c r="F2601" s="135"/>
    </row>
    <row r="2602" spans="1:6" ht="14.5">
      <c r="A2602" s="135" t="s">
        <v>4215</v>
      </c>
      <c r="B2602" s="135">
        <v>531456</v>
      </c>
      <c r="C2602" s="135" t="s">
        <v>391</v>
      </c>
      <c r="D2602" s="135" t="s">
        <v>406</v>
      </c>
      <c r="E2602" s="135"/>
      <c r="F2602" s="135"/>
    </row>
    <row r="2603" spans="1:6" ht="14.5">
      <c r="A2603" s="135" t="s">
        <v>4216</v>
      </c>
      <c r="B2603" s="135">
        <v>538962</v>
      </c>
      <c r="C2603" s="135" t="s">
        <v>4217</v>
      </c>
      <c r="D2603" s="135" t="s">
        <v>746</v>
      </c>
      <c r="E2603" s="135"/>
      <c r="F2603" s="135"/>
    </row>
    <row r="2604" spans="1:6" ht="14.5">
      <c r="A2604" s="135" t="s">
        <v>4218</v>
      </c>
      <c r="B2604" s="135">
        <v>539303</v>
      </c>
      <c r="C2604" s="135" t="s">
        <v>391</v>
      </c>
      <c r="D2604" s="135" t="s">
        <v>408</v>
      </c>
      <c r="E2604" s="135"/>
      <c r="F2604" s="135"/>
    </row>
    <row r="2605" spans="1:6" ht="14.5">
      <c r="A2605" s="135" t="s">
        <v>4219</v>
      </c>
      <c r="B2605" s="135">
        <v>532539</v>
      </c>
      <c r="C2605" s="135" t="s">
        <v>4220</v>
      </c>
      <c r="D2605" s="135" t="s">
        <v>746</v>
      </c>
      <c r="E2605" s="135"/>
      <c r="F2605" s="135"/>
    </row>
    <row r="2606" spans="1:6" ht="14.5">
      <c r="A2606" s="135" t="s">
        <v>4221</v>
      </c>
      <c r="B2606" s="135">
        <v>517344</v>
      </c>
      <c r="C2606" s="135" t="s">
        <v>4222</v>
      </c>
      <c r="D2606" s="135" t="s">
        <v>484</v>
      </c>
      <c r="E2606" s="135"/>
      <c r="F2606" s="135"/>
    </row>
    <row r="2607" spans="1:6" ht="14.5">
      <c r="A2607" s="135" t="s">
        <v>4223</v>
      </c>
      <c r="B2607" s="135">
        <v>517344</v>
      </c>
      <c r="C2607" s="135" t="s">
        <v>4222</v>
      </c>
      <c r="D2607" s="135" t="s">
        <v>484</v>
      </c>
      <c r="E2607" s="135"/>
      <c r="F2607" s="135"/>
    </row>
    <row r="2608" spans="1:6" ht="14.5">
      <c r="A2608" s="135" t="s">
        <v>4224</v>
      </c>
      <c r="B2608" s="135">
        <v>532819</v>
      </c>
      <c r="C2608" s="135" t="s">
        <v>4225</v>
      </c>
      <c r="D2608" s="135" t="s">
        <v>377</v>
      </c>
      <c r="E2608" s="135"/>
      <c r="F2608" s="135"/>
    </row>
    <row r="2609" spans="1:6" ht="14.5">
      <c r="A2609" s="135" t="s">
        <v>4226</v>
      </c>
      <c r="B2609" s="135">
        <v>523373</v>
      </c>
      <c r="C2609" s="135" t="s">
        <v>391</v>
      </c>
      <c r="D2609" s="135" t="s">
        <v>505</v>
      </c>
      <c r="E2609" s="135"/>
      <c r="F2609" s="135"/>
    </row>
    <row r="2610" spans="1:6" ht="14.5">
      <c r="A2610" s="135" t="s">
        <v>4227</v>
      </c>
      <c r="B2610" s="135">
        <v>523373</v>
      </c>
      <c r="C2610" s="135" t="s">
        <v>391</v>
      </c>
      <c r="D2610" s="135" t="s">
        <v>505</v>
      </c>
      <c r="E2610" s="135"/>
      <c r="F2610" s="135"/>
    </row>
    <row r="2611" spans="1:6" ht="14.5">
      <c r="A2611" s="135" t="s">
        <v>4228</v>
      </c>
      <c r="B2611" s="135">
        <v>532164</v>
      </c>
      <c r="C2611" s="135" t="s">
        <v>391</v>
      </c>
      <c r="D2611" s="135" t="s">
        <v>408</v>
      </c>
      <c r="E2611" s="135"/>
      <c r="F2611" s="135"/>
    </row>
    <row r="2612" spans="1:6" ht="14.5">
      <c r="A2612" s="135" t="s">
        <v>4229</v>
      </c>
      <c r="B2612" s="135">
        <v>505797</v>
      </c>
      <c r="C2612" s="135" t="s">
        <v>391</v>
      </c>
      <c r="D2612" s="135" t="s">
        <v>576</v>
      </c>
      <c r="E2612" s="135"/>
      <c r="F2612" s="135"/>
    </row>
    <row r="2613" spans="1:6" ht="14.5">
      <c r="A2613" s="135" t="s">
        <v>4230</v>
      </c>
      <c r="B2613" s="135">
        <v>500279</v>
      </c>
      <c r="C2613" s="135" t="s">
        <v>4231</v>
      </c>
      <c r="D2613" s="135" t="s">
        <v>760</v>
      </c>
      <c r="E2613" s="135"/>
      <c r="F2613" s="135"/>
    </row>
    <row r="2614" spans="1:6" ht="14.5">
      <c r="A2614" s="135" t="s">
        <v>4232</v>
      </c>
      <c r="B2614" s="135">
        <v>505336</v>
      </c>
      <c r="C2614" s="135" t="s">
        <v>391</v>
      </c>
      <c r="D2614" s="135" t="s">
        <v>399</v>
      </c>
      <c r="E2614" s="135"/>
      <c r="F2614" s="135"/>
    </row>
    <row r="2615" spans="1:6" ht="14.5">
      <c r="A2615" s="135" t="s">
        <v>4233</v>
      </c>
      <c r="B2615" s="135">
        <v>505336</v>
      </c>
      <c r="C2615" s="135" t="s">
        <v>391</v>
      </c>
      <c r="D2615" s="135" t="s">
        <v>399</v>
      </c>
      <c r="E2615" s="135"/>
      <c r="F2615" s="135"/>
    </row>
    <row r="2616" spans="1:6" ht="14.5">
      <c r="A2616" s="135" t="s">
        <v>4234</v>
      </c>
      <c r="B2616" s="135">
        <v>526642</v>
      </c>
      <c r="C2616" s="135" t="s">
        <v>4235</v>
      </c>
      <c r="D2616" s="135" t="s">
        <v>817</v>
      </c>
      <c r="E2616" s="135"/>
      <c r="F2616" s="135"/>
    </row>
    <row r="2617" spans="1:6" ht="14.5">
      <c r="A2617" s="135" t="s">
        <v>4236</v>
      </c>
      <c r="B2617" s="135">
        <v>539220</v>
      </c>
      <c r="C2617" s="135" t="s">
        <v>391</v>
      </c>
      <c r="D2617" s="135" t="s">
        <v>505</v>
      </c>
      <c r="E2617" s="135"/>
      <c r="F2617" s="135"/>
    </row>
    <row r="2618" spans="1:6" ht="14.5">
      <c r="A2618" s="135" t="s">
        <v>4237</v>
      </c>
      <c r="B2618" s="135">
        <v>541195</v>
      </c>
      <c r="C2618" s="135" t="s">
        <v>4238</v>
      </c>
      <c r="D2618" s="135" t="s">
        <v>714</v>
      </c>
      <c r="E2618" s="135"/>
      <c r="F2618" s="135"/>
    </row>
    <row r="2619" spans="1:6" ht="14.5">
      <c r="A2619" s="135" t="s">
        <v>4239</v>
      </c>
      <c r="B2619" s="135">
        <v>539594</v>
      </c>
      <c r="C2619" s="135" t="s">
        <v>391</v>
      </c>
      <c r="D2619" s="135" t="s">
        <v>589</v>
      </c>
      <c r="E2619" s="135"/>
      <c r="F2619" s="135"/>
    </row>
    <row r="2620" spans="1:6" ht="14.5">
      <c r="A2620" s="135" t="s">
        <v>4240</v>
      </c>
      <c r="B2620" s="135" t="s">
        <v>391</v>
      </c>
      <c r="C2620" s="135" t="s">
        <v>4241</v>
      </c>
      <c r="D2620" s="135" t="s">
        <v>402</v>
      </c>
      <c r="E2620" s="135"/>
      <c r="F2620" s="135"/>
    </row>
    <row r="2621" spans="1:6" ht="14.5">
      <c r="A2621" s="135" t="s">
        <v>4242</v>
      </c>
      <c r="B2621" s="135">
        <v>523782</v>
      </c>
      <c r="C2621" s="135" t="s">
        <v>391</v>
      </c>
      <c r="D2621" s="135" t="s">
        <v>413</v>
      </c>
      <c r="E2621" s="135"/>
      <c r="F2621" s="135"/>
    </row>
    <row r="2622" spans="1:6" ht="14.5">
      <c r="A2622" s="135" t="s">
        <v>4243</v>
      </c>
      <c r="B2622" s="135">
        <v>523782</v>
      </c>
      <c r="C2622" s="135" t="s">
        <v>391</v>
      </c>
      <c r="D2622" s="135" t="s">
        <v>413</v>
      </c>
      <c r="E2622" s="135"/>
      <c r="F2622" s="135"/>
    </row>
    <row r="2623" spans="1:6" ht="14.5">
      <c r="A2623" s="135" t="s">
        <v>4244</v>
      </c>
      <c r="B2623" s="135">
        <v>540078</v>
      </c>
      <c r="C2623" s="135" t="s">
        <v>391</v>
      </c>
      <c r="D2623" s="135" t="s">
        <v>586</v>
      </c>
      <c r="E2623" s="135"/>
      <c r="F2623" s="135"/>
    </row>
    <row r="2624" spans="1:6" ht="14.5">
      <c r="A2624" s="135" t="s">
        <v>4245</v>
      </c>
      <c r="B2624" s="135" t="s">
        <v>391</v>
      </c>
      <c r="C2624" s="135" t="s">
        <v>4246</v>
      </c>
      <c r="D2624" s="135" t="s">
        <v>402</v>
      </c>
      <c r="E2624" s="135"/>
      <c r="F2624" s="135"/>
    </row>
    <row r="2625" spans="1:6" ht="14.5">
      <c r="A2625" s="135" t="s">
        <v>4247</v>
      </c>
      <c r="B2625" s="135">
        <v>522036</v>
      </c>
      <c r="C2625" s="135" t="s">
        <v>4248</v>
      </c>
      <c r="D2625" s="135" t="s">
        <v>576</v>
      </c>
      <c r="E2625" s="135"/>
      <c r="F2625" s="135"/>
    </row>
    <row r="2626" spans="1:6" ht="14.5">
      <c r="A2626" s="135" t="s">
        <v>4249</v>
      </c>
      <c r="B2626" s="135">
        <v>522241</v>
      </c>
      <c r="C2626" s="135" t="s">
        <v>4250</v>
      </c>
      <c r="D2626" s="135" t="s">
        <v>1311</v>
      </c>
      <c r="E2626" s="135"/>
      <c r="F2626" s="135"/>
    </row>
    <row r="2627" spans="1:6" ht="14.5">
      <c r="A2627" s="135" t="s">
        <v>4251</v>
      </c>
      <c r="B2627" s="135">
        <v>509196</v>
      </c>
      <c r="C2627" s="135" t="s">
        <v>4252</v>
      </c>
      <c r="D2627" s="135" t="s">
        <v>4253</v>
      </c>
      <c r="E2627" s="135"/>
      <c r="F2627" s="135"/>
    </row>
    <row r="2628" spans="1:6" ht="14.5">
      <c r="A2628" s="135" t="s">
        <v>4254</v>
      </c>
      <c r="B2628" s="135" t="s">
        <v>391</v>
      </c>
      <c r="C2628" s="135" t="s">
        <v>4255</v>
      </c>
      <c r="D2628" s="135" t="s">
        <v>402</v>
      </c>
      <c r="E2628" s="135"/>
      <c r="F2628" s="135"/>
    </row>
    <row r="2629" spans="1:6" ht="14.5">
      <c r="A2629" s="135" t="s">
        <v>4256</v>
      </c>
      <c r="B2629" s="135">
        <v>513377</v>
      </c>
      <c r="C2629" s="135" t="s">
        <v>4257</v>
      </c>
      <c r="D2629" s="135" t="s">
        <v>413</v>
      </c>
      <c r="E2629" s="135"/>
      <c r="F2629" s="135"/>
    </row>
    <row r="2630" spans="1:6" ht="14.5">
      <c r="A2630" s="135" t="s">
        <v>4258</v>
      </c>
      <c r="B2630" s="135">
        <v>503772</v>
      </c>
      <c r="C2630" s="135" t="s">
        <v>391</v>
      </c>
      <c r="D2630" s="135" t="s">
        <v>413</v>
      </c>
      <c r="E2630" s="135"/>
      <c r="F2630" s="135"/>
    </row>
    <row r="2631" spans="1:6" ht="14.5">
      <c r="A2631" s="135" t="s">
        <v>4259</v>
      </c>
      <c r="B2631" s="135">
        <v>503015</v>
      </c>
      <c r="C2631" s="135" t="s">
        <v>391</v>
      </c>
      <c r="D2631" s="135" t="s">
        <v>413</v>
      </c>
      <c r="E2631" s="135"/>
      <c r="F2631" s="135"/>
    </row>
    <row r="2632" spans="1:6" ht="14.5">
      <c r="A2632" s="135" t="s">
        <v>4260</v>
      </c>
      <c r="B2632" s="135">
        <v>539762</v>
      </c>
      <c r="C2632" s="135" t="s">
        <v>391</v>
      </c>
      <c r="D2632" s="135" t="s">
        <v>589</v>
      </c>
      <c r="E2632" s="135"/>
      <c r="F2632" s="135"/>
    </row>
    <row r="2633" spans="1:6" ht="14.5">
      <c r="A2633" s="135" t="s">
        <v>4261</v>
      </c>
      <c r="B2633" s="135">
        <v>519287</v>
      </c>
      <c r="C2633" s="135" t="s">
        <v>391</v>
      </c>
      <c r="D2633" s="135" t="s">
        <v>451</v>
      </c>
      <c r="E2633" s="135"/>
      <c r="F2633" s="135"/>
    </row>
    <row r="2634" spans="1:6" ht="14.5">
      <c r="A2634" s="135" t="s">
        <v>4262</v>
      </c>
      <c r="B2634" s="135">
        <v>503015</v>
      </c>
      <c r="C2634" s="135" t="s">
        <v>391</v>
      </c>
      <c r="D2634" s="135" t="s">
        <v>413</v>
      </c>
      <c r="E2634" s="135"/>
      <c r="F2634" s="135"/>
    </row>
    <row r="2635" spans="1:6" ht="14.5">
      <c r="A2635" s="135" t="s">
        <v>4263</v>
      </c>
      <c r="B2635" s="135">
        <v>509760</v>
      </c>
      <c r="C2635" s="135" t="s">
        <v>391</v>
      </c>
      <c r="D2635" s="135" t="s">
        <v>374</v>
      </c>
      <c r="E2635" s="135"/>
      <c r="F2635" s="135"/>
    </row>
    <row r="2636" spans="1:6" ht="14.5">
      <c r="A2636" s="135" t="s">
        <v>4264</v>
      </c>
      <c r="B2636" s="135">
        <v>513303</v>
      </c>
      <c r="C2636" s="135" t="s">
        <v>4265</v>
      </c>
      <c r="D2636" s="135" t="s">
        <v>4266</v>
      </c>
      <c r="E2636" s="135"/>
      <c r="F2636" s="135"/>
    </row>
    <row r="2637" spans="1:6" ht="14.5">
      <c r="A2637" s="135" t="s">
        <v>4267</v>
      </c>
      <c r="B2637" s="135">
        <v>537092</v>
      </c>
      <c r="C2637" s="135" t="s">
        <v>391</v>
      </c>
      <c r="D2637" s="135" t="s">
        <v>374</v>
      </c>
      <c r="E2637" s="135"/>
      <c r="F2637" s="135"/>
    </row>
    <row r="2638" spans="1:6" ht="14.5">
      <c r="A2638" s="135" t="s">
        <v>4268</v>
      </c>
      <c r="B2638" s="135">
        <v>519003</v>
      </c>
      <c r="C2638" s="135" t="s">
        <v>391</v>
      </c>
      <c r="D2638" s="135" t="s">
        <v>589</v>
      </c>
      <c r="E2638" s="135"/>
      <c r="F2638" s="135"/>
    </row>
    <row r="2639" spans="1:6" ht="14.5">
      <c r="A2639" s="135" t="s">
        <v>4269</v>
      </c>
      <c r="B2639" s="135">
        <v>500890</v>
      </c>
      <c r="C2639" s="135" t="s">
        <v>4270</v>
      </c>
      <c r="D2639" s="135" t="s">
        <v>871</v>
      </c>
      <c r="E2639" s="135"/>
      <c r="F2639" s="135"/>
    </row>
    <row r="2640" spans="1:6" ht="14.5">
      <c r="A2640" s="135" t="s">
        <v>4271</v>
      </c>
      <c r="B2640" s="135">
        <v>503776</v>
      </c>
      <c r="C2640" s="135" t="s">
        <v>391</v>
      </c>
      <c r="D2640" s="135" t="s">
        <v>535</v>
      </c>
      <c r="E2640" s="135"/>
      <c r="F2640" s="135"/>
    </row>
    <row r="2641" spans="1:6" ht="14.5">
      <c r="A2641" s="135" t="s">
        <v>4272</v>
      </c>
      <c r="B2641" s="135">
        <v>506261</v>
      </c>
      <c r="C2641" s="135" t="s">
        <v>391</v>
      </c>
      <c r="D2641" s="135" t="s">
        <v>689</v>
      </c>
      <c r="E2641" s="135"/>
      <c r="F2641" s="135"/>
    </row>
    <row r="2642" spans="1:6" ht="14.5">
      <c r="A2642" s="135" t="s">
        <v>4273</v>
      </c>
      <c r="B2642" s="135" t="s">
        <v>391</v>
      </c>
      <c r="C2642" s="135" t="s">
        <v>4274</v>
      </c>
      <c r="D2642" s="135" t="s">
        <v>402</v>
      </c>
      <c r="E2642" s="135"/>
      <c r="F2642" s="135"/>
    </row>
    <row r="2643" spans="1:6" ht="14.5">
      <c r="A2643" s="135" t="s">
        <v>4275</v>
      </c>
      <c r="B2643" s="135">
        <v>531453</v>
      </c>
      <c r="C2643" s="135" t="s">
        <v>4276</v>
      </c>
      <c r="D2643" s="135" t="s">
        <v>406</v>
      </c>
      <c r="E2643" s="135"/>
      <c r="F2643" s="135"/>
    </row>
    <row r="2644" spans="1:6" ht="14.5">
      <c r="A2644" s="135" t="s">
        <v>4277</v>
      </c>
      <c r="B2644" s="135">
        <v>530169</v>
      </c>
      <c r="C2644" s="135" t="s">
        <v>391</v>
      </c>
      <c r="D2644" s="135" t="s">
        <v>385</v>
      </c>
      <c r="E2644" s="135"/>
      <c r="F2644" s="135"/>
    </row>
    <row r="2645" spans="1:6" ht="14.5">
      <c r="A2645" s="135" t="s">
        <v>4278</v>
      </c>
      <c r="B2645" s="135">
        <v>532140</v>
      </c>
      <c r="C2645" s="135" t="s">
        <v>391</v>
      </c>
      <c r="D2645" s="135" t="s">
        <v>406</v>
      </c>
      <c r="E2645" s="135"/>
      <c r="F2645" s="135"/>
    </row>
    <row r="2646" spans="1:6" ht="14.5">
      <c r="A2646" s="135" t="s">
        <v>4279</v>
      </c>
      <c r="B2646" s="135">
        <v>530047</v>
      </c>
      <c r="C2646" s="135" t="s">
        <v>4280</v>
      </c>
      <c r="D2646" s="135" t="s">
        <v>406</v>
      </c>
      <c r="E2646" s="135"/>
      <c r="F2646" s="135"/>
    </row>
    <row r="2647" spans="1:6" ht="14.5">
      <c r="A2647" s="135" t="s">
        <v>4281</v>
      </c>
      <c r="B2647" s="135">
        <v>533286</v>
      </c>
      <c r="C2647" s="135" t="s">
        <v>4282</v>
      </c>
      <c r="D2647" s="135" t="s">
        <v>371</v>
      </c>
      <c r="E2647" s="135"/>
      <c r="F2647" s="135"/>
    </row>
    <row r="2648" spans="1:6" ht="14.5">
      <c r="A2648" s="135" t="s">
        <v>4283</v>
      </c>
      <c r="B2648" s="135" t="s">
        <v>391</v>
      </c>
      <c r="C2648" s="135" t="s">
        <v>4284</v>
      </c>
      <c r="D2648" s="135" t="s">
        <v>402</v>
      </c>
      <c r="E2648" s="135"/>
      <c r="F2648" s="135"/>
    </row>
    <row r="2649" spans="1:6" ht="14.5">
      <c r="A2649" s="135" t="s">
        <v>4285</v>
      </c>
      <c r="B2649" s="135">
        <v>533080</v>
      </c>
      <c r="C2649" s="135" t="s">
        <v>4286</v>
      </c>
      <c r="D2649" s="135" t="s">
        <v>586</v>
      </c>
      <c r="E2649" s="135"/>
      <c r="F2649" s="135"/>
    </row>
    <row r="2650" spans="1:6" ht="14.5">
      <c r="A2650" s="135" t="s">
        <v>4287</v>
      </c>
      <c r="B2650" s="135">
        <v>526263</v>
      </c>
      <c r="C2650" s="135" t="s">
        <v>4288</v>
      </c>
      <c r="D2650" s="135" t="s">
        <v>721</v>
      </c>
      <c r="E2650" s="135"/>
      <c r="F2650" s="135"/>
    </row>
    <row r="2651" spans="1:6" ht="14.5">
      <c r="A2651" s="135" t="s">
        <v>4289</v>
      </c>
      <c r="B2651" s="135">
        <v>511551</v>
      </c>
      <c r="C2651" s="135" t="s">
        <v>391</v>
      </c>
      <c r="D2651" s="135" t="s">
        <v>374</v>
      </c>
      <c r="E2651" s="135"/>
      <c r="F2651" s="135"/>
    </row>
    <row r="2652" spans="1:6" ht="14.5">
      <c r="A2652" s="135" t="s">
        <v>4290</v>
      </c>
      <c r="B2652" s="135">
        <v>535910</v>
      </c>
      <c r="C2652" s="135" t="s">
        <v>391</v>
      </c>
      <c r="D2652" s="135" t="s">
        <v>408</v>
      </c>
      <c r="E2652" s="135"/>
      <c r="F2652" s="135"/>
    </row>
    <row r="2653" spans="1:6" ht="14.5">
      <c r="A2653" s="135" t="s">
        <v>4291</v>
      </c>
      <c r="B2653" s="135">
        <v>532078</v>
      </c>
      <c r="C2653" s="135" t="s">
        <v>391</v>
      </c>
      <c r="D2653" s="135" t="s">
        <v>423</v>
      </c>
      <c r="E2653" s="135"/>
      <c r="F2653" s="135"/>
    </row>
    <row r="2654" spans="1:6" ht="14.5">
      <c r="A2654" s="135" t="s">
        <v>4292</v>
      </c>
      <c r="B2654" s="135">
        <v>513446</v>
      </c>
      <c r="C2654" s="135" t="s">
        <v>4293</v>
      </c>
      <c r="D2654" s="135" t="s">
        <v>423</v>
      </c>
      <c r="E2654" s="135"/>
      <c r="F2654" s="135"/>
    </row>
    <row r="2655" spans="1:6" ht="14.5">
      <c r="A2655" s="135" t="s">
        <v>4294</v>
      </c>
      <c r="B2655" s="135">
        <v>532723</v>
      </c>
      <c r="C2655" s="135" t="s">
        <v>391</v>
      </c>
      <c r="D2655" s="135" t="s">
        <v>477</v>
      </c>
      <c r="E2655" s="135"/>
      <c r="F2655" s="135"/>
    </row>
    <row r="2656" spans="1:6" ht="14.5">
      <c r="A2656" s="135" t="s">
        <v>4295</v>
      </c>
      <c r="B2656" s="135">
        <v>505343</v>
      </c>
      <c r="C2656" s="135" t="s">
        <v>391</v>
      </c>
      <c r="D2656" s="135" t="s">
        <v>812</v>
      </c>
      <c r="E2656" s="135"/>
      <c r="F2656" s="135"/>
    </row>
    <row r="2657" spans="1:6" ht="14.5">
      <c r="A2657" s="135" t="s">
        <v>4296</v>
      </c>
      <c r="B2657" s="135">
        <v>505343</v>
      </c>
      <c r="C2657" s="135" t="s">
        <v>391</v>
      </c>
      <c r="D2657" s="135" t="s">
        <v>812</v>
      </c>
      <c r="E2657" s="135"/>
      <c r="F2657" s="135"/>
    </row>
    <row r="2658" spans="1:6" ht="14.5">
      <c r="A2658" s="135" t="s">
        <v>4297</v>
      </c>
      <c r="B2658" s="135">
        <v>524084</v>
      </c>
      <c r="C2658" s="135" t="s">
        <v>4298</v>
      </c>
      <c r="D2658" s="135" t="s">
        <v>535</v>
      </c>
      <c r="E2658" s="135"/>
      <c r="F2658" s="135"/>
    </row>
    <row r="2659" spans="1:6" ht="14.5">
      <c r="A2659" s="135" t="s">
        <v>4299</v>
      </c>
      <c r="B2659" s="135">
        <v>524084</v>
      </c>
      <c r="C2659" s="135" t="s">
        <v>4298</v>
      </c>
      <c r="D2659" s="135" t="s">
        <v>535</v>
      </c>
      <c r="E2659" s="135"/>
      <c r="F2659" s="135"/>
    </row>
    <row r="2660" spans="1:6" ht="14.5">
      <c r="A2660" s="135" t="s">
        <v>4300</v>
      </c>
      <c r="B2660" s="135">
        <v>538836</v>
      </c>
      <c r="C2660" s="135" t="s">
        <v>4301</v>
      </c>
      <c r="D2660" s="135" t="s">
        <v>505</v>
      </c>
      <c r="E2660" s="135"/>
      <c r="F2660" s="135"/>
    </row>
    <row r="2661" spans="1:6" ht="14.5">
      <c r="A2661" s="135" t="s">
        <v>4302</v>
      </c>
      <c r="B2661" s="135">
        <v>530167</v>
      </c>
      <c r="C2661" s="135" t="s">
        <v>391</v>
      </c>
      <c r="D2661" s="135" t="s">
        <v>408</v>
      </c>
      <c r="E2661" s="135"/>
      <c r="F2661" s="135"/>
    </row>
    <row r="2662" spans="1:6" ht="14.5">
      <c r="A2662" s="135" t="s">
        <v>4303</v>
      </c>
      <c r="B2662" s="135">
        <v>539199</v>
      </c>
      <c r="C2662" s="135" t="s">
        <v>391</v>
      </c>
      <c r="D2662" s="135" t="s">
        <v>374</v>
      </c>
      <c r="E2662" s="135"/>
      <c r="F2662" s="135"/>
    </row>
    <row r="2663" spans="1:6" ht="14.5">
      <c r="A2663" s="135" t="s">
        <v>4304</v>
      </c>
      <c r="B2663" s="135">
        <v>532621</v>
      </c>
      <c r="C2663" s="135" t="s">
        <v>4305</v>
      </c>
      <c r="D2663" s="135" t="s">
        <v>406</v>
      </c>
      <c r="E2663" s="135"/>
      <c r="F2663" s="135"/>
    </row>
    <row r="2664" spans="1:6" ht="14.5">
      <c r="A2664" s="135" t="s">
        <v>4306</v>
      </c>
      <c r="B2664" s="135">
        <v>511549</v>
      </c>
      <c r="C2664" s="135" t="s">
        <v>391</v>
      </c>
      <c r="D2664" s="135" t="s">
        <v>408</v>
      </c>
      <c r="E2664" s="135"/>
      <c r="F2664" s="135"/>
    </row>
    <row r="2665" spans="1:6" ht="14.5">
      <c r="A2665" s="135" t="s">
        <v>4307</v>
      </c>
      <c r="B2665" s="135">
        <v>500288</v>
      </c>
      <c r="C2665" s="135" t="s">
        <v>4308</v>
      </c>
      <c r="D2665" s="135" t="s">
        <v>429</v>
      </c>
      <c r="E2665" s="135"/>
      <c r="F2665" s="135"/>
    </row>
    <row r="2666" spans="1:6" ht="14.5">
      <c r="A2666" s="135" t="s">
        <v>4309</v>
      </c>
      <c r="B2666" s="135">
        <v>526237</v>
      </c>
      <c r="C2666" s="135" t="s">
        <v>391</v>
      </c>
      <c r="D2666" s="135" t="s">
        <v>408</v>
      </c>
      <c r="E2666" s="135"/>
      <c r="F2666" s="135"/>
    </row>
    <row r="2667" spans="1:6" ht="14.5">
      <c r="A2667" s="135" t="s">
        <v>4310</v>
      </c>
      <c r="B2667" s="135">
        <v>523160</v>
      </c>
      <c r="C2667" s="135" t="s">
        <v>391</v>
      </c>
      <c r="D2667" s="135" t="s">
        <v>576</v>
      </c>
      <c r="E2667" s="135"/>
      <c r="F2667" s="135"/>
    </row>
    <row r="2668" spans="1:6" ht="14.5">
      <c r="A2668" s="135" t="s">
        <v>4311</v>
      </c>
      <c r="B2668" s="135">
        <v>523160</v>
      </c>
      <c r="C2668" s="135" t="s">
        <v>391</v>
      </c>
      <c r="D2668" s="135" t="s">
        <v>576</v>
      </c>
      <c r="E2668" s="135"/>
      <c r="F2668" s="135"/>
    </row>
    <row r="2669" spans="1:6" ht="14.5">
      <c r="A2669" s="135" t="s">
        <v>4312</v>
      </c>
      <c r="B2669" s="135">
        <v>513305</v>
      </c>
      <c r="C2669" s="135" t="s">
        <v>4313</v>
      </c>
      <c r="D2669" s="135" t="s">
        <v>812</v>
      </c>
      <c r="E2669" s="135"/>
      <c r="F2669" s="135"/>
    </row>
    <row r="2670" spans="1:6" ht="14.5">
      <c r="A2670" s="135" t="s">
        <v>4314</v>
      </c>
      <c r="B2670" s="135">
        <v>532407</v>
      </c>
      <c r="C2670" s="135" t="s">
        <v>391</v>
      </c>
      <c r="D2670" s="135" t="s">
        <v>484</v>
      </c>
      <c r="E2670" s="135"/>
      <c r="F2670" s="135"/>
    </row>
    <row r="2671" spans="1:6" ht="14.5">
      <c r="A2671" s="135" t="s">
        <v>4315</v>
      </c>
      <c r="B2671" s="135" t="s">
        <v>391</v>
      </c>
      <c r="C2671" s="135" t="s">
        <v>4316</v>
      </c>
      <c r="D2671" s="135" t="s">
        <v>482</v>
      </c>
      <c r="E2671" s="135"/>
      <c r="F2671" s="135"/>
    </row>
    <row r="2672" spans="1:6" ht="14.5">
      <c r="A2672" s="135" t="s">
        <v>4317</v>
      </c>
      <c r="B2672" s="135">
        <v>517334</v>
      </c>
      <c r="C2672" s="135" t="s">
        <v>4318</v>
      </c>
      <c r="D2672" s="135" t="s">
        <v>746</v>
      </c>
      <c r="E2672" s="135"/>
      <c r="F2672" s="135"/>
    </row>
    <row r="2673" spans="1:6" ht="14.5">
      <c r="A2673" s="135" t="s">
        <v>4319</v>
      </c>
      <c r="B2673" s="135">
        <v>532892</v>
      </c>
      <c r="C2673" s="135" t="s">
        <v>4320</v>
      </c>
      <c r="D2673" s="135" t="s">
        <v>408</v>
      </c>
      <c r="E2673" s="135"/>
      <c r="F2673" s="135"/>
    </row>
    <row r="2674" spans="1:6" ht="14.5">
      <c r="A2674" s="135" t="s">
        <v>4321</v>
      </c>
      <c r="B2674" s="135">
        <v>590115</v>
      </c>
      <c r="C2674" s="135" t="s">
        <v>4322</v>
      </c>
      <c r="D2674" s="135" t="s">
        <v>374</v>
      </c>
      <c r="E2674" s="135"/>
      <c r="F2674" s="135"/>
    </row>
    <row r="2675" spans="1:6" ht="14.5">
      <c r="A2675" s="135" t="s">
        <v>4323</v>
      </c>
      <c r="B2675" s="135">
        <v>533385</v>
      </c>
      <c r="C2675" s="135" t="s">
        <v>4324</v>
      </c>
      <c r="D2675" s="135" t="s">
        <v>374</v>
      </c>
      <c r="E2675" s="135"/>
      <c r="F2675" s="135"/>
    </row>
    <row r="2676" spans="1:6" ht="14.5">
      <c r="A2676" s="135" t="s">
        <v>4325</v>
      </c>
      <c r="B2676" s="135">
        <v>507522</v>
      </c>
      <c r="C2676" s="135" t="s">
        <v>391</v>
      </c>
      <c r="D2676" s="135" t="s">
        <v>1023</v>
      </c>
      <c r="E2676" s="135"/>
      <c r="F2676" s="135"/>
    </row>
    <row r="2677" spans="1:6" ht="14.5">
      <c r="A2677" s="135" t="s">
        <v>4326</v>
      </c>
      <c r="B2677" s="135">
        <v>526299</v>
      </c>
      <c r="C2677" s="135" t="s">
        <v>4327</v>
      </c>
      <c r="D2677" s="135" t="s">
        <v>377</v>
      </c>
      <c r="E2677" s="135"/>
      <c r="F2677" s="135"/>
    </row>
    <row r="2678" spans="1:6" ht="14.5">
      <c r="A2678" s="135" t="s">
        <v>4328</v>
      </c>
      <c r="B2678" s="135">
        <v>500450</v>
      </c>
      <c r="C2678" s="135" t="s">
        <v>391</v>
      </c>
      <c r="D2678" s="135" t="s">
        <v>374</v>
      </c>
      <c r="E2678" s="135"/>
      <c r="F2678" s="135"/>
    </row>
    <row r="2679" spans="1:6" ht="14.5">
      <c r="A2679" s="135" t="s">
        <v>4329</v>
      </c>
      <c r="B2679" s="135">
        <v>526143</v>
      </c>
      <c r="C2679" s="135" t="s">
        <v>391</v>
      </c>
      <c r="D2679" s="135" t="s">
        <v>586</v>
      </c>
      <c r="E2679" s="135"/>
      <c r="F2679" s="135"/>
    </row>
    <row r="2680" spans="1:6" ht="14.5">
      <c r="A2680" s="135" t="s">
        <v>4330</v>
      </c>
      <c r="B2680" s="135">
        <v>532440</v>
      </c>
      <c r="C2680" s="135" t="s">
        <v>4331</v>
      </c>
      <c r="D2680" s="135" t="s">
        <v>2384</v>
      </c>
      <c r="E2680" s="135"/>
      <c r="F2680" s="135"/>
    </row>
    <row r="2681" spans="1:6" ht="14.5">
      <c r="A2681" s="135" t="s">
        <v>4332</v>
      </c>
      <c r="B2681" s="135">
        <v>540809</v>
      </c>
      <c r="C2681" s="135" t="s">
        <v>391</v>
      </c>
      <c r="D2681" s="135" t="s">
        <v>413</v>
      </c>
      <c r="E2681" s="135"/>
      <c r="F2681" s="135"/>
    </row>
    <row r="2682" spans="1:6" ht="14.5">
      <c r="A2682" s="135" t="s">
        <v>4333</v>
      </c>
      <c r="B2682" s="135">
        <v>500290</v>
      </c>
      <c r="C2682" s="135" t="s">
        <v>4334</v>
      </c>
      <c r="D2682" s="135" t="s">
        <v>871</v>
      </c>
      <c r="E2682" s="135"/>
      <c r="F2682" s="135"/>
    </row>
    <row r="2683" spans="1:6" ht="14.5">
      <c r="A2683" s="135" t="s">
        <v>4335</v>
      </c>
      <c r="B2683" s="135">
        <v>532376</v>
      </c>
      <c r="C2683" s="135" t="s">
        <v>4336</v>
      </c>
      <c r="D2683" s="135" t="s">
        <v>537</v>
      </c>
      <c r="E2683" s="135"/>
      <c r="F2683" s="135"/>
    </row>
    <row r="2684" spans="1:6" ht="14.5">
      <c r="A2684" s="135" t="s">
        <v>4337</v>
      </c>
      <c r="B2684" s="135">
        <v>512065</v>
      </c>
      <c r="C2684" s="135" t="s">
        <v>391</v>
      </c>
      <c r="D2684" s="135" t="s">
        <v>408</v>
      </c>
      <c r="E2684" s="135"/>
      <c r="F2684" s="135"/>
    </row>
    <row r="2685" spans="1:6" ht="14.5">
      <c r="A2685" s="135" t="s">
        <v>4338</v>
      </c>
      <c r="B2685" s="135">
        <v>532650</v>
      </c>
      <c r="C2685" s="135" t="s">
        <v>4339</v>
      </c>
      <c r="D2685" s="135" t="s">
        <v>714</v>
      </c>
      <c r="E2685" s="135"/>
      <c r="F2685" s="135"/>
    </row>
    <row r="2686" spans="1:6" ht="14.5">
      <c r="A2686" s="135" t="s">
        <v>4340</v>
      </c>
      <c r="B2686" s="135">
        <v>508922</v>
      </c>
      <c r="C2686" s="135" t="s">
        <v>391</v>
      </c>
      <c r="D2686" s="135" t="s">
        <v>1437</v>
      </c>
      <c r="E2686" s="135"/>
      <c r="F2686" s="135"/>
    </row>
    <row r="2687" spans="1:6" ht="14.5">
      <c r="A2687" s="135" t="s">
        <v>4341</v>
      </c>
      <c r="B2687" s="135">
        <v>508922</v>
      </c>
      <c r="C2687" s="135" t="s">
        <v>391</v>
      </c>
      <c r="D2687" s="135" t="s">
        <v>1437</v>
      </c>
      <c r="E2687" s="135"/>
      <c r="F2687" s="135"/>
    </row>
    <row r="2688" spans="1:6" ht="14.5">
      <c r="A2688" s="135" t="s">
        <v>4342</v>
      </c>
      <c r="B2688" s="135" t="s">
        <v>391</v>
      </c>
      <c r="C2688" s="135" t="s">
        <v>4343</v>
      </c>
      <c r="D2688" s="135" t="s">
        <v>1437</v>
      </c>
      <c r="E2688" s="135"/>
      <c r="F2688" s="135"/>
    </row>
    <row r="2689" spans="1:6" ht="14.5">
      <c r="A2689" s="135" t="s">
        <v>4344</v>
      </c>
      <c r="B2689" s="135">
        <v>542597</v>
      </c>
      <c r="C2689" s="135" t="s">
        <v>330</v>
      </c>
      <c r="D2689" s="135" t="s">
        <v>757</v>
      </c>
      <c r="E2689" s="135"/>
      <c r="F2689" s="135"/>
    </row>
    <row r="2690" spans="1:6" ht="14.5">
      <c r="A2690" s="135" t="s">
        <v>4345</v>
      </c>
      <c r="B2690" s="135">
        <v>534312</v>
      </c>
      <c r="C2690" s="135" t="s">
        <v>4346</v>
      </c>
      <c r="D2690" s="135" t="s">
        <v>496</v>
      </c>
      <c r="E2690" s="135"/>
      <c r="F2690" s="135"/>
    </row>
    <row r="2691" spans="1:6" ht="14.5">
      <c r="A2691" s="135" t="s">
        <v>4347</v>
      </c>
      <c r="B2691" s="135">
        <v>531919</v>
      </c>
      <c r="C2691" s="135" t="s">
        <v>391</v>
      </c>
      <c r="D2691" s="135" t="s">
        <v>411</v>
      </c>
      <c r="E2691" s="135"/>
      <c r="F2691" s="135"/>
    </row>
    <row r="2692" spans="1:6" ht="14.5">
      <c r="A2692" s="135" t="s">
        <v>4348</v>
      </c>
      <c r="B2692" s="135">
        <v>539819</v>
      </c>
      <c r="C2692" s="135" t="s">
        <v>391</v>
      </c>
      <c r="D2692" s="135" t="s">
        <v>374</v>
      </c>
      <c r="E2692" s="135"/>
      <c r="F2692" s="135"/>
    </row>
    <row r="2693" spans="1:6" ht="14.5">
      <c r="A2693" s="135" t="s">
        <v>4349</v>
      </c>
      <c r="B2693" s="135">
        <v>538743</v>
      </c>
      <c r="C2693" s="135" t="s">
        <v>391</v>
      </c>
      <c r="D2693" s="135" t="s">
        <v>377</v>
      </c>
      <c r="E2693" s="135"/>
      <c r="F2693" s="135"/>
    </row>
    <row r="2694" spans="1:6" ht="14.5">
      <c r="A2694" s="135" t="s">
        <v>4350</v>
      </c>
      <c r="B2694" s="135">
        <v>532097</v>
      </c>
      <c r="C2694" s="135" t="s">
        <v>4351</v>
      </c>
      <c r="D2694" s="135" t="s">
        <v>789</v>
      </c>
      <c r="E2694" s="135"/>
      <c r="F2694" s="135"/>
    </row>
    <row r="2695" spans="1:6" ht="14.5">
      <c r="A2695" s="135" t="s">
        <v>4352</v>
      </c>
      <c r="B2695" s="135">
        <v>500460</v>
      </c>
      <c r="C2695" s="135" t="s">
        <v>4353</v>
      </c>
      <c r="D2695" s="135" t="s">
        <v>423</v>
      </c>
      <c r="E2695" s="135"/>
      <c r="F2695" s="135"/>
    </row>
    <row r="2696" spans="1:6" ht="14.5">
      <c r="A2696" s="135" t="s">
        <v>4354</v>
      </c>
      <c r="B2696" s="135">
        <v>523832</v>
      </c>
      <c r="C2696" s="135" t="s">
        <v>4355</v>
      </c>
      <c r="D2696" s="135" t="s">
        <v>509</v>
      </c>
      <c r="E2696" s="135"/>
      <c r="F2696" s="135"/>
    </row>
    <row r="2697" spans="1:6" ht="14.5">
      <c r="A2697" s="135" t="s">
        <v>4356</v>
      </c>
      <c r="B2697" s="135">
        <v>530341</v>
      </c>
      <c r="C2697" s="135" t="s">
        <v>391</v>
      </c>
      <c r="D2697" s="135" t="s">
        <v>374</v>
      </c>
      <c r="E2697" s="135"/>
      <c r="F2697" s="135"/>
    </row>
    <row r="2698" spans="1:6" ht="14.5">
      <c r="A2698" s="135" t="s">
        <v>4357</v>
      </c>
      <c r="B2698" s="135">
        <v>535204</v>
      </c>
      <c r="C2698" s="135" t="s">
        <v>391</v>
      </c>
      <c r="D2698" s="135" t="s">
        <v>413</v>
      </c>
      <c r="E2698" s="135"/>
      <c r="F2698" s="135"/>
    </row>
    <row r="2699" spans="1:6" ht="14.5">
      <c r="A2699" s="135" t="s">
        <v>4358</v>
      </c>
      <c r="B2699" s="135">
        <v>532357</v>
      </c>
      <c r="C2699" s="135" t="s">
        <v>4359</v>
      </c>
      <c r="D2699" s="135" t="s">
        <v>394</v>
      </c>
      <c r="E2699" s="135"/>
      <c r="F2699" s="135"/>
    </row>
    <row r="2700" spans="1:6" ht="14.5">
      <c r="A2700" s="135" t="s">
        <v>4360</v>
      </c>
      <c r="B2700" s="135">
        <v>501477</v>
      </c>
      <c r="C2700" s="135" t="s">
        <v>391</v>
      </c>
      <c r="D2700" s="135" t="s">
        <v>413</v>
      </c>
      <c r="E2700" s="135"/>
      <c r="F2700" s="135"/>
    </row>
    <row r="2701" spans="1:6" ht="14.5">
      <c r="A2701" s="135" t="s">
        <v>4361</v>
      </c>
      <c r="B2701" s="135">
        <v>501477</v>
      </c>
      <c r="C2701" s="135" t="s">
        <v>391</v>
      </c>
      <c r="D2701" s="135" t="s">
        <v>413</v>
      </c>
      <c r="E2701" s="135"/>
      <c r="F2701" s="135"/>
    </row>
    <row r="2702" spans="1:6" ht="14.5">
      <c r="A2702" s="135" t="s">
        <v>4362</v>
      </c>
      <c r="B2702" s="135">
        <v>534091</v>
      </c>
      <c r="C2702" s="135" t="s">
        <v>4363</v>
      </c>
      <c r="D2702" s="135" t="s">
        <v>411</v>
      </c>
      <c r="E2702" s="135"/>
      <c r="F2702" s="135"/>
    </row>
    <row r="2703" spans="1:6" ht="14.5">
      <c r="A2703" s="135" t="s">
        <v>4364</v>
      </c>
      <c r="B2703" s="135">
        <v>534091</v>
      </c>
      <c r="C2703" s="135" t="s">
        <v>4363</v>
      </c>
      <c r="D2703" s="135" t="s">
        <v>411</v>
      </c>
      <c r="E2703" s="135"/>
      <c r="F2703" s="135"/>
    </row>
    <row r="2704" spans="1:6" ht="14.5">
      <c r="A2704" s="135" t="s">
        <v>4365</v>
      </c>
      <c r="B2704" s="135">
        <v>526169</v>
      </c>
      <c r="C2704" s="135" t="s">
        <v>391</v>
      </c>
      <c r="D2704" s="135" t="s">
        <v>871</v>
      </c>
      <c r="E2704" s="135"/>
      <c r="F2704" s="135"/>
    </row>
    <row r="2705" spans="1:6" ht="14.5">
      <c r="A2705" s="135" t="s">
        <v>4366</v>
      </c>
      <c r="B2705" s="135">
        <v>526169</v>
      </c>
      <c r="C2705" s="135" t="s">
        <v>391</v>
      </c>
      <c r="D2705" s="135" t="s">
        <v>871</v>
      </c>
      <c r="E2705" s="135"/>
      <c r="F2705" s="135"/>
    </row>
    <row r="2706" spans="1:6" ht="14.5">
      <c r="A2706" s="135" t="s">
        <v>4367</v>
      </c>
      <c r="B2706" s="135">
        <v>505594</v>
      </c>
      <c r="C2706" s="135" t="s">
        <v>391</v>
      </c>
      <c r="D2706" s="135" t="s">
        <v>812</v>
      </c>
      <c r="E2706" s="135"/>
      <c r="F2706" s="135"/>
    </row>
    <row r="2707" spans="1:6" ht="14.5">
      <c r="A2707" s="135" t="s">
        <v>4368</v>
      </c>
      <c r="B2707" s="135">
        <v>504356</v>
      </c>
      <c r="C2707" s="135" t="s">
        <v>391</v>
      </c>
      <c r="D2707" s="135" t="s">
        <v>812</v>
      </c>
      <c r="E2707" s="135"/>
      <c r="F2707" s="135"/>
    </row>
    <row r="2708" spans="1:6" ht="14.5">
      <c r="A2708" s="135" t="s">
        <v>4369</v>
      </c>
      <c r="B2708" s="135">
        <v>520059</v>
      </c>
      <c r="C2708" s="135" t="s">
        <v>4370</v>
      </c>
      <c r="D2708" s="135" t="s">
        <v>746</v>
      </c>
      <c r="E2708" s="135"/>
      <c r="F2708" s="135"/>
    </row>
    <row r="2709" spans="1:6" ht="14.5">
      <c r="A2709" s="135" t="s">
        <v>4371</v>
      </c>
      <c r="B2709" s="135">
        <v>520043</v>
      </c>
      <c r="C2709" s="135" t="s">
        <v>4372</v>
      </c>
      <c r="D2709" s="135" t="s">
        <v>746</v>
      </c>
      <c r="E2709" s="135"/>
      <c r="F2709" s="135"/>
    </row>
    <row r="2710" spans="1:6" ht="14.5">
      <c r="A2710" s="135" t="s">
        <v>4373</v>
      </c>
      <c r="B2710" s="135">
        <v>511200</v>
      </c>
      <c r="C2710" s="135" t="s">
        <v>391</v>
      </c>
      <c r="D2710" s="135" t="s">
        <v>812</v>
      </c>
      <c r="E2710" s="135"/>
      <c r="F2710" s="135"/>
    </row>
    <row r="2711" spans="1:6" ht="14.5">
      <c r="A2711" s="135" t="s">
        <v>4374</v>
      </c>
      <c r="B2711" s="135">
        <v>511401</v>
      </c>
      <c r="C2711" s="135" t="s">
        <v>4375</v>
      </c>
      <c r="D2711" s="135" t="s">
        <v>374</v>
      </c>
      <c r="E2711" s="135"/>
      <c r="F2711" s="135"/>
    </row>
    <row r="2712" spans="1:6" ht="14.5">
      <c r="A2712" s="135" t="s">
        <v>4376</v>
      </c>
      <c r="B2712" s="135">
        <v>531821</v>
      </c>
      <c r="C2712" s="135" t="s">
        <v>391</v>
      </c>
      <c r="D2712" s="135" t="s">
        <v>374</v>
      </c>
      <c r="E2712" s="135"/>
      <c r="F2712" s="135"/>
    </row>
    <row r="2713" spans="1:6" ht="14.5">
      <c r="A2713" s="135" t="s">
        <v>4377</v>
      </c>
      <c r="B2713" s="135">
        <v>515037</v>
      </c>
      <c r="C2713" s="135" t="s">
        <v>4378</v>
      </c>
      <c r="D2713" s="135" t="s">
        <v>668</v>
      </c>
      <c r="E2713" s="135"/>
      <c r="F2713" s="135"/>
    </row>
    <row r="2714" spans="1:6" ht="14.5">
      <c r="A2714" s="135" t="s">
        <v>4379</v>
      </c>
      <c r="B2714" s="135">
        <v>540366</v>
      </c>
      <c r="C2714" s="135" t="s">
        <v>4380</v>
      </c>
      <c r="D2714" s="135" t="s">
        <v>1130</v>
      </c>
      <c r="E2714" s="135"/>
      <c r="F2714" s="135"/>
    </row>
    <row r="2715" spans="1:6" ht="14.5">
      <c r="A2715" s="135" t="s">
        <v>4381</v>
      </c>
      <c r="B2715" s="135">
        <v>511766</v>
      </c>
      <c r="C2715" s="135" t="s">
        <v>4382</v>
      </c>
      <c r="D2715" s="135" t="s">
        <v>408</v>
      </c>
      <c r="E2715" s="135"/>
      <c r="F2715" s="135"/>
    </row>
    <row r="2716" spans="1:6" ht="14.5">
      <c r="A2716" s="135" t="s">
        <v>4383</v>
      </c>
      <c r="B2716" s="135">
        <v>533398</v>
      </c>
      <c r="C2716" s="135" t="s">
        <v>4384</v>
      </c>
      <c r="D2716" s="135" t="s">
        <v>408</v>
      </c>
      <c r="E2716" s="135"/>
      <c r="F2716" s="135"/>
    </row>
    <row r="2717" spans="1:6" ht="14.5">
      <c r="A2717" s="135" t="s">
        <v>4385</v>
      </c>
      <c r="B2717" s="135">
        <v>532991</v>
      </c>
      <c r="C2717" s="135" t="s">
        <v>4386</v>
      </c>
      <c r="D2717" s="135" t="s">
        <v>477</v>
      </c>
      <c r="E2717" s="135"/>
      <c r="F2717" s="135"/>
    </row>
    <row r="2718" spans="1:6" ht="14.5">
      <c r="A2718" s="135" t="s">
        <v>4387</v>
      </c>
      <c r="B2718" s="135">
        <v>538862</v>
      </c>
      <c r="C2718" s="135" t="s">
        <v>391</v>
      </c>
      <c r="D2718" s="135" t="s">
        <v>374</v>
      </c>
      <c r="E2718" s="135"/>
      <c r="F2718" s="135"/>
    </row>
    <row r="2719" spans="1:6" ht="14.5">
      <c r="A2719" s="135" t="s">
        <v>4388</v>
      </c>
      <c r="B2719" s="135">
        <v>506734</v>
      </c>
      <c r="C2719" s="135" t="s">
        <v>391</v>
      </c>
      <c r="D2719" s="135" t="s">
        <v>439</v>
      </c>
      <c r="E2719" s="135"/>
      <c r="F2719" s="135"/>
    </row>
    <row r="2720" spans="1:6" ht="14.5">
      <c r="A2720" s="135" t="s">
        <v>4389</v>
      </c>
      <c r="B2720" s="135">
        <v>535205</v>
      </c>
      <c r="C2720" s="135" t="s">
        <v>391</v>
      </c>
      <c r="D2720" s="135" t="s">
        <v>413</v>
      </c>
      <c r="E2720" s="135"/>
      <c r="F2720" s="135"/>
    </row>
    <row r="2721" spans="1:6" ht="14.5">
      <c r="A2721" s="135" t="s">
        <v>4390</v>
      </c>
      <c r="B2721" s="135" t="s">
        <v>391</v>
      </c>
      <c r="C2721" s="135" t="s">
        <v>4391</v>
      </c>
      <c r="D2721" s="135" t="s">
        <v>482</v>
      </c>
      <c r="E2721" s="135"/>
      <c r="F2721" s="135"/>
    </row>
    <row r="2722" spans="1:6" ht="14.5">
      <c r="A2722" s="135" t="s">
        <v>4392</v>
      </c>
      <c r="B2722" s="135">
        <v>512024</v>
      </c>
      <c r="C2722" s="135" t="s">
        <v>391</v>
      </c>
      <c r="D2722" s="135" t="s">
        <v>465</v>
      </c>
      <c r="E2722" s="135"/>
      <c r="F2722" s="135"/>
    </row>
    <row r="2723" spans="1:6" ht="14.5">
      <c r="A2723" s="135" t="s">
        <v>4393</v>
      </c>
      <c r="B2723" s="135">
        <v>530897</v>
      </c>
      <c r="C2723" s="135" t="s">
        <v>391</v>
      </c>
      <c r="D2723" s="135" t="s">
        <v>580</v>
      </c>
      <c r="E2723" s="135"/>
      <c r="F2723" s="135"/>
    </row>
    <row r="2724" spans="1:6" ht="14.5">
      <c r="A2724" s="135" t="s">
        <v>4394</v>
      </c>
      <c r="B2724" s="135">
        <v>516082</v>
      </c>
      <c r="C2724" s="135" t="s">
        <v>4395</v>
      </c>
      <c r="D2724" s="135" t="s">
        <v>385</v>
      </c>
      <c r="E2724" s="135"/>
      <c r="F2724" s="135"/>
    </row>
    <row r="2725" spans="1:6" ht="14.5">
      <c r="A2725" s="135" t="s">
        <v>4396</v>
      </c>
      <c r="B2725" s="135">
        <v>532623</v>
      </c>
      <c r="C2725" s="135" t="s">
        <v>391</v>
      </c>
      <c r="D2725" s="135" t="s">
        <v>413</v>
      </c>
      <c r="E2725" s="135"/>
      <c r="F2725" s="135"/>
    </row>
    <row r="2726" spans="1:6" ht="14.5">
      <c r="A2726" s="135" t="s">
        <v>4397</v>
      </c>
      <c r="B2726" s="135">
        <v>512279</v>
      </c>
      <c r="C2726" s="135" t="s">
        <v>391</v>
      </c>
      <c r="D2726" s="135" t="s">
        <v>812</v>
      </c>
      <c r="E2726" s="135"/>
      <c r="F2726" s="135"/>
    </row>
    <row r="2727" spans="1:6" ht="14.5">
      <c r="A2727" s="135" t="s">
        <v>4398</v>
      </c>
      <c r="B2727" s="135">
        <v>524709</v>
      </c>
      <c r="C2727" s="135" t="s">
        <v>4399</v>
      </c>
      <c r="D2727" s="135" t="s">
        <v>535</v>
      </c>
      <c r="E2727" s="135"/>
      <c r="F2727" s="135"/>
    </row>
    <row r="2728" spans="1:6" ht="14.5">
      <c r="A2728" s="135" t="s">
        <v>4400</v>
      </c>
      <c r="B2728" s="135" t="s">
        <v>391</v>
      </c>
      <c r="C2728" s="135" t="s">
        <v>4401</v>
      </c>
      <c r="D2728" s="135" t="s">
        <v>482</v>
      </c>
      <c r="E2728" s="135"/>
      <c r="F2728" s="135"/>
    </row>
    <row r="2729" spans="1:6" ht="14.5">
      <c r="A2729" s="135" t="s">
        <v>4402</v>
      </c>
      <c r="B2729" s="135">
        <v>531832</v>
      </c>
      <c r="C2729" s="135" t="s">
        <v>391</v>
      </c>
      <c r="D2729" s="135" t="s">
        <v>589</v>
      </c>
      <c r="E2729" s="135"/>
      <c r="F2729" s="135"/>
    </row>
    <row r="2730" spans="1:6" ht="14.5">
      <c r="A2730" s="135" t="s">
        <v>4403</v>
      </c>
      <c r="B2730" s="135">
        <v>539917</v>
      </c>
      <c r="C2730" s="135" t="s">
        <v>4404</v>
      </c>
      <c r="D2730" s="135" t="s">
        <v>899</v>
      </c>
      <c r="E2730" s="135"/>
      <c r="F2730" s="135"/>
    </row>
    <row r="2731" spans="1:6" ht="14.5">
      <c r="A2731" s="135" t="s">
        <v>4405</v>
      </c>
      <c r="B2731" s="135">
        <v>534184</v>
      </c>
      <c r="C2731" s="135" t="s">
        <v>4406</v>
      </c>
      <c r="D2731" s="135" t="s">
        <v>454</v>
      </c>
      <c r="E2731" s="135"/>
      <c r="F2731" s="135"/>
    </row>
    <row r="2732" spans="1:6" ht="14.5">
      <c r="A2732" s="135" t="s">
        <v>4407</v>
      </c>
      <c r="B2732" s="135">
        <v>532362</v>
      </c>
      <c r="C2732" s="135" t="s">
        <v>391</v>
      </c>
      <c r="D2732" s="135" t="s">
        <v>423</v>
      </c>
      <c r="E2732" s="135"/>
      <c r="F2732" s="135"/>
    </row>
    <row r="2733" spans="1:6" ht="14.5">
      <c r="A2733" s="135" t="s">
        <v>4408</v>
      </c>
      <c r="B2733" s="135">
        <v>532895</v>
      </c>
      <c r="C2733" s="135" t="s">
        <v>4409</v>
      </c>
      <c r="D2733" s="135" t="s">
        <v>411</v>
      </c>
      <c r="E2733" s="135"/>
      <c r="F2733" s="135"/>
    </row>
    <row r="2734" spans="1:6" ht="14.5">
      <c r="A2734" s="135" t="s">
        <v>4410</v>
      </c>
      <c r="B2734" s="135">
        <v>521109</v>
      </c>
      <c r="C2734" s="135" t="s">
        <v>4411</v>
      </c>
      <c r="D2734" s="135" t="s">
        <v>406</v>
      </c>
      <c r="E2734" s="135"/>
      <c r="F2734" s="135"/>
    </row>
    <row r="2735" spans="1:6" ht="14.5">
      <c r="A2735" s="135" t="s">
        <v>4412</v>
      </c>
      <c r="B2735" s="135">
        <v>532952</v>
      </c>
      <c r="C2735" s="135" t="s">
        <v>4413</v>
      </c>
      <c r="D2735" s="135" t="s">
        <v>411</v>
      </c>
      <c r="E2735" s="135"/>
      <c r="F2735" s="135"/>
    </row>
    <row r="2736" spans="1:6" ht="14.5">
      <c r="A2736" s="135" t="s">
        <v>4414</v>
      </c>
      <c r="B2736" s="135">
        <v>519136</v>
      </c>
      <c r="C2736" s="135" t="s">
        <v>4415</v>
      </c>
      <c r="D2736" s="135" t="s">
        <v>406</v>
      </c>
      <c r="E2736" s="135"/>
      <c r="F2736" s="135"/>
    </row>
    <row r="2737" spans="1:6" ht="14.5">
      <c r="A2737" s="135" t="s">
        <v>4416</v>
      </c>
      <c r="B2737" s="135">
        <v>523391</v>
      </c>
      <c r="C2737" s="135" t="s">
        <v>4417</v>
      </c>
      <c r="D2737" s="135" t="s">
        <v>406</v>
      </c>
      <c r="E2737" s="135"/>
      <c r="F2737" s="135"/>
    </row>
    <row r="2738" spans="1:6" ht="14.5">
      <c r="A2738" s="135" t="s">
        <v>4418</v>
      </c>
      <c r="B2738" s="135">
        <v>500296</v>
      </c>
      <c r="C2738" s="135" t="s">
        <v>4419</v>
      </c>
      <c r="D2738" s="135" t="s">
        <v>406</v>
      </c>
      <c r="E2738" s="135"/>
      <c r="F2738" s="135"/>
    </row>
    <row r="2739" spans="1:6" ht="14.5">
      <c r="A2739" s="135" t="s">
        <v>4420</v>
      </c>
      <c r="B2739" s="135">
        <v>541418</v>
      </c>
      <c r="C2739" s="135" t="s">
        <v>391</v>
      </c>
      <c r="D2739" s="135" t="s">
        <v>451</v>
      </c>
      <c r="E2739" s="135"/>
      <c r="F2739" s="135"/>
    </row>
    <row r="2740" spans="1:6" ht="14.5">
      <c r="A2740" s="135" t="s">
        <v>4421</v>
      </c>
      <c r="B2740" s="135">
        <v>531212</v>
      </c>
      <c r="C2740" s="135" t="s">
        <v>391</v>
      </c>
      <c r="D2740" s="135" t="s">
        <v>408</v>
      </c>
      <c r="E2740" s="135"/>
      <c r="F2740" s="135"/>
    </row>
    <row r="2741" spans="1:6" ht="14.5">
      <c r="A2741" s="135" t="s">
        <v>4422</v>
      </c>
      <c r="B2741" s="135">
        <v>532256</v>
      </c>
      <c r="C2741" s="135" t="s">
        <v>4423</v>
      </c>
      <c r="D2741" s="135" t="s">
        <v>408</v>
      </c>
      <c r="E2741" s="135"/>
      <c r="F2741" s="135"/>
    </row>
    <row r="2742" spans="1:6" ht="14.5">
      <c r="A2742" s="135" t="s">
        <v>4424</v>
      </c>
      <c r="B2742" s="135">
        <v>538395</v>
      </c>
      <c r="C2742" s="135" t="s">
        <v>391</v>
      </c>
      <c r="D2742" s="135" t="s">
        <v>374</v>
      </c>
      <c r="E2742" s="135"/>
      <c r="F2742" s="135"/>
    </row>
    <row r="2743" spans="1:6" ht="14.5">
      <c r="A2743" s="135" t="s">
        <v>4425</v>
      </c>
      <c r="B2743" s="135">
        <v>532641</v>
      </c>
      <c r="C2743" s="135" t="s">
        <v>4426</v>
      </c>
      <c r="D2743" s="135" t="s">
        <v>406</v>
      </c>
      <c r="E2743" s="135"/>
      <c r="F2743" s="135"/>
    </row>
    <row r="2744" spans="1:6" ht="14.5">
      <c r="A2744" s="135" t="s">
        <v>4427</v>
      </c>
      <c r="B2744" s="135" t="s">
        <v>391</v>
      </c>
      <c r="C2744" s="135" t="s">
        <v>4428</v>
      </c>
      <c r="D2744" s="135" t="s">
        <v>402</v>
      </c>
      <c r="E2744" s="135"/>
      <c r="F2744" s="135"/>
    </row>
    <row r="2745" spans="1:6" ht="14.5">
      <c r="A2745" s="135" t="s">
        <v>4429</v>
      </c>
      <c r="B2745" s="135">
        <v>539551</v>
      </c>
      <c r="C2745" s="135" t="s">
        <v>4430</v>
      </c>
      <c r="D2745" s="135" t="s">
        <v>861</v>
      </c>
      <c r="E2745" s="135"/>
      <c r="F2745" s="135"/>
    </row>
    <row r="2746" spans="1:6" ht="14.5">
      <c r="A2746" s="135" t="s">
        <v>4431</v>
      </c>
      <c r="B2746" s="135">
        <v>540080</v>
      </c>
      <c r="C2746" s="135" t="s">
        <v>391</v>
      </c>
      <c r="D2746" s="135" t="s">
        <v>423</v>
      </c>
      <c r="E2746" s="135"/>
      <c r="F2746" s="135"/>
    </row>
    <row r="2747" spans="1:6" ht="14.5">
      <c r="A2747" s="135" t="s">
        <v>4432</v>
      </c>
      <c r="B2747" s="135">
        <v>519455</v>
      </c>
      <c r="C2747" s="135" t="s">
        <v>391</v>
      </c>
      <c r="D2747" s="135" t="s">
        <v>505</v>
      </c>
      <c r="E2747" s="135"/>
      <c r="F2747" s="135"/>
    </row>
    <row r="2748" spans="1:6" ht="14.5">
      <c r="A2748" s="135" t="s">
        <v>4433</v>
      </c>
      <c r="B2748" s="135">
        <v>540204</v>
      </c>
      <c r="C2748" s="135" t="s">
        <v>4434</v>
      </c>
      <c r="D2748" s="135" t="s">
        <v>475</v>
      </c>
      <c r="E2748" s="135"/>
      <c r="F2748" s="135"/>
    </row>
    <row r="2749" spans="1:6" ht="14.5">
      <c r="A2749" s="135" t="s">
        <v>4435</v>
      </c>
      <c r="B2749" s="135">
        <v>531416</v>
      </c>
      <c r="C2749" s="135" t="s">
        <v>391</v>
      </c>
      <c r="D2749" s="135" t="s">
        <v>477</v>
      </c>
      <c r="E2749" s="135"/>
      <c r="F2749" s="135"/>
    </row>
    <row r="2750" spans="1:6" ht="14.5">
      <c r="A2750" s="135" t="s">
        <v>4436</v>
      </c>
      <c r="B2750" s="135" t="s">
        <v>391</v>
      </c>
      <c r="C2750" s="135" t="s">
        <v>4437</v>
      </c>
      <c r="D2750" s="135" t="s">
        <v>402</v>
      </c>
      <c r="E2750" s="135"/>
      <c r="F2750" s="135"/>
    </row>
    <row r="2751" spans="1:6" ht="14.5">
      <c r="A2751" s="135" t="s">
        <v>4438</v>
      </c>
      <c r="B2751" s="135">
        <v>526739</v>
      </c>
      <c r="C2751" s="135" t="s">
        <v>391</v>
      </c>
      <c r="D2751" s="135" t="s">
        <v>551</v>
      </c>
      <c r="E2751" s="135"/>
      <c r="F2751" s="135"/>
    </row>
    <row r="2752" spans="1:6" ht="14.5">
      <c r="A2752" s="135" t="s">
        <v>4439</v>
      </c>
      <c r="B2752" s="135">
        <v>517431</v>
      </c>
      <c r="C2752" s="135" t="s">
        <v>4440</v>
      </c>
      <c r="D2752" s="135" t="s">
        <v>511</v>
      </c>
      <c r="E2752" s="135"/>
      <c r="F2752" s="135"/>
    </row>
    <row r="2753" spans="1:6" ht="14.5">
      <c r="A2753" s="135" t="s">
        <v>4441</v>
      </c>
      <c r="B2753" s="135">
        <v>539595</v>
      </c>
      <c r="C2753" s="135" t="s">
        <v>391</v>
      </c>
      <c r="D2753" s="135" t="s">
        <v>374</v>
      </c>
      <c r="E2753" s="135"/>
      <c r="F2753" s="135"/>
    </row>
    <row r="2754" spans="1:6" ht="14.5">
      <c r="A2754" s="135" t="s">
        <v>4442</v>
      </c>
      <c r="B2754" s="135">
        <v>524816</v>
      </c>
      <c r="C2754" s="135" t="s">
        <v>4443</v>
      </c>
      <c r="D2754" s="135" t="s">
        <v>429</v>
      </c>
      <c r="E2754" s="135"/>
      <c r="F2754" s="135"/>
    </row>
    <row r="2755" spans="1:6" ht="14.5">
      <c r="A2755" s="135" t="s">
        <v>4444</v>
      </c>
      <c r="B2755" s="135">
        <v>537291</v>
      </c>
      <c r="C2755" s="135" t="s">
        <v>4445</v>
      </c>
      <c r="D2755" s="135" t="s">
        <v>589</v>
      </c>
      <c r="E2755" s="135"/>
      <c r="F2755" s="135"/>
    </row>
    <row r="2756" spans="1:6" ht="14.5">
      <c r="A2756" s="135" t="s">
        <v>4446</v>
      </c>
      <c r="B2756" s="135">
        <v>537291</v>
      </c>
      <c r="C2756" s="135" t="s">
        <v>4445</v>
      </c>
      <c r="D2756" s="135" t="s">
        <v>589</v>
      </c>
      <c r="E2756" s="135"/>
      <c r="F2756" s="135"/>
    </row>
    <row r="2757" spans="1:6" ht="14.5">
      <c r="A2757" s="135" t="s">
        <v>4447</v>
      </c>
      <c r="B2757" s="135">
        <v>502407</v>
      </c>
      <c r="C2757" s="135" t="s">
        <v>391</v>
      </c>
      <c r="D2757" s="135" t="s">
        <v>385</v>
      </c>
      <c r="E2757" s="135"/>
      <c r="F2757" s="135"/>
    </row>
    <row r="2758" spans="1:6" ht="14.5">
      <c r="A2758" s="135" t="s">
        <v>4448</v>
      </c>
      <c r="B2758" s="135">
        <v>532234</v>
      </c>
      <c r="C2758" s="135" t="s">
        <v>4449</v>
      </c>
      <c r="D2758" s="135" t="s">
        <v>696</v>
      </c>
      <c r="E2758" s="135"/>
      <c r="F2758" s="135"/>
    </row>
    <row r="2759" spans="1:6" ht="14.5">
      <c r="A2759" s="135" t="s">
        <v>4450</v>
      </c>
      <c r="B2759" s="135">
        <v>523630</v>
      </c>
      <c r="C2759" s="135" t="s">
        <v>4451</v>
      </c>
      <c r="D2759" s="135" t="s">
        <v>899</v>
      </c>
      <c r="E2759" s="135"/>
      <c r="F2759" s="135"/>
    </row>
    <row r="2760" spans="1:6" ht="14.5">
      <c r="A2760" s="135" t="s">
        <v>4452</v>
      </c>
      <c r="B2760" s="135">
        <v>531289</v>
      </c>
      <c r="C2760" s="135" t="s">
        <v>391</v>
      </c>
      <c r="D2760" s="135" t="s">
        <v>714</v>
      </c>
      <c r="E2760" s="135"/>
      <c r="F2760" s="135"/>
    </row>
    <row r="2761" spans="1:6" ht="14.5">
      <c r="A2761" s="135" t="s">
        <v>4453</v>
      </c>
      <c r="B2761" s="135">
        <v>531651</v>
      </c>
      <c r="C2761" s="135" t="s">
        <v>391</v>
      </c>
      <c r="D2761" s="135" t="s">
        <v>423</v>
      </c>
      <c r="E2761" s="135"/>
      <c r="F2761" s="135"/>
    </row>
    <row r="2762" spans="1:6" ht="14.5">
      <c r="A2762" s="135" t="s">
        <v>4454</v>
      </c>
      <c r="B2762" s="135">
        <v>507813</v>
      </c>
      <c r="C2762" s="135" t="s">
        <v>391</v>
      </c>
      <c r="D2762" s="135" t="s">
        <v>1427</v>
      </c>
      <c r="E2762" s="135"/>
      <c r="F2762" s="135"/>
    </row>
    <row r="2763" spans="1:6" ht="14.5">
      <c r="A2763" s="135" t="s">
        <v>4455</v>
      </c>
      <c r="B2763" s="135">
        <v>500298</v>
      </c>
      <c r="C2763" s="135" t="s">
        <v>391</v>
      </c>
      <c r="D2763" s="135" t="s">
        <v>439</v>
      </c>
      <c r="E2763" s="135"/>
      <c r="F2763" s="135"/>
    </row>
    <row r="2764" spans="1:6" ht="14.5">
      <c r="A2764" s="135" t="s">
        <v>4456</v>
      </c>
      <c r="B2764" s="135">
        <v>526616</v>
      </c>
      <c r="C2764" s="135" t="s">
        <v>391</v>
      </c>
      <c r="D2764" s="135" t="s">
        <v>511</v>
      </c>
      <c r="E2764" s="135"/>
      <c r="F2764" s="135"/>
    </row>
    <row r="2765" spans="1:6" ht="14.5">
      <c r="A2765" s="135" t="s">
        <v>4457</v>
      </c>
      <c r="B2765" s="135">
        <v>531287</v>
      </c>
      <c r="C2765" s="135" t="s">
        <v>391</v>
      </c>
      <c r="D2765" s="135" t="s">
        <v>511</v>
      </c>
      <c r="E2765" s="135"/>
      <c r="F2765" s="135"/>
    </row>
    <row r="2766" spans="1:6" ht="14.5">
      <c r="A2766" s="135" t="s">
        <v>4458</v>
      </c>
      <c r="B2766" s="135">
        <v>516062</v>
      </c>
      <c r="C2766" s="135" t="s">
        <v>391</v>
      </c>
      <c r="D2766" s="135" t="s">
        <v>886</v>
      </c>
      <c r="E2766" s="135"/>
      <c r="F2766" s="135"/>
    </row>
    <row r="2767" spans="1:6" ht="14.5">
      <c r="A2767" s="135" t="s">
        <v>4459</v>
      </c>
      <c r="B2767" s="135">
        <v>504882</v>
      </c>
      <c r="C2767" s="135" t="s">
        <v>391</v>
      </c>
      <c r="D2767" s="135" t="s">
        <v>477</v>
      </c>
      <c r="E2767" s="135"/>
      <c r="F2767" s="135"/>
    </row>
    <row r="2768" spans="1:6" ht="14.5">
      <c r="A2768" s="135" t="s">
        <v>4460</v>
      </c>
      <c r="B2768" s="135">
        <v>504882</v>
      </c>
      <c r="C2768" s="135" t="s">
        <v>391</v>
      </c>
      <c r="D2768" s="135" t="s">
        <v>477</v>
      </c>
      <c r="E2768" s="135"/>
      <c r="F2768" s="135"/>
    </row>
    <row r="2769" spans="1:6" ht="14.5">
      <c r="A2769" s="135" t="s">
        <v>4461</v>
      </c>
      <c r="B2769" s="135">
        <v>513179</v>
      </c>
      <c r="C2769" s="135" t="s">
        <v>4462</v>
      </c>
      <c r="D2769" s="135" t="s">
        <v>423</v>
      </c>
      <c r="E2769" s="135"/>
      <c r="F2769" s="135"/>
    </row>
    <row r="2770" spans="1:6" ht="14.5">
      <c r="A2770" s="135" t="s">
        <v>4463</v>
      </c>
      <c r="B2770" s="135">
        <v>530119</v>
      </c>
      <c r="C2770" s="135" t="s">
        <v>391</v>
      </c>
      <c r="D2770" s="135" t="s">
        <v>640</v>
      </c>
      <c r="E2770" s="135"/>
      <c r="F2770" s="135"/>
    </row>
    <row r="2771" spans="1:6" ht="14.5">
      <c r="A2771" s="135" t="s">
        <v>4464</v>
      </c>
      <c r="B2771" s="135">
        <v>531834</v>
      </c>
      <c r="C2771" s="135" t="s">
        <v>391</v>
      </c>
      <c r="D2771" s="135" t="s">
        <v>589</v>
      </c>
      <c r="E2771" s="135"/>
      <c r="F2771" s="135"/>
    </row>
    <row r="2772" spans="1:6" ht="14.5">
      <c r="A2772" s="135" t="s">
        <v>4465</v>
      </c>
      <c r="B2772" s="135">
        <v>524654</v>
      </c>
      <c r="C2772" s="135" t="s">
        <v>391</v>
      </c>
      <c r="D2772" s="135" t="s">
        <v>429</v>
      </c>
      <c r="E2772" s="135"/>
      <c r="F2772" s="135"/>
    </row>
    <row r="2773" spans="1:6" ht="14.5">
      <c r="A2773" s="135" t="s">
        <v>4466</v>
      </c>
      <c r="B2773" s="135">
        <v>538926</v>
      </c>
      <c r="C2773" s="135" t="s">
        <v>391</v>
      </c>
      <c r="D2773" s="135" t="s">
        <v>589</v>
      </c>
      <c r="E2773" s="135"/>
      <c r="F2773" s="135"/>
    </row>
    <row r="2774" spans="1:6" ht="14.5">
      <c r="A2774" s="135" t="s">
        <v>4467</v>
      </c>
      <c r="B2774" s="135">
        <v>513023</v>
      </c>
      <c r="C2774" s="135" t="s">
        <v>4468</v>
      </c>
      <c r="D2774" s="135" t="s">
        <v>530</v>
      </c>
      <c r="E2774" s="135"/>
      <c r="F2774" s="135"/>
    </row>
    <row r="2775" spans="1:6" ht="14.5">
      <c r="A2775" s="135" t="s">
        <v>4469</v>
      </c>
      <c r="B2775" s="135">
        <v>539521</v>
      </c>
      <c r="C2775" s="135" t="s">
        <v>391</v>
      </c>
      <c r="D2775" s="135" t="s">
        <v>374</v>
      </c>
      <c r="E2775" s="135"/>
      <c r="F2775" s="135"/>
    </row>
    <row r="2776" spans="1:6" ht="14.5">
      <c r="A2776" s="135" t="s">
        <v>4470</v>
      </c>
      <c r="B2776" s="135">
        <v>532504</v>
      </c>
      <c r="C2776" s="135" t="s">
        <v>4471</v>
      </c>
      <c r="D2776" s="135" t="s">
        <v>439</v>
      </c>
      <c r="E2776" s="135"/>
      <c r="F2776" s="135"/>
    </row>
    <row r="2777" spans="1:6" ht="14.5">
      <c r="A2777" s="135" t="s">
        <v>4472</v>
      </c>
      <c r="B2777" s="135">
        <v>531494</v>
      </c>
      <c r="C2777" s="135" t="s">
        <v>391</v>
      </c>
      <c r="D2777" s="135" t="s">
        <v>477</v>
      </c>
      <c r="E2777" s="135"/>
      <c r="F2777" s="135"/>
    </row>
    <row r="2778" spans="1:6" ht="14.5">
      <c r="A2778" s="135" t="s">
        <v>4473</v>
      </c>
      <c r="B2778" s="135">
        <v>539332</v>
      </c>
      <c r="C2778" s="135" t="s">
        <v>4474</v>
      </c>
      <c r="D2778" s="135" t="s">
        <v>514</v>
      </c>
      <c r="E2778" s="135"/>
      <c r="F2778" s="135"/>
    </row>
    <row r="2779" spans="1:6" ht="14.5">
      <c r="A2779" s="135" t="s">
        <v>4475</v>
      </c>
      <c r="B2779" s="135">
        <v>539525</v>
      </c>
      <c r="C2779" s="135" t="s">
        <v>391</v>
      </c>
      <c r="D2779" s="135" t="s">
        <v>425</v>
      </c>
      <c r="E2779" s="135"/>
      <c r="F2779" s="135"/>
    </row>
    <row r="2780" spans="1:6" ht="14.5">
      <c r="A2780" s="135" t="s">
        <v>4476</v>
      </c>
      <c r="B2780" s="135">
        <v>508989</v>
      </c>
      <c r="C2780" s="135" t="s">
        <v>4477</v>
      </c>
      <c r="D2780" s="135" t="s">
        <v>915</v>
      </c>
      <c r="E2780" s="135"/>
      <c r="F2780" s="135"/>
    </row>
    <row r="2781" spans="1:6" ht="14.5">
      <c r="A2781" s="135" t="s">
        <v>4478</v>
      </c>
      <c r="B2781" s="135">
        <v>538668</v>
      </c>
      <c r="C2781" s="135" t="s">
        <v>391</v>
      </c>
      <c r="D2781" s="135" t="s">
        <v>408</v>
      </c>
      <c r="E2781" s="135"/>
      <c r="F2781" s="135"/>
    </row>
    <row r="2782" spans="1:6" ht="14.5">
      <c r="A2782" s="135" t="s">
        <v>4479</v>
      </c>
      <c r="B2782" s="135">
        <v>523242</v>
      </c>
      <c r="C2782" s="135" t="s">
        <v>391</v>
      </c>
      <c r="D2782" s="135" t="s">
        <v>817</v>
      </c>
      <c r="E2782" s="135"/>
      <c r="F2782" s="135"/>
    </row>
    <row r="2783" spans="1:6" ht="14.5">
      <c r="A2783" s="135" t="s">
        <v>4480</v>
      </c>
      <c r="B2783" s="135">
        <v>534309</v>
      </c>
      <c r="C2783" s="135" t="s">
        <v>4481</v>
      </c>
      <c r="D2783" s="135" t="s">
        <v>789</v>
      </c>
      <c r="E2783" s="135"/>
      <c r="F2783" s="135"/>
    </row>
    <row r="2784" spans="1:6" ht="14.5">
      <c r="A2784" s="135" t="s">
        <v>4482</v>
      </c>
      <c r="B2784" s="135">
        <v>534309</v>
      </c>
      <c r="C2784" s="135" t="s">
        <v>4481</v>
      </c>
      <c r="D2784" s="135" t="s">
        <v>789</v>
      </c>
      <c r="E2784" s="135"/>
      <c r="F2784" s="135"/>
    </row>
    <row r="2785" spans="1:6" ht="14.5">
      <c r="A2785" s="135" t="s">
        <v>4483</v>
      </c>
      <c r="B2785" s="135">
        <v>519506</v>
      </c>
      <c r="C2785" s="135" t="s">
        <v>391</v>
      </c>
      <c r="D2785" s="135" t="s">
        <v>451</v>
      </c>
      <c r="E2785" s="135"/>
      <c r="F2785" s="135"/>
    </row>
    <row r="2786" spans="1:6" ht="14.5">
      <c r="A2786" s="135" t="s">
        <v>4484</v>
      </c>
      <c r="B2786" s="135">
        <v>531452</v>
      </c>
      <c r="C2786" s="135" t="s">
        <v>391</v>
      </c>
      <c r="D2786" s="135" t="s">
        <v>408</v>
      </c>
      <c r="E2786" s="135"/>
      <c r="F2786" s="135"/>
    </row>
    <row r="2787" spans="1:6" ht="14.5">
      <c r="A2787" s="135" t="s">
        <v>4485</v>
      </c>
      <c r="B2787" s="135">
        <v>500294</v>
      </c>
      <c r="C2787" s="135" t="s">
        <v>4486</v>
      </c>
      <c r="D2787" s="135" t="s">
        <v>789</v>
      </c>
      <c r="E2787" s="135"/>
      <c r="F2787" s="135"/>
    </row>
    <row r="2788" spans="1:6" ht="14.5">
      <c r="A2788" s="135" t="s">
        <v>4487</v>
      </c>
      <c r="B2788" s="135">
        <v>502168</v>
      </c>
      <c r="C2788" s="135" t="s">
        <v>4488</v>
      </c>
      <c r="D2788" s="135" t="s">
        <v>404</v>
      </c>
      <c r="E2788" s="135"/>
      <c r="F2788" s="135"/>
    </row>
    <row r="2789" spans="1:6" ht="14.5">
      <c r="A2789" s="135" t="s">
        <v>4489</v>
      </c>
      <c r="B2789" s="135">
        <v>530557</v>
      </c>
      <c r="C2789" s="135" t="s">
        <v>391</v>
      </c>
      <c r="D2789" s="135" t="s">
        <v>374</v>
      </c>
      <c r="E2789" s="135"/>
      <c r="F2789" s="135"/>
    </row>
    <row r="2790" spans="1:6" ht="14.5">
      <c r="A2790" s="135" t="s">
        <v>4490</v>
      </c>
      <c r="B2790" s="135">
        <v>511535</v>
      </c>
      <c r="C2790" s="135" t="s">
        <v>391</v>
      </c>
      <c r="D2790" s="135" t="s">
        <v>374</v>
      </c>
      <c r="E2790" s="135"/>
      <c r="F2790" s="135"/>
    </row>
    <row r="2791" spans="1:6" ht="14.5">
      <c r="A2791" s="135" t="s">
        <v>4491</v>
      </c>
      <c r="B2791" s="135">
        <v>532649</v>
      </c>
      <c r="C2791" s="135" t="s">
        <v>4492</v>
      </c>
      <c r="D2791" s="135" t="s">
        <v>429</v>
      </c>
      <c r="E2791" s="135"/>
      <c r="F2791" s="135"/>
    </row>
    <row r="2792" spans="1:6" ht="14.5">
      <c r="A2792" s="135" t="s">
        <v>4493</v>
      </c>
      <c r="B2792" s="135">
        <v>508670</v>
      </c>
      <c r="C2792" s="135" t="s">
        <v>391</v>
      </c>
      <c r="D2792" s="135" t="s">
        <v>798</v>
      </c>
      <c r="E2792" s="135"/>
      <c r="F2792" s="135"/>
    </row>
    <row r="2793" spans="1:6" ht="14.5">
      <c r="A2793" s="135" t="s">
        <v>4494</v>
      </c>
      <c r="B2793" s="135">
        <v>531049</v>
      </c>
      <c r="C2793" s="135" t="s">
        <v>391</v>
      </c>
      <c r="D2793" s="135" t="s">
        <v>919</v>
      </c>
      <c r="E2793" s="135"/>
      <c r="F2793" s="135"/>
    </row>
    <row r="2794" spans="1:6" ht="14.5">
      <c r="A2794" s="135" t="s">
        <v>4495</v>
      </c>
      <c r="B2794" s="135">
        <v>539409</v>
      </c>
      <c r="C2794" s="135" t="s">
        <v>391</v>
      </c>
      <c r="D2794" s="135" t="s">
        <v>413</v>
      </c>
      <c r="E2794" s="135"/>
      <c r="F2794" s="135"/>
    </row>
    <row r="2795" spans="1:6" ht="14.5">
      <c r="A2795" s="135" t="s">
        <v>4496</v>
      </c>
      <c r="B2795" s="135">
        <v>537838</v>
      </c>
      <c r="C2795" s="135" t="s">
        <v>391</v>
      </c>
      <c r="D2795" s="135" t="s">
        <v>413</v>
      </c>
      <c r="E2795" s="135"/>
      <c r="F2795" s="135"/>
    </row>
    <row r="2796" spans="1:6" ht="14.5">
      <c r="A2796" s="135" t="s">
        <v>4497</v>
      </c>
      <c r="B2796" s="135">
        <v>519560</v>
      </c>
      <c r="C2796" s="135" t="s">
        <v>391</v>
      </c>
      <c r="D2796" s="135" t="s">
        <v>589</v>
      </c>
      <c r="E2796" s="135"/>
      <c r="F2796" s="135"/>
    </row>
    <row r="2797" spans="1:6" ht="14.5">
      <c r="A2797" s="135" t="s">
        <v>4498</v>
      </c>
      <c r="B2797" s="135">
        <v>539016</v>
      </c>
      <c r="C2797" s="135" t="s">
        <v>391</v>
      </c>
      <c r="D2797" s="135" t="s">
        <v>408</v>
      </c>
      <c r="E2797" s="135"/>
      <c r="F2797" s="135"/>
    </row>
    <row r="2798" spans="1:6" ht="14.5">
      <c r="A2798" s="135" t="s">
        <v>4499</v>
      </c>
      <c r="B2798" s="135">
        <v>532864</v>
      </c>
      <c r="C2798" s="135" t="s">
        <v>4500</v>
      </c>
      <c r="D2798" s="135" t="s">
        <v>1311</v>
      </c>
      <c r="E2798" s="135"/>
      <c r="F2798" s="135"/>
    </row>
    <row r="2799" spans="1:6" ht="14.5">
      <c r="A2799" s="135" t="s">
        <v>4501</v>
      </c>
      <c r="B2799" s="135">
        <v>504112</v>
      </c>
      <c r="C2799" s="135" t="s">
        <v>4502</v>
      </c>
      <c r="D2799" s="135" t="s">
        <v>2018</v>
      </c>
      <c r="E2799" s="135"/>
      <c r="F2799" s="135"/>
    </row>
    <row r="2800" spans="1:6" ht="14.5">
      <c r="A2800" s="135" t="s">
        <v>4503</v>
      </c>
      <c r="B2800" s="135">
        <v>514332</v>
      </c>
      <c r="C2800" s="135" t="s">
        <v>391</v>
      </c>
      <c r="D2800" s="135" t="s">
        <v>477</v>
      </c>
      <c r="E2800" s="135"/>
      <c r="F2800" s="135"/>
    </row>
    <row r="2801" spans="1:6" ht="14.5">
      <c r="A2801" s="135" t="s">
        <v>4504</v>
      </c>
      <c r="B2801" s="135">
        <v>526195</v>
      </c>
      <c r="C2801" s="135" t="s">
        <v>391</v>
      </c>
      <c r="D2801" s="135" t="s">
        <v>505</v>
      </c>
      <c r="E2801" s="135"/>
      <c r="F2801" s="135"/>
    </row>
    <row r="2802" spans="1:6" ht="14.5">
      <c r="A2802" s="135" t="s">
        <v>4505</v>
      </c>
      <c r="B2802" s="135">
        <v>526195</v>
      </c>
      <c r="C2802" s="135" t="s">
        <v>391</v>
      </c>
      <c r="D2802" s="135" t="s">
        <v>505</v>
      </c>
      <c r="E2802" s="135"/>
      <c r="F2802" s="135"/>
    </row>
    <row r="2803" spans="1:6" ht="14.5">
      <c r="A2803" s="135" t="s">
        <v>4506</v>
      </c>
      <c r="B2803" s="135">
        <v>542665</v>
      </c>
      <c r="C2803" s="135" t="s">
        <v>4507</v>
      </c>
      <c r="D2803" s="135" t="s">
        <v>551</v>
      </c>
      <c r="E2803" s="135"/>
      <c r="F2803" s="135"/>
    </row>
    <row r="2804" spans="1:6" ht="14.5">
      <c r="A2804" s="135" t="s">
        <v>4508</v>
      </c>
      <c r="B2804" s="135">
        <v>512522</v>
      </c>
      <c r="C2804" s="135" t="s">
        <v>391</v>
      </c>
      <c r="D2804" s="135" t="s">
        <v>413</v>
      </c>
      <c r="E2804" s="135"/>
      <c r="F2804" s="135"/>
    </row>
    <row r="2805" spans="1:6" ht="14.5">
      <c r="A2805" s="135" t="s">
        <v>4509</v>
      </c>
      <c r="B2805" s="135">
        <v>505355</v>
      </c>
      <c r="C2805" s="135" t="s">
        <v>4510</v>
      </c>
      <c r="D2805" s="135" t="s">
        <v>812</v>
      </c>
      <c r="E2805" s="135"/>
      <c r="F2805" s="135"/>
    </row>
    <row r="2806" spans="1:6" ht="14.5">
      <c r="A2806" s="135" t="s">
        <v>4511</v>
      </c>
      <c r="B2806" s="135">
        <v>500790</v>
      </c>
      <c r="C2806" s="135" t="s">
        <v>4512</v>
      </c>
      <c r="D2806" s="135" t="s">
        <v>451</v>
      </c>
      <c r="E2806" s="135"/>
      <c r="F2806" s="135"/>
    </row>
    <row r="2807" spans="1:6" ht="14.5">
      <c r="A2807" s="135" t="s">
        <v>4513</v>
      </c>
      <c r="B2807" s="135">
        <v>500790</v>
      </c>
      <c r="C2807" s="135" t="s">
        <v>4512</v>
      </c>
      <c r="D2807" s="135" t="s">
        <v>451</v>
      </c>
      <c r="E2807" s="135"/>
      <c r="F2807" s="135"/>
    </row>
    <row r="2808" spans="1:6" ht="14.5">
      <c r="A2808" s="135" t="s">
        <v>4514</v>
      </c>
      <c r="B2808" s="135">
        <v>509040</v>
      </c>
      <c r="C2808" s="135" t="s">
        <v>391</v>
      </c>
      <c r="D2808" s="135" t="s">
        <v>484</v>
      </c>
      <c r="E2808" s="135"/>
      <c r="F2808" s="135"/>
    </row>
    <row r="2809" spans="1:6" ht="14.5">
      <c r="A2809" s="135" t="s">
        <v>4515</v>
      </c>
      <c r="B2809" s="135">
        <v>509040</v>
      </c>
      <c r="C2809" s="135" t="s">
        <v>391</v>
      </c>
      <c r="D2809" s="135" t="s">
        <v>484</v>
      </c>
      <c r="E2809" s="135"/>
      <c r="F2809" s="135"/>
    </row>
    <row r="2810" spans="1:6" ht="14.5">
      <c r="A2810" s="135" t="s">
        <v>4516</v>
      </c>
      <c r="B2810" s="135">
        <v>542117</v>
      </c>
      <c r="C2810" s="135" t="s">
        <v>391</v>
      </c>
      <c r="D2810" s="135" t="s">
        <v>482</v>
      </c>
      <c r="E2810" s="135"/>
      <c r="F2810" s="135"/>
    </row>
    <row r="2811" spans="1:6" ht="14.5">
      <c r="A2811" s="135" t="s">
        <v>4517</v>
      </c>
      <c r="B2811" s="135">
        <v>511658</v>
      </c>
      <c r="C2811" s="135" t="s">
        <v>391</v>
      </c>
      <c r="D2811" s="135" t="s">
        <v>484</v>
      </c>
      <c r="E2811" s="135"/>
      <c r="F2811" s="135"/>
    </row>
    <row r="2812" spans="1:6" ht="14.5">
      <c r="A2812" s="135" t="s">
        <v>4518</v>
      </c>
      <c r="B2812" s="135">
        <v>523558</v>
      </c>
      <c r="C2812" s="135" t="s">
        <v>391</v>
      </c>
      <c r="D2812" s="135" t="s">
        <v>933</v>
      </c>
      <c r="E2812" s="135"/>
      <c r="F2812" s="135"/>
    </row>
    <row r="2813" spans="1:6" ht="14.5">
      <c r="A2813" s="135" t="s">
        <v>4519</v>
      </c>
      <c r="B2813" s="135">
        <v>532798</v>
      </c>
      <c r="C2813" s="135" t="s">
        <v>4520</v>
      </c>
      <c r="D2813" s="135" t="s">
        <v>557</v>
      </c>
      <c r="E2813" s="135"/>
      <c r="F2813" s="135"/>
    </row>
    <row r="2814" spans="1:6" ht="14.5">
      <c r="A2814" s="135" t="s">
        <v>4521</v>
      </c>
      <c r="B2814" s="135">
        <v>532887</v>
      </c>
      <c r="C2814" s="135" t="s">
        <v>4522</v>
      </c>
      <c r="D2814" s="135" t="s">
        <v>434</v>
      </c>
      <c r="E2814" s="135"/>
      <c r="F2814" s="135"/>
    </row>
    <row r="2815" spans="1:6" ht="14.5">
      <c r="A2815" s="135" t="s">
        <v>4523</v>
      </c>
      <c r="B2815" s="135">
        <v>524558</v>
      </c>
      <c r="C2815" s="135" t="s">
        <v>4524</v>
      </c>
      <c r="D2815" s="135" t="s">
        <v>429</v>
      </c>
      <c r="E2815" s="135"/>
      <c r="F2815" s="135"/>
    </row>
    <row r="2816" spans="1:6" ht="14.5">
      <c r="A2816" s="135" t="s">
        <v>4525</v>
      </c>
      <c r="B2816" s="135">
        <v>532529</v>
      </c>
      <c r="C2816" s="135" t="s">
        <v>4526</v>
      </c>
      <c r="D2816" s="135" t="s">
        <v>1130</v>
      </c>
      <c r="E2816" s="135"/>
      <c r="F2816" s="135"/>
    </row>
    <row r="2817" spans="1:6" ht="14.5">
      <c r="A2817" s="135" t="s">
        <v>4527</v>
      </c>
      <c r="B2817" s="135">
        <v>540243</v>
      </c>
      <c r="C2817" s="135" t="s">
        <v>391</v>
      </c>
      <c r="D2817" s="135" t="s">
        <v>413</v>
      </c>
      <c r="E2817" s="135"/>
      <c r="F2817" s="135"/>
    </row>
    <row r="2818" spans="1:6" ht="14.5">
      <c r="A2818" s="135" t="s">
        <v>4528</v>
      </c>
      <c r="B2818" s="135">
        <v>508867</v>
      </c>
      <c r="C2818" s="135" t="s">
        <v>391</v>
      </c>
      <c r="D2818" s="135" t="s">
        <v>484</v>
      </c>
      <c r="E2818" s="135"/>
      <c r="F2818" s="135"/>
    </row>
    <row r="2819" spans="1:6" ht="14.5">
      <c r="A2819" s="135" t="s">
        <v>4529</v>
      </c>
      <c r="B2819" s="135">
        <v>501479</v>
      </c>
      <c r="C2819" s="135" t="s">
        <v>391</v>
      </c>
      <c r="D2819" s="135" t="s">
        <v>413</v>
      </c>
      <c r="E2819" s="135"/>
      <c r="F2819" s="135"/>
    </row>
    <row r="2820" spans="1:6" ht="14.5">
      <c r="A2820" s="135" t="s">
        <v>4530</v>
      </c>
      <c r="B2820" s="135">
        <v>536644</v>
      </c>
      <c r="C2820" s="135" t="s">
        <v>391</v>
      </c>
      <c r="D2820" s="135" t="s">
        <v>413</v>
      </c>
      <c r="E2820" s="135"/>
      <c r="F2820" s="135"/>
    </row>
    <row r="2821" spans="1:6" ht="14.5">
      <c r="A2821" s="135" t="s">
        <v>4531</v>
      </c>
      <c r="B2821" s="135">
        <v>540900</v>
      </c>
      <c r="C2821" s="135" t="s">
        <v>4532</v>
      </c>
      <c r="D2821" s="135" t="s">
        <v>377</v>
      </c>
      <c r="E2821" s="135"/>
      <c r="F2821" s="135"/>
    </row>
    <row r="2822" spans="1:6" ht="14.5">
      <c r="A2822" s="135" t="s">
        <v>4533</v>
      </c>
      <c r="B2822" s="135">
        <v>532416</v>
      </c>
      <c r="C2822" s="135" t="s">
        <v>4534</v>
      </c>
      <c r="D2822" s="135" t="s">
        <v>915</v>
      </c>
      <c r="E2822" s="135"/>
      <c r="F2822" s="135"/>
    </row>
    <row r="2823" spans="1:6" ht="14.5">
      <c r="A2823" s="135" t="s">
        <v>4535</v>
      </c>
      <c r="B2823" s="135">
        <v>538874</v>
      </c>
      <c r="C2823" s="135" t="s">
        <v>391</v>
      </c>
      <c r="D2823" s="135" t="s">
        <v>374</v>
      </c>
      <c r="E2823" s="135"/>
      <c r="F2823" s="135"/>
    </row>
    <row r="2824" spans="1:6" ht="14.5">
      <c r="A2824" s="135" t="s">
        <v>4536</v>
      </c>
      <c r="B2824" s="135">
        <v>524774</v>
      </c>
      <c r="C2824" s="135" t="s">
        <v>391</v>
      </c>
      <c r="D2824" s="135" t="s">
        <v>429</v>
      </c>
      <c r="E2824" s="135"/>
      <c r="F2824" s="135"/>
    </row>
    <row r="2825" spans="1:6" ht="14.5">
      <c r="A2825" s="135" t="s">
        <v>4537</v>
      </c>
      <c r="B2825" s="135">
        <v>517554</v>
      </c>
      <c r="C2825" s="135" t="s">
        <v>391</v>
      </c>
      <c r="D2825" s="135" t="s">
        <v>471</v>
      </c>
      <c r="E2825" s="135"/>
      <c r="F2825" s="135"/>
    </row>
    <row r="2826" spans="1:6" ht="14.5">
      <c r="A2826" s="135" t="s">
        <v>4538</v>
      </c>
      <c r="B2826" s="135">
        <v>533098</v>
      </c>
      <c r="C2826" s="135" t="s">
        <v>4539</v>
      </c>
      <c r="D2826" s="135" t="s">
        <v>530</v>
      </c>
      <c r="E2826" s="135"/>
      <c r="F2826" s="135"/>
    </row>
    <row r="2827" spans="1:6" ht="14.5">
      <c r="A2827" s="135" t="s">
        <v>4540</v>
      </c>
      <c r="B2827" s="135">
        <v>526721</v>
      </c>
      <c r="C2827" s="135" t="s">
        <v>391</v>
      </c>
      <c r="D2827" s="135" t="s">
        <v>569</v>
      </c>
      <c r="E2827" s="135"/>
      <c r="F2827" s="135"/>
    </row>
    <row r="2828" spans="1:6" ht="14.5">
      <c r="A2828" s="135" t="s">
        <v>4541</v>
      </c>
      <c r="B2828" s="135">
        <v>523209</v>
      </c>
      <c r="C2828" s="135" t="s">
        <v>391</v>
      </c>
      <c r="D2828" s="135" t="s">
        <v>408</v>
      </c>
      <c r="E2828" s="135"/>
      <c r="F2828" s="135"/>
    </row>
    <row r="2829" spans="1:6" ht="14.5">
      <c r="A2829" s="135" t="s">
        <v>4542</v>
      </c>
      <c r="B2829" s="135">
        <v>512103</v>
      </c>
      <c r="C2829" s="135" t="s">
        <v>391</v>
      </c>
      <c r="D2829" s="135" t="s">
        <v>919</v>
      </c>
      <c r="E2829" s="135"/>
      <c r="F2829" s="135"/>
    </row>
    <row r="2830" spans="1:6" ht="14.5">
      <c r="A2830" s="135" t="s">
        <v>4543</v>
      </c>
      <c r="B2830" s="135">
        <v>531083</v>
      </c>
      <c r="C2830" s="135" t="s">
        <v>391</v>
      </c>
      <c r="D2830" s="135" t="s">
        <v>484</v>
      </c>
      <c r="E2830" s="135"/>
      <c r="F2830" s="135"/>
    </row>
    <row r="2831" spans="1:6" ht="14.5">
      <c r="A2831" s="135" t="s">
        <v>4544</v>
      </c>
      <c r="B2831" s="135">
        <v>500304</v>
      </c>
      <c r="C2831" s="135" t="s">
        <v>4545</v>
      </c>
      <c r="D2831" s="135" t="s">
        <v>876</v>
      </c>
      <c r="E2831" s="135"/>
      <c r="F2831" s="135"/>
    </row>
    <row r="2832" spans="1:6" ht="14.5">
      <c r="A2832" s="135" t="s">
        <v>4546</v>
      </c>
      <c r="B2832" s="135">
        <v>532541</v>
      </c>
      <c r="C2832" s="135" t="s">
        <v>4547</v>
      </c>
      <c r="D2832" s="135" t="s">
        <v>377</v>
      </c>
      <c r="E2832" s="135"/>
      <c r="F2832" s="135"/>
    </row>
    <row r="2833" spans="1:6" ht="14.5">
      <c r="A2833" s="135" t="s">
        <v>4548</v>
      </c>
      <c r="B2833" s="135">
        <v>526159</v>
      </c>
      <c r="C2833" s="135" t="s">
        <v>391</v>
      </c>
      <c r="D2833" s="135" t="s">
        <v>413</v>
      </c>
      <c r="E2833" s="135"/>
      <c r="F2833" s="135"/>
    </row>
    <row r="2834" spans="1:6" ht="14.5">
      <c r="A2834" s="135" t="s">
        <v>4549</v>
      </c>
      <c r="B2834" s="135">
        <v>531272</v>
      </c>
      <c r="C2834" s="135" t="s">
        <v>391</v>
      </c>
      <c r="D2834" s="135" t="s">
        <v>408</v>
      </c>
      <c r="E2834" s="135"/>
      <c r="F2834" s="135"/>
    </row>
    <row r="2835" spans="1:6" ht="14.5">
      <c r="A2835" s="135" t="s">
        <v>4550</v>
      </c>
      <c r="B2835" s="135">
        <v>530377</v>
      </c>
      <c r="C2835" s="135" t="s">
        <v>4551</v>
      </c>
      <c r="D2835" s="135" t="s">
        <v>477</v>
      </c>
      <c r="E2835" s="135"/>
      <c r="F2835" s="135"/>
    </row>
    <row r="2836" spans="1:6" ht="14.5">
      <c r="A2836" s="135" t="s">
        <v>4552</v>
      </c>
      <c r="B2836" s="135">
        <v>542231</v>
      </c>
      <c r="C2836" s="135" t="s">
        <v>4553</v>
      </c>
      <c r="D2836" s="135" t="s">
        <v>477</v>
      </c>
      <c r="E2836" s="135"/>
      <c r="F2836" s="135"/>
    </row>
    <row r="2837" spans="1:6" ht="14.5">
      <c r="A2837" s="135" t="s">
        <v>4554</v>
      </c>
      <c r="B2837" s="135">
        <v>502294</v>
      </c>
      <c r="C2837" s="135" t="s">
        <v>391</v>
      </c>
      <c r="D2837" s="135" t="s">
        <v>919</v>
      </c>
      <c r="E2837" s="135"/>
      <c r="F2837" s="135"/>
    </row>
    <row r="2838" spans="1:6" ht="14.5">
      <c r="A2838" s="135" t="s">
        <v>4555</v>
      </c>
      <c r="B2838" s="135">
        <v>530129</v>
      </c>
      <c r="C2838" s="135" t="s">
        <v>391</v>
      </c>
      <c r="D2838" s="135" t="s">
        <v>714</v>
      </c>
      <c r="E2838" s="135"/>
      <c r="F2838" s="135"/>
    </row>
    <row r="2839" spans="1:6" ht="14.5">
      <c r="A2839" s="135" t="s">
        <v>4556</v>
      </c>
      <c r="B2839" s="135">
        <v>523385</v>
      </c>
      <c r="C2839" s="135" t="s">
        <v>4557</v>
      </c>
      <c r="D2839" s="135" t="s">
        <v>511</v>
      </c>
      <c r="E2839" s="135"/>
      <c r="F2839" s="135"/>
    </row>
    <row r="2840" spans="1:6" ht="14.5">
      <c r="A2840" s="135" t="s">
        <v>4558</v>
      </c>
      <c r="B2840" s="135">
        <v>512004</v>
      </c>
      <c r="C2840" s="135" t="s">
        <v>391</v>
      </c>
      <c r="D2840" s="135" t="s">
        <v>812</v>
      </c>
      <c r="E2840" s="135"/>
      <c r="F2840" s="135"/>
    </row>
    <row r="2841" spans="1:6" ht="14.5">
      <c r="A2841" s="135" t="s">
        <v>4559</v>
      </c>
      <c r="B2841" s="135">
        <v>531598</v>
      </c>
      <c r="C2841" s="135" t="s">
        <v>391</v>
      </c>
      <c r="D2841" s="135" t="s">
        <v>451</v>
      </c>
      <c r="E2841" s="135"/>
      <c r="F2841" s="135"/>
    </row>
    <row r="2842" spans="1:6" ht="14.5">
      <c r="A2842" s="135" t="s">
        <v>4560</v>
      </c>
      <c r="B2842" s="135">
        <v>530971</v>
      </c>
      <c r="C2842" s="135" t="s">
        <v>391</v>
      </c>
      <c r="D2842" s="135" t="s">
        <v>413</v>
      </c>
      <c r="E2842" s="135"/>
      <c r="F2842" s="135"/>
    </row>
    <row r="2843" spans="1:6" ht="14.5">
      <c r="A2843" s="135" t="s">
        <v>4561</v>
      </c>
      <c r="B2843" s="135">
        <v>511714</v>
      </c>
      <c r="C2843" s="135" t="s">
        <v>391</v>
      </c>
      <c r="D2843" s="135" t="s">
        <v>477</v>
      </c>
      <c r="E2843" s="135"/>
      <c r="F2843" s="135"/>
    </row>
    <row r="2844" spans="1:6" ht="14.5">
      <c r="A2844" s="135" t="s">
        <v>4562</v>
      </c>
      <c r="B2844" s="135">
        <v>539843</v>
      </c>
      <c r="C2844" s="135" t="s">
        <v>391</v>
      </c>
      <c r="D2844" s="135" t="s">
        <v>377</v>
      </c>
      <c r="E2844" s="135"/>
      <c r="F2844" s="135"/>
    </row>
    <row r="2845" spans="1:6" ht="14.5">
      <c r="A2845" s="135" t="s">
        <v>4563</v>
      </c>
      <c r="B2845" s="135">
        <v>532986</v>
      </c>
      <c r="C2845" s="135" t="s">
        <v>391</v>
      </c>
      <c r="D2845" s="135" t="s">
        <v>789</v>
      </c>
      <c r="E2845" s="135"/>
      <c r="F2845" s="135"/>
    </row>
    <row r="2846" spans="1:6" ht="14.5">
      <c r="A2846" s="135" t="s">
        <v>4564</v>
      </c>
      <c r="B2846" s="135" t="s">
        <v>391</v>
      </c>
      <c r="C2846" s="135" t="s">
        <v>4565</v>
      </c>
      <c r="D2846" s="135" t="s">
        <v>482</v>
      </c>
      <c r="E2846" s="135"/>
      <c r="F2846" s="135"/>
    </row>
    <row r="2847" spans="1:6" ht="14.5">
      <c r="A2847" s="135" t="s">
        <v>4566</v>
      </c>
      <c r="B2847" s="135">
        <v>512425</v>
      </c>
      <c r="C2847" s="135" t="s">
        <v>391</v>
      </c>
      <c r="D2847" s="135" t="s">
        <v>413</v>
      </c>
      <c r="E2847" s="135"/>
      <c r="F2847" s="135"/>
    </row>
    <row r="2848" spans="1:6" ht="14.5">
      <c r="A2848" s="135" t="s">
        <v>4567</v>
      </c>
      <c r="B2848" s="135">
        <v>500307</v>
      </c>
      <c r="C2848" s="135" t="s">
        <v>391</v>
      </c>
      <c r="D2848" s="135" t="s">
        <v>812</v>
      </c>
      <c r="E2848" s="135"/>
      <c r="F2848" s="135"/>
    </row>
    <row r="2849" spans="1:6" ht="14.5">
      <c r="A2849" s="135" t="s">
        <v>4568</v>
      </c>
      <c r="B2849" s="135">
        <v>539311</v>
      </c>
      <c r="C2849" s="135" t="s">
        <v>391</v>
      </c>
      <c r="D2849" s="135" t="s">
        <v>374</v>
      </c>
      <c r="E2849" s="135"/>
      <c r="F2849" s="135"/>
    </row>
    <row r="2850" spans="1:6" ht="14.5">
      <c r="A2850" s="135" t="s">
        <v>4569</v>
      </c>
      <c r="B2850" s="135">
        <v>539311</v>
      </c>
      <c r="C2850" s="135" t="s">
        <v>391</v>
      </c>
      <c r="D2850" s="135" t="s">
        <v>374</v>
      </c>
      <c r="E2850" s="135"/>
      <c r="F2850" s="135"/>
    </row>
    <row r="2851" spans="1:6" ht="14.5">
      <c r="A2851" s="135" t="s">
        <v>4570</v>
      </c>
      <c r="B2851" s="135">
        <v>532722</v>
      </c>
      <c r="C2851" s="135" t="s">
        <v>4571</v>
      </c>
      <c r="D2851" s="135" t="s">
        <v>668</v>
      </c>
      <c r="E2851" s="135"/>
      <c r="F2851" s="135"/>
    </row>
    <row r="2852" spans="1:6" ht="14.5">
      <c r="A2852" s="135" t="s">
        <v>4572</v>
      </c>
      <c r="B2852" s="135">
        <v>533202</v>
      </c>
      <c r="C2852" s="135" t="s">
        <v>4573</v>
      </c>
      <c r="D2852" s="135" t="s">
        <v>477</v>
      </c>
      <c r="E2852" s="135"/>
      <c r="F2852" s="135"/>
    </row>
    <row r="2853" spans="1:6" ht="14.5">
      <c r="A2853" s="135" t="s">
        <v>4574</v>
      </c>
      <c r="B2853" s="135">
        <v>508875</v>
      </c>
      <c r="C2853" s="135" t="s">
        <v>391</v>
      </c>
      <c r="D2853" s="135" t="s">
        <v>812</v>
      </c>
      <c r="E2853" s="135"/>
      <c r="F2853" s="135"/>
    </row>
    <row r="2854" spans="1:6" ht="14.5">
      <c r="A2854" s="135" t="s">
        <v>4575</v>
      </c>
      <c r="B2854" s="135">
        <v>532854</v>
      </c>
      <c r="C2854" s="135" t="s">
        <v>4576</v>
      </c>
      <c r="D2854" s="135" t="s">
        <v>399</v>
      </c>
      <c r="E2854" s="135"/>
      <c r="F2854" s="135"/>
    </row>
    <row r="2855" spans="1:6" ht="14.5">
      <c r="A2855" s="135" t="s">
        <v>4577</v>
      </c>
      <c r="B2855" s="135">
        <v>532698</v>
      </c>
      <c r="C2855" s="135" t="s">
        <v>4578</v>
      </c>
      <c r="D2855" s="135" t="s">
        <v>406</v>
      </c>
      <c r="E2855" s="135"/>
      <c r="F2855" s="135"/>
    </row>
    <row r="2856" spans="1:6" ht="14.5">
      <c r="A2856" s="135" t="s">
        <v>4579</v>
      </c>
      <c r="B2856" s="135" t="s">
        <v>391</v>
      </c>
      <c r="C2856" s="135" t="s">
        <v>4580</v>
      </c>
      <c r="D2856" s="135" t="s">
        <v>402</v>
      </c>
      <c r="E2856" s="135"/>
      <c r="F2856" s="135"/>
    </row>
    <row r="2857" spans="1:6" ht="14.5">
      <c r="A2857" s="135" t="s">
        <v>4581</v>
      </c>
      <c r="B2857" s="135">
        <v>506532</v>
      </c>
      <c r="C2857" s="135" t="s">
        <v>391</v>
      </c>
      <c r="D2857" s="135" t="s">
        <v>551</v>
      </c>
      <c r="E2857" s="135"/>
      <c r="F2857" s="135"/>
    </row>
    <row r="2858" spans="1:6" ht="14.5">
      <c r="A2858" s="135" t="s">
        <v>4582</v>
      </c>
      <c r="B2858" s="135">
        <v>506532</v>
      </c>
      <c r="C2858" s="135" t="s">
        <v>391</v>
      </c>
      <c r="D2858" s="135" t="s">
        <v>551</v>
      </c>
      <c r="E2858" s="135"/>
      <c r="F2858" s="135"/>
    </row>
    <row r="2859" spans="1:6" ht="14.5">
      <c r="A2859" s="135" t="s">
        <v>4583</v>
      </c>
      <c r="B2859" s="135">
        <v>512381</v>
      </c>
      <c r="C2859" s="135" t="s">
        <v>391</v>
      </c>
      <c r="D2859" s="135" t="s">
        <v>413</v>
      </c>
      <c r="E2859" s="135"/>
      <c r="F2859" s="135"/>
    </row>
    <row r="2860" spans="1:6" ht="14.5">
      <c r="A2860" s="135" t="s">
        <v>4584</v>
      </c>
      <c r="B2860" s="135">
        <v>512245</v>
      </c>
      <c r="C2860" s="135" t="s">
        <v>391</v>
      </c>
      <c r="D2860" s="135" t="s">
        <v>812</v>
      </c>
      <c r="E2860" s="135"/>
      <c r="F2860" s="135"/>
    </row>
    <row r="2861" spans="1:6" ht="14.5">
      <c r="A2861" s="135" t="s">
        <v>4585</v>
      </c>
      <c r="B2861" s="135">
        <v>538772</v>
      </c>
      <c r="C2861" s="135" t="s">
        <v>391</v>
      </c>
      <c r="D2861" s="135" t="s">
        <v>408</v>
      </c>
      <c r="E2861" s="135"/>
      <c r="F2861" s="135"/>
    </row>
    <row r="2862" spans="1:6" ht="14.5">
      <c r="A2862" s="135" t="s">
        <v>4586</v>
      </c>
      <c r="B2862" s="135">
        <v>519494</v>
      </c>
      <c r="C2862" s="135" t="s">
        <v>4587</v>
      </c>
      <c r="D2862" s="135" t="s">
        <v>640</v>
      </c>
      <c r="E2862" s="135"/>
      <c r="F2862" s="135"/>
    </row>
    <row r="2863" spans="1:6" ht="14.5">
      <c r="A2863" s="135" t="s">
        <v>4588</v>
      </c>
      <c r="B2863" s="135">
        <v>513683</v>
      </c>
      <c r="C2863" s="135" t="s">
        <v>4589</v>
      </c>
      <c r="D2863" s="135" t="s">
        <v>530</v>
      </c>
      <c r="E2863" s="135"/>
      <c r="F2863" s="135"/>
    </row>
    <row r="2864" spans="1:6" ht="14.5">
      <c r="A2864" s="135" t="s">
        <v>4590</v>
      </c>
      <c r="B2864" s="135">
        <v>513683</v>
      </c>
      <c r="C2864" s="135" t="s">
        <v>4591</v>
      </c>
      <c r="D2864" s="135" t="s">
        <v>530</v>
      </c>
      <c r="E2864" s="135"/>
      <c r="F2864" s="135"/>
    </row>
    <row r="2865" spans="1:6" ht="14.5">
      <c r="A2865" s="135" t="s">
        <v>4592</v>
      </c>
      <c r="B2865" s="135">
        <v>526371</v>
      </c>
      <c r="C2865" s="135" t="s">
        <v>4593</v>
      </c>
      <c r="D2865" s="135" t="s">
        <v>371</v>
      </c>
      <c r="E2865" s="135"/>
      <c r="F2865" s="135"/>
    </row>
    <row r="2866" spans="1:6" ht="14.5">
      <c r="A2866" s="135" t="s">
        <v>4594</v>
      </c>
      <c r="B2866" s="135">
        <v>500730</v>
      </c>
      <c r="C2866" s="135" t="s">
        <v>4595</v>
      </c>
      <c r="D2866" s="135" t="s">
        <v>551</v>
      </c>
      <c r="E2866" s="135"/>
      <c r="F2866" s="135"/>
    </row>
    <row r="2867" spans="1:6" ht="14.5">
      <c r="A2867" s="135" t="s">
        <v>4596</v>
      </c>
      <c r="B2867" s="135">
        <v>532481</v>
      </c>
      <c r="C2867" s="135" t="s">
        <v>4597</v>
      </c>
      <c r="D2867" s="135" t="s">
        <v>986</v>
      </c>
      <c r="E2867" s="135"/>
      <c r="F2867" s="135"/>
    </row>
    <row r="2868" spans="1:6" ht="14.5">
      <c r="A2868" s="135" t="s">
        <v>4598</v>
      </c>
      <c r="B2868" s="135" t="s">
        <v>391</v>
      </c>
      <c r="C2868" s="135" t="s">
        <v>4599</v>
      </c>
      <c r="D2868" s="135" t="s">
        <v>482</v>
      </c>
      <c r="E2868" s="135"/>
      <c r="F2868" s="135"/>
    </row>
    <row r="2869" spans="1:6" ht="14.5">
      <c r="A2869" s="135" t="s">
        <v>4600</v>
      </c>
      <c r="B2869" s="135">
        <v>524414</v>
      </c>
      <c r="C2869" s="135" t="s">
        <v>391</v>
      </c>
      <c r="D2869" s="135" t="s">
        <v>413</v>
      </c>
      <c r="E2869" s="135"/>
      <c r="F2869" s="135"/>
    </row>
    <row r="2870" spans="1:6" ht="14.5">
      <c r="A2870" s="135" t="s">
        <v>4601</v>
      </c>
      <c r="B2870" s="135">
        <v>534615</v>
      </c>
      <c r="C2870" s="135" t="s">
        <v>4602</v>
      </c>
      <c r="D2870" s="135" t="s">
        <v>712</v>
      </c>
      <c r="E2870" s="135"/>
      <c r="F2870" s="135"/>
    </row>
    <row r="2871" spans="1:6" ht="14.5">
      <c r="A2871" s="135" t="s">
        <v>4603</v>
      </c>
      <c r="B2871" s="135">
        <v>542628</v>
      </c>
      <c r="C2871" s="135" t="s">
        <v>4604</v>
      </c>
      <c r="D2871" s="135" t="s">
        <v>757</v>
      </c>
      <c r="E2871" s="135"/>
      <c r="F2871" s="135"/>
    </row>
    <row r="2872" spans="1:6" ht="14.5">
      <c r="A2872" s="135" t="s">
        <v>4605</v>
      </c>
      <c r="B2872" s="135">
        <v>539110</v>
      </c>
      <c r="C2872" s="135" t="s">
        <v>391</v>
      </c>
      <c r="D2872" s="135" t="s">
        <v>408</v>
      </c>
      <c r="E2872" s="135"/>
      <c r="F2872" s="135"/>
    </row>
    <row r="2873" spans="1:6" ht="14.5">
      <c r="A2873" s="135" t="s">
        <v>4606</v>
      </c>
      <c r="B2873" s="135">
        <v>540698</v>
      </c>
      <c r="C2873" s="135" t="s">
        <v>391</v>
      </c>
      <c r="D2873" s="135" t="s">
        <v>413</v>
      </c>
      <c r="E2873" s="135"/>
      <c r="F2873" s="135"/>
    </row>
    <row r="2874" spans="1:6" ht="14.5">
      <c r="A2874" s="135" t="s">
        <v>4607</v>
      </c>
      <c r="B2874" s="135">
        <v>531465</v>
      </c>
      <c r="C2874" s="135" t="s">
        <v>391</v>
      </c>
      <c r="D2874" s="135" t="s">
        <v>413</v>
      </c>
      <c r="E2874" s="135"/>
      <c r="F2874" s="135"/>
    </row>
    <row r="2875" spans="1:6" ht="14.5">
      <c r="A2875" s="135" t="s">
        <v>4608</v>
      </c>
      <c r="B2875" s="135">
        <v>513566</v>
      </c>
      <c r="C2875" s="135" t="s">
        <v>391</v>
      </c>
      <c r="D2875" s="135" t="s">
        <v>423</v>
      </c>
      <c r="E2875" s="135"/>
      <c r="F2875" s="135"/>
    </row>
    <row r="2876" spans="1:6" ht="14.5">
      <c r="A2876" s="135" t="s">
        <v>4609</v>
      </c>
      <c r="B2876" s="135">
        <v>530733</v>
      </c>
      <c r="C2876" s="135" t="s">
        <v>391</v>
      </c>
      <c r="D2876" s="135" t="s">
        <v>915</v>
      </c>
      <c r="E2876" s="135"/>
      <c r="F2876" s="135"/>
    </row>
    <row r="2877" spans="1:6" ht="14.5">
      <c r="A2877" s="135" t="s">
        <v>4610</v>
      </c>
      <c r="B2877" s="135">
        <v>530733</v>
      </c>
      <c r="C2877" s="135" t="s">
        <v>391</v>
      </c>
      <c r="D2877" s="135" t="s">
        <v>915</v>
      </c>
      <c r="E2877" s="135"/>
      <c r="F2877" s="135"/>
    </row>
    <row r="2878" spans="1:6" ht="14.5">
      <c r="A2878" s="135" t="s">
        <v>4611</v>
      </c>
      <c r="B2878" s="135">
        <v>500672</v>
      </c>
      <c r="C2878" s="135" t="s">
        <v>391</v>
      </c>
      <c r="D2878" s="135" t="s">
        <v>429</v>
      </c>
      <c r="E2878" s="135"/>
      <c r="F2878" s="135"/>
    </row>
    <row r="2879" spans="1:6" ht="14.5">
      <c r="A2879" s="135" t="s">
        <v>4612</v>
      </c>
      <c r="B2879" s="135">
        <v>500672</v>
      </c>
      <c r="C2879" s="135" t="s">
        <v>391</v>
      </c>
      <c r="D2879" s="135" t="s">
        <v>429</v>
      </c>
      <c r="E2879" s="135"/>
      <c r="F2879" s="135"/>
    </row>
    <row r="2880" spans="1:6" ht="14.5">
      <c r="A2880" s="135" t="s">
        <v>4613</v>
      </c>
      <c r="B2880" s="135">
        <v>530127</v>
      </c>
      <c r="C2880" s="135" t="s">
        <v>391</v>
      </c>
      <c r="D2880" s="135" t="s">
        <v>374</v>
      </c>
      <c r="E2880" s="135"/>
      <c r="F2880" s="135"/>
    </row>
    <row r="2881" spans="1:6" ht="14.5">
      <c r="A2881" s="135" t="s">
        <v>4614</v>
      </c>
      <c r="B2881" s="135">
        <v>530367</v>
      </c>
      <c r="C2881" s="135" t="s">
        <v>4615</v>
      </c>
      <c r="D2881" s="135" t="s">
        <v>399</v>
      </c>
      <c r="E2881" s="135"/>
      <c r="F2881" s="135"/>
    </row>
    <row r="2882" spans="1:6" ht="14.5">
      <c r="A2882" s="135" t="s">
        <v>4616</v>
      </c>
      <c r="B2882" s="135">
        <v>535458</v>
      </c>
      <c r="C2882" s="135" t="s">
        <v>4617</v>
      </c>
      <c r="D2882" s="135" t="s">
        <v>576</v>
      </c>
      <c r="E2882" s="135"/>
      <c r="F2882" s="135"/>
    </row>
    <row r="2883" spans="1:6" ht="14.5">
      <c r="A2883" s="135" t="s">
        <v>4618</v>
      </c>
      <c r="B2883" s="135">
        <v>526723</v>
      </c>
      <c r="C2883" s="135" t="s">
        <v>391</v>
      </c>
      <c r="D2883" s="135" t="s">
        <v>2562</v>
      </c>
      <c r="E2883" s="135"/>
      <c r="F2883" s="135"/>
    </row>
    <row r="2884" spans="1:6" ht="14.5">
      <c r="A2884" s="135" t="s">
        <v>4619</v>
      </c>
      <c r="B2884" s="135">
        <v>532555</v>
      </c>
      <c r="C2884" s="135" t="s">
        <v>4620</v>
      </c>
      <c r="D2884" s="135" t="s">
        <v>530</v>
      </c>
      <c r="E2884" s="135"/>
      <c r="F2884" s="135"/>
    </row>
    <row r="2885" spans="1:6" ht="14.5">
      <c r="A2885" s="135" t="s">
        <v>4621</v>
      </c>
      <c r="B2885" s="135">
        <v>533015</v>
      </c>
      <c r="C2885" s="135" t="s">
        <v>4622</v>
      </c>
      <c r="D2885" s="135" t="s">
        <v>1338</v>
      </c>
      <c r="E2885" s="135"/>
      <c r="F2885" s="135"/>
    </row>
    <row r="2886" spans="1:6" ht="14.5">
      <c r="A2886" s="135" t="s">
        <v>4623</v>
      </c>
      <c r="B2886" s="135">
        <v>533015</v>
      </c>
      <c r="C2886" s="135" t="s">
        <v>4622</v>
      </c>
      <c r="D2886" s="135" t="s">
        <v>1338</v>
      </c>
      <c r="E2886" s="135"/>
      <c r="F2886" s="135"/>
    </row>
    <row r="2887" spans="1:6" ht="14.5">
      <c r="A2887" s="135" t="s">
        <v>4624</v>
      </c>
      <c r="B2887" s="135">
        <v>531209</v>
      </c>
      <c r="C2887" s="135" t="s">
        <v>4625</v>
      </c>
      <c r="D2887" s="135" t="s">
        <v>484</v>
      </c>
      <c r="E2887" s="135"/>
      <c r="F2887" s="135"/>
    </row>
    <row r="2888" spans="1:6" ht="14.5">
      <c r="A2888" s="135" t="s">
        <v>4626</v>
      </c>
      <c r="B2888" s="135">
        <v>531304</v>
      </c>
      <c r="C2888" s="135" t="s">
        <v>391</v>
      </c>
      <c r="D2888" s="135" t="s">
        <v>406</v>
      </c>
      <c r="E2888" s="135"/>
      <c r="F2888" s="135"/>
    </row>
    <row r="2889" spans="1:6" ht="14.5">
      <c r="A2889" s="135" t="s">
        <v>4627</v>
      </c>
      <c r="B2889" s="135">
        <v>524764</v>
      </c>
      <c r="C2889" s="135" t="s">
        <v>391</v>
      </c>
      <c r="D2889" s="135" t="s">
        <v>439</v>
      </c>
      <c r="E2889" s="135"/>
      <c r="F2889" s="135"/>
    </row>
    <row r="2890" spans="1:6" ht="14.5">
      <c r="A2890" s="135" t="s">
        <v>4628</v>
      </c>
      <c r="B2890" s="135">
        <v>524764</v>
      </c>
      <c r="C2890" s="135" t="s">
        <v>391</v>
      </c>
      <c r="D2890" s="135" t="s">
        <v>439</v>
      </c>
      <c r="E2890" s="135"/>
      <c r="F2890" s="135"/>
    </row>
    <row r="2891" spans="1:6" ht="14.5">
      <c r="A2891" s="135" t="s">
        <v>4629</v>
      </c>
      <c r="B2891" s="135">
        <v>530219</v>
      </c>
      <c r="C2891" s="135" t="s">
        <v>391</v>
      </c>
      <c r="D2891" s="135" t="s">
        <v>505</v>
      </c>
      <c r="E2891" s="135"/>
      <c r="F2891" s="135"/>
    </row>
    <row r="2892" spans="1:6" ht="14.5">
      <c r="A2892" s="135" t="s">
        <v>4630</v>
      </c>
      <c r="B2892" s="135">
        <v>531819</v>
      </c>
      <c r="C2892" s="135" t="s">
        <v>391</v>
      </c>
      <c r="D2892" s="135" t="s">
        <v>413</v>
      </c>
      <c r="E2892" s="135"/>
      <c r="F2892" s="135"/>
    </row>
    <row r="2893" spans="1:6" ht="14.5">
      <c r="A2893" s="135" t="s">
        <v>4631</v>
      </c>
      <c r="B2893" s="135">
        <v>531819</v>
      </c>
      <c r="C2893" s="135" t="s">
        <v>391</v>
      </c>
      <c r="D2893" s="135" t="s">
        <v>413</v>
      </c>
      <c r="E2893" s="135"/>
      <c r="F2893" s="135"/>
    </row>
    <row r="2894" spans="1:6" ht="14.5">
      <c r="A2894" s="135" t="s">
        <v>4632</v>
      </c>
      <c r="B2894" s="135">
        <v>504378</v>
      </c>
      <c r="C2894" s="135" t="s">
        <v>391</v>
      </c>
      <c r="D2894" s="135" t="s">
        <v>413</v>
      </c>
      <c r="E2894" s="135"/>
      <c r="F2894" s="135"/>
    </row>
    <row r="2895" spans="1:6" ht="14.5">
      <c r="A2895" s="135" t="s">
        <v>4633</v>
      </c>
      <c r="B2895" s="135">
        <v>539116</v>
      </c>
      <c r="C2895" s="135" t="s">
        <v>391</v>
      </c>
      <c r="D2895" s="135" t="s">
        <v>413</v>
      </c>
      <c r="E2895" s="135"/>
      <c r="F2895" s="135"/>
    </row>
    <row r="2896" spans="1:6" ht="14.5">
      <c r="A2896" s="135" t="s">
        <v>4634</v>
      </c>
      <c r="B2896" s="135">
        <v>512489</v>
      </c>
      <c r="C2896" s="135" t="s">
        <v>391</v>
      </c>
      <c r="D2896" s="135" t="s">
        <v>408</v>
      </c>
      <c r="E2896" s="135"/>
      <c r="F2896" s="135"/>
    </row>
    <row r="2897" spans="1:6" ht="14.5">
      <c r="A2897" s="135" t="s">
        <v>4635</v>
      </c>
      <c r="B2897" s="135">
        <v>538547</v>
      </c>
      <c r="C2897" s="135" t="s">
        <v>391</v>
      </c>
      <c r="D2897" s="135" t="s">
        <v>640</v>
      </c>
      <c r="E2897" s="135"/>
      <c r="F2897" s="135"/>
    </row>
    <row r="2898" spans="1:6" ht="14.5">
      <c r="A2898" s="135" t="s">
        <v>4636</v>
      </c>
      <c r="B2898" s="135">
        <v>533273</v>
      </c>
      <c r="C2898" s="135" t="s">
        <v>4637</v>
      </c>
      <c r="D2898" s="135" t="s">
        <v>477</v>
      </c>
      <c r="E2898" s="135"/>
      <c r="F2898" s="135"/>
    </row>
    <row r="2899" spans="1:6" ht="14.5">
      <c r="A2899" s="135" t="s">
        <v>4638</v>
      </c>
      <c r="B2899" s="135">
        <v>535657</v>
      </c>
      <c r="C2899" s="135" t="s">
        <v>391</v>
      </c>
      <c r="D2899" s="135" t="s">
        <v>377</v>
      </c>
      <c r="E2899" s="135"/>
      <c r="F2899" s="135"/>
    </row>
    <row r="2900" spans="1:6" ht="14.5">
      <c r="A2900" s="135" t="s">
        <v>4639</v>
      </c>
      <c r="B2900" s="135">
        <v>519491</v>
      </c>
      <c r="C2900" s="135" t="s">
        <v>391</v>
      </c>
      <c r="D2900" s="135" t="s">
        <v>586</v>
      </c>
      <c r="E2900" s="135"/>
      <c r="F2900" s="135"/>
    </row>
    <row r="2901" spans="1:6" ht="14.5">
      <c r="A2901" s="135" t="s">
        <v>4640</v>
      </c>
      <c r="B2901" s="135">
        <v>519491</v>
      </c>
      <c r="C2901" s="135" t="s">
        <v>391</v>
      </c>
      <c r="D2901" s="135" t="s">
        <v>586</v>
      </c>
      <c r="E2901" s="135"/>
      <c r="F2901" s="135"/>
    </row>
    <row r="2902" spans="1:6" ht="14.5">
      <c r="A2902" s="135" t="s">
        <v>4641</v>
      </c>
      <c r="B2902" s="135">
        <v>538019</v>
      </c>
      <c r="C2902" s="135" t="s">
        <v>391</v>
      </c>
      <c r="D2902" s="135" t="s">
        <v>471</v>
      </c>
      <c r="E2902" s="135"/>
      <c r="F2902" s="135"/>
    </row>
    <row r="2903" spans="1:6" ht="14.5">
      <c r="A2903" s="135" t="s">
        <v>4642</v>
      </c>
      <c r="B2903" s="135">
        <v>540405</v>
      </c>
      <c r="C2903" s="135" t="s">
        <v>391</v>
      </c>
      <c r="D2903" s="135" t="s">
        <v>471</v>
      </c>
      <c r="E2903" s="135"/>
      <c r="F2903" s="135"/>
    </row>
    <row r="2904" spans="1:6" ht="14.5">
      <c r="A2904" s="135" t="s">
        <v>4643</v>
      </c>
      <c r="B2904" s="135">
        <v>533008</v>
      </c>
      <c r="C2904" s="135" t="s">
        <v>4644</v>
      </c>
      <c r="D2904" s="135" t="s">
        <v>423</v>
      </c>
      <c r="E2904" s="135"/>
      <c r="F2904" s="135"/>
    </row>
    <row r="2905" spans="1:6" ht="14.5">
      <c r="A2905" s="135" t="s">
        <v>4645</v>
      </c>
      <c r="B2905" s="135">
        <v>538894</v>
      </c>
      <c r="C2905" s="135" t="s">
        <v>391</v>
      </c>
      <c r="D2905" s="135" t="s">
        <v>374</v>
      </c>
      <c r="E2905" s="135"/>
      <c r="F2905" s="135"/>
    </row>
    <row r="2906" spans="1:6" ht="14.5">
      <c r="A2906" s="135" t="s">
        <v>4646</v>
      </c>
      <c r="B2906" s="135">
        <v>540416</v>
      </c>
      <c r="C2906" s="135" t="s">
        <v>391</v>
      </c>
      <c r="D2906" s="135" t="s">
        <v>397</v>
      </c>
      <c r="E2906" s="135"/>
      <c r="F2906" s="135"/>
    </row>
    <row r="2907" spans="1:6" ht="14.5">
      <c r="A2907" s="135" t="s">
        <v>4647</v>
      </c>
      <c r="B2907" s="135">
        <v>531996</v>
      </c>
      <c r="C2907" s="135" t="s">
        <v>391</v>
      </c>
      <c r="D2907" s="135" t="s">
        <v>408</v>
      </c>
      <c r="E2907" s="135"/>
      <c r="F2907" s="135"/>
    </row>
    <row r="2908" spans="1:6" ht="14.5">
      <c r="A2908" s="135" t="s">
        <v>4648</v>
      </c>
      <c r="B2908" s="135">
        <v>530175</v>
      </c>
      <c r="C2908" s="135" t="s">
        <v>391</v>
      </c>
      <c r="D2908" s="135" t="s">
        <v>484</v>
      </c>
      <c r="E2908" s="135"/>
      <c r="F2908" s="135"/>
    </row>
    <row r="2909" spans="1:6" ht="14.5">
      <c r="A2909" s="135" t="s">
        <v>4649</v>
      </c>
      <c r="B2909" s="135">
        <v>539570</v>
      </c>
      <c r="C2909" s="135" t="s">
        <v>391</v>
      </c>
      <c r="D2909" s="135" t="s">
        <v>377</v>
      </c>
      <c r="E2909" s="135"/>
      <c r="F2909" s="135"/>
    </row>
    <row r="2910" spans="1:6" ht="14.5">
      <c r="A2910" s="135" t="s">
        <v>4650</v>
      </c>
      <c r="B2910" s="135">
        <v>500312</v>
      </c>
      <c r="C2910" s="135" t="s">
        <v>4651</v>
      </c>
      <c r="D2910" s="135" t="s">
        <v>454</v>
      </c>
      <c r="E2910" s="135"/>
      <c r="F2910" s="135"/>
    </row>
    <row r="2911" spans="1:6" ht="14.5">
      <c r="A2911" s="135" t="s">
        <v>4652</v>
      </c>
      <c r="B2911" s="135">
        <v>533106</v>
      </c>
      <c r="C2911" s="135" t="s">
        <v>4653</v>
      </c>
      <c r="D2911" s="135" t="s">
        <v>454</v>
      </c>
      <c r="E2911" s="135"/>
      <c r="F2911" s="135"/>
    </row>
    <row r="2912" spans="1:6" ht="14.5">
      <c r="A2912" s="135" t="s">
        <v>4654</v>
      </c>
      <c r="B2912" s="135">
        <v>500313</v>
      </c>
      <c r="C2912" s="135" t="s">
        <v>4655</v>
      </c>
      <c r="D2912" s="135" t="s">
        <v>732</v>
      </c>
      <c r="E2912" s="135"/>
      <c r="F2912" s="135"/>
    </row>
    <row r="2913" spans="1:6" ht="14.5">
      <c r="A2913" s="135" t="s">
        <v>4656</v>
      </c>
      <c r="B2913" s="135">
        <v>533106</v>
      </c>
      <c r="C2913" s="135" t="s">
        <v>4653</v>
      </c>
      <c r="D2913" s="135" t="s">
        <v>454</v>
      </c>
      <c r="E2913" s="135"/>
      <c r="F2913" s="135"/>
    </row>
    <row r="2914" spans="1:6" ht="14.5">
      <c r="A2914" s="135" t="s">
        <v>4657</v>
      </c>
      <c r="B2914" s="135">
        <v>526415</v>
      </c>
      <c r="C2914" s="135" t="s">
        <v>391</v>
      </c>
      <c r="D2914" s="135" t="s">
        <v>889</v>
      </c>
      <c r="E2914" s="135"/>
      <c r="F2914" s="135"/>
    </row>
    <row r="2915" spans="1:6" ht="14.5">
      <c r="A2915" s="135" t="s">
        <v>4658</v>
      </c>
      <c r="B2915" s="135">
        <v>526415</v>
      </c>
      <c r="C2915" s="135" t="s">
        <v>391</v>
      </c>
      <c r="D2915" s="135" t="s">
        <v>889</v>
      </c>
      <c r="E2915" s="135"/>
      <c r="F2915" s="135"/>
    </row>
    <row r="2916" spans="1:6" ht="14.5">
      <c r="A2916" s="135" t="s">
        <v>4659</v>
      </c>
      <c r="B2916" s="135">
        <v>532439</v>
      </c>
      <c r="C2916" s="135" t="s">
        <v>4660</v>
      </c>
      <c r="D2916" s="135" t="s">
        <v>399</v>
      </c>
      <c r="E2916" s="135"/>
      <c r="F2916" s="135"/>
    </row>
    <row r="2917" spans="1:6" ht="14.5">
      <c r="A2917" s="135" t="s">
        <v>4661</v>
      </c>
      <c r="B2917" s="135">
        <v>521105</v>
      </c>
      <c r="C2917" s="135" t="s">
        <v>391</v>
      </c>
      <c r="D2917" s="135" t="s">
        <v>3151</v>
      </c>
      <c r="E2917" s="135"/>
      <c r="F2917" s="135"/>
    </row>
    <row r="2918" spans="1:6" ht="14.5">
      <c r="A2918" s="135" t="s">
        <v>4662</v>
      </c>
      <c r="B2918" s="135">
        <v>534190</v>
      </c>
      <c r="C2918" s="135" t="s">
        <v>391</v>
      </c>
      <c r="D2918" s="135" t="s">
        <v>889</v>
      </c>
      <c r="E2918" s="135"/>
      <c r="F2918" s="135"/>
    </row>
    <row r="2919" spans="1:6" ht="14.5">
      <c r="A2919" s="135" t="s">
        <v>4663</v>
      </c>
      <c r="B2919" s="135">
        <v>507609</v>
      </c>
      <c r="C2919" s="135" t="s">
        <v>391</v>
      </c>
      <c r="D2919" s="135" t="s">
        <v>589</v>
      </c>
      <c r="E2919" s="135"/>
      <c r="F2919" s="135"/>
    </row>
    <row r="2920" spans="1:6" ht="14.5">
      <c r="A2920" s="135" t="s">
        <v>4664</v>
      </c>
      <c r="B2920" s="135">
        <v>531092</v>
      </c>
      <c r="C2920" s="135" t="s">
        <v>4665</v>
      </c>
      <c r="D2920" s="135" t="s">
        <v>789</v>
      </c>
      <c r="E2920" s="135"/>
      <c r="F2920" s="135"/>
    </row>
    <row r="2921" spans="1:6" ht="14.5">
      <c r="A2921" s="135" t="s">
        <v>4666</v>
      </c>
      <c r="B2921" s="135">
        <v>538537</v>
      </c>
      <c r="C2921" s="135" t="s">
        <v>391</v>
      </c>
      <c r="D2921" s="135" t="s">
        <v>413</v>
      </c>
      <c r="E2921" s="135"/>
      <c r="F2921" s="135"/>
    </row>
    <row r="2922" spans="1:6" ht="14.5">
      <c r="A2922" s="135" t="s">
        <v>4667</v>
      </c>
      <c r="B2922" s="135">
        <v>520021</v>
      </c>
      <c r="C2922" s="135" t="s">
        <v>4668</v>
      </c>
      <c r="D2922" s="135" t="s">
        <v>746</v>
      </c>
      <c r="E2922" s="135"/>
      <c r="F2922" s="135"/>
    </row>
    <row r="2923" spans="1:6" ht="14.5">
      <c r="A2923" s="135" t="s">
        <v>4669</v>
      </c>
      <c r="B2923" s="135">
        <v>532880</v>
      </c>
      <c r="C2923" s="135" t="s">
        <v>4670</v>
      </c>
      <c r="D2923" s="135" t="s">
        <v>477</v>
      </c>
      <c r="E2923" s="135"/>
      <c r="F2923" s="135"/>
    </row>
    <row r="2924" spans="1:6" ht="14.5">
      <c r="A2924" s="135" t="s">
        <v>4671</v>
      </c>
      <c r="B2924" s="135" t="s">
        <v>391</v>
      </c>
      <c r="C2924" s="135" t="s">
        <v>4672</v>
      </c>
      <c r="D2924" s="135" t="s">
        <v>402</v>
      </c>
      <c r="E2924" s="135"/>
      <c r="F2924" s="135"/>
    </row>
    <row r="2925" spans="1:6" ht="14.5">
      <c r="A2925" s="135" t="s">
        <v>4673</v>
      </c>
      <c r="B2925" s="135" t="s">
        <v>391</v>
      </c>
      <c r="C2925" s="135" t="s">
        <v>4672</v>
      </c>
      <c r="D2925" s="135" t="s">
        <v>402</v>
      </c>
      <c r="E2925" s="135"/>
      <c r="F2925" s="135"/>
    </row>
    <row r="2926" spans="1:6" ht="14.5">
      <c r="A2926" s="135" t="s">
        <v>4674</v>
      </c>
      <c r="B2926" s="135">
        <v>531496</v>
      </c>
      <c r="C2926" s="135" t="s">
        <v>391</v>
      </c>
      <c r="D2926" s="135" t="s">
        <v>406</v>
      </c>
      <c r="E2926" s="135"/>
      <c r="F2926" s="135"/>
    </row>
    <row r="2927" spans="1:6" ht="14.5">
      <c r="A2927" s="135" t="s">
        <v>4675</v>
      </c>
      <c r="B2927" s="135">
        <v>532167</v>
      </c>
      <c r="C2927" s="135" t="s">
        <v>391</v>
      </c>
      <c r="D2927" s="135" t="s">
        <v>439</v>
      </c>
      <c r="E2927" s="135"/>
      <c r="F2927" s="135"/>
    </row>
    <row r="2928" spans="1:6" ht="14.5">
      <c r="A2928" s="135" t="s">
        <v>4676</v>
      </c>
      <c r="B2928" s="135">
        <v>533317</v>
      </c>
      <c r="C2928" s="135" t="s">
        <v>4677</v>
      </c>
      <c r="D2928" s="135" t="s">
        <v>551</v>
      </c>
      <c r="E2928" s="135"/>
      <c r="F2928" s="135"/>
    </row>
    <row r="2929" spans="1:6" ht="14.5">
      <c r="A2929" s="135" t="s">
        <v>4678</v>
      </c>
      <c r="B2929" s="135">
        <v>532340</v>
      </c>
      <c r="C2929" s="135" t="s">
        <v>391</v>
      </c>
      <c r="D2929" s="135" t="s">
        <v>484</v>
      </c>
      <c r="E2929" s="135"/>
      <c r="F2929" s="135"/>
    </row>
    <row r="2930" spans="1:6" ht="14.5">
      <c r="A2930" s="135" t="s">
        <v>4679</v>
      </c>
      <c r="B2930" s="135">
        <v>514324</v>
      </c>
      <c r="C2930" s="135" t="s">
        <v>391</v>
      </c>
      <c r="D2930" s="135" t="s">
        <v>406</v>
      </c>
      <c r="E2930" s="135"/>
      <c r="F2930" s="135"/>
    </row>
    <row r="2931" spans="1:6" ht="14.5">
      <c r="A2931" s="135" t="s">
        <v>4680</v>
      </c>
      <c r="B2931" s="135">
        <v>514324</v>
      </c>
      <c r="C2931" s="135" t="s">
        <v>391</v>
      </c>
      <c r="D2931" s="135" t="s">
        <v>406</v>
      </c>
      <c r="E2931" s="135"/>
      <c r="F2931" s="135"/>
    </row>
    <row r="2932" spans="1:6" ht="14.5">
      <c r="A2932" s="135" t="s">
        <v>4681</v>
      </c>
      <c r="B2932" s="135" t="s">
        <v>391</v>
      </c>
      <c r="C2932" s="135" t="s">
        <v>4682</v>
      </c>
      <c r="D2932" s="135" t="s">
        <v>402</v>
      </c>
      <c r="E2932" s="135"/>
      <c r="F2932" s="135"/>
    </row>
    <row r="2933" spans="1:6" ht="14.5">
      <c r="A2933" s="135" t="s">
        <v>4683</v>
      </c>
      <c r="B2933" s="135">
        <v>533632</v>
      </c>
      <c r="C2933" s="135" t="s">
        <v>4684</v>
      </c>
      <c r="D2933" s="135" t="s">
        <v>411</v>
      </c>
      <c r="E2933" s="135"/>
      <c r="F2933" s="135"/>
    </row>
    <row r="2934" spans="1:6" ht="14.5">
      <c r="A2934" s="135" t="s">
        <v>4685</v>
      </c>
      <c r="B2934" s="135">
        <v>530805</v>
      </c>
      <c r="C2934" s="135" t="s">
        <v>391</v>
      </c>
      <c r="D2934" s="135" t="s">
        <v>475</v>
      </c>
      <c r="E2934" s="135"/>
      <c r="F2934" s="135"/>
    </row>
    <row r="2935" spans="1:6" ht="14.5">
      <c r="A2935" s="135" t="s">
        <v>4686</v>
      </c>
      <c r="B2935" s="135">
        <v>535647</v>
      </c>
      <c r="C2935" s="135" t="s">
        <v>391</v>
      </c>
      <c r="D2935" s="135" t="s">
        <v>394</v>
      </c>
      <c r="E2935" s="135"/>
      <c r="F2935" s="135"/>
    </row>
    <row r="2936" spans="1:6" ht="14.5">
      <c r="A2936" s="135" t="s">
        <v>4687</v>
      </c>
      <c r="B2936" s="135">
        <v>532944</v>
      </c>
      <c r="C2936" s="135" t="s">
        <v>4688</v>
      </c>
      <c r="D2936" s="135" t="s">
        <v>1338</v>
      </c>
      <c r="E2936" s="135"/>
      <c r="F2936" s="135"/>
    </row>
    <row r="2937" spans="1:6" ht="14.5">
      <c r="A2937" s="135" t="s">
        <v>4689</v>
      </c>
      <c r="B2937" s="135">
        <v>540386</v>
      </c>
      <c r="C2937" s="135" t="s">
        <v>391</v>
      </c>
      <c r="D2937" s="135" t="s">
        <v>374</v>
      </c>
      <c r="E2937" s="135"/>
      <c r="F2937" s="135"/>
    </row>
    <row r="2938" spans="1:6" ht="14.5">
      <c r="A2938" s="135" t="s">
        <v>4690</v>
      </c>
      <c r="B2938" s="135">
        <v>517536</v>
      </c>
      <c r="C2938" s="135" t="s">
        <v>4691</v>
      </c>
      <c r="D2938" s="135" t="s">
        <v>377</v>
      </c>
      <c r="E2938" s="135"/>
      <c r="F2938" s="135"/>
    </row>
    <row r="2939" spans="1:6" ht="14.5">
      <c r="A2939" s="135" t="s">
        <v>4692</v>
      </c>
      <c r="B2939" s="135" t="s">
        <v>391</v>
      </c>
      <c r="C2939" s="135" t="s">
        <v>4693</v>
      </c>
      <c r="D2939" s="135" t="s">
        <v>402</v>
      </c>
      <c r="E2939" s="135"/>
      <c r="F2939" s="135"/>
    </row>
    <row r="2940" spans="1:6" ht="14.5">
      <c r="A2940" s="135" t="s">
        <v>4694</v>
      </c>
      <c r="B2940" s="135">
        <v>530135</v>
      </c>
      <c r="C2940" s="135" t="s">
        <v>4695</v>
      </c>
      <c r="D2940" s="135" t="s">
        <v>425</v>
      </c>
      <c r="E2940" s="135"/>
      <c r="F2940" s="135"/>
    </row>
    <row r="2941" spans="1:6" ht="14.5">
      <c r="A2941" s="135" t="s">
        <v>4696</v>
      </c>
      <c r="B2941" s="135">
        <v>531254</v>
      </c>
      <c r="C2941" s="135" t="s">
        <v>391</v>
      </c>
      <c r="D2941" s="135" t="s">
        <v>408</v>
      </c>
      <c r="E2941" s="135"/>
      <c r="F2941" s="135"/>
    </row>
    <row r="2942" spans="1:6" ht="14.5">
      <c r="A2942" s="135" t="s">
        <v>4697</v>
      </c>
      <c r="B2942" s="135">
        <v>532391</v>
      </c>
      <c r="C2942" s="135" t="s">
        <v>4698</v>
      </c>
      <c r="D2942" s="135" t="s">
        <v>1558</v>
      </c>
      <c r="E2942" s="135"/>
      <c r="F2942" s="135"/>
    </row>
    <row r="2943" spans="1:6" ht="14.5">
      <c r="A2943" s="135" t="s">
        <v>4699</v>
      </c>
      <c r="B2943" s="135">
        <v>532391</v>
      </c>
      <c r="C2943" s="135" t="s">
        <v>4698</v>
      </c>
      <c r="D2943" s="135" t="s">
        <v>1558</v>
      </c>
      <c r="E2943" s="135"/>
      <c r="F2943" s="135"/>
    </row>
    <row r="2944" spans="1:6" ht="14.5">
      <c r="A2944" s="135" t="s">
        <v>4700</v>
      </c>
      <c r="B2944" s="135">
        <v>539598</v>
      </c>
      <c r="C2944" s="135" t="s">
        <v>391</v>
      </c>
      <c r="D2944" s="135" t="s">
        <v>408</v>
      </c>
      <c r="E2944" s="135"/>
      <c r="F2944" s="135"/>
    </row>
    <row r="2945" spans="1:6" ht="14.5">
      <c r="A2945" s="135" t="s">
        <v>4701</v>
      </c>
      <c r="B2945" s="135">
        <v>532466</v>
      </c>
      <c r="C2945" s="135" t="s">
        <v>4702</v>
      </c>
      <c r="D2945" s="135" t="s">
        <v>377</v>
      </c>
      <c r="E2945" s="135"/>
      <c r="F2945" s="135"/>
    </row>
    <row r="2946" spans="1:6" ht="14.5">
      <c r="A2946" s="135" t="s">
        <v>4703</v>
      </c>
      <c r="B2946" s="135">
        <v>512626</v>
      </c>
      <c r="C2946" s="135" t="s">
        <v>4704</v>
      </c>
      <c r="D2946" s="135" t="s">
        <v>406</v>
      </c>
      <c r="E2946" s="135"/>
      <c r="F2946" s="135"/>
    </row>
    <row r="2947" spans="1:6" ht="14.5">
      <c r="A2947" s="135" t="s">
        <v>4705</v>
      </c>
      <c r="B2947" s="135">
        <v>524372</v>
      </c>
      <c r="C2947" s="135" t="s">
        <v>4706</v>
      </c>
      <c r="D2947" s="135" t="s">
        <v>429</v>
      </c>
      <c r="E2947" s="135"/>
      <c r="F2947" s="135"/>
    </row>
    <row r="2948" spans="1:6" ht="14.5">
      <c r="A2948" s="135" t="s">
        <v>4707</v>
      </c>
      <c r="B2948" s="135">
        <v>531157</v>
      </c>
      <c r="C2948" s="135" t="s">
        <v>391</v>
      </c>
      <c r="D2948" s="135" t="s">
        <v>551</v>
      </c>
      <c r="E2948" s="135"/>
      <c r="F2948" s="135"/>
    </row>
    <row r="2949" spans="1:6" ht="14.5">
      <c r="A2949" s="135" t="s">
        <v>4708</v>
      </c>
      <c r="B2949" s="135">
        <v>513121</v>
      </c>
      <c r="C2949" s="135" t="s">
        <v>4709</v>
      </c>
      <c r="D2949" s="135" t="s">
        <v>551</v>
      </c>
      <c r="E2949" s="135"/>
      <c r="F2949" s="135"/>
    </row>
    <row r="2950" spans="1:6" ht="14.5">
      <c r="A2950" s="135" t="s">
        <v>4710</v>
      </c>
      <c r="B2950" s="135">
        <v>504879</v>
      </c>
      <c r="C2950" s="135" t="s">
        <v>4711</v>
      </c>
      <c r="D2950" s="135" t="s">
        <v>1311</v>
      </c>
      <c r="E2950" s="135"/>
      <c r="F2950" s="135"/>
    </row>
    <row r="2951" spans="1:6" ht="14.5">
      <c r="A2951" s="135" t="s">
        <v>4712</v>
      </c>
      <c r="B2951" s="135">
        <v>530365</v>
      </c>
      <c r="C2951" s="135" t="s">
        <v>4713</v>
      </c>
      <c r="D2951" s="135" t="s">
        <v>668</v>
      </c>
      <c r="E2951" s="135"/>
      <c r="F2951" s="135"/>
    </row>
    <row r="2952" spans="1:6" ht="14.5">
      <c r="A2952" s="135" t="s">
        <v>4714</v>
      </c>
      <c r="B2952" s="135">
        <v>507690</v>
      </c>
      <c r="C2952" s="135" t="s">
        <v>391</v>
      </c>
      <c r="D2952" s="135" t="s">
        <v>826</v>
      </c>
      <c r="E2952" s="135"/>
      <c r="F2952" s="135"/>
    </row>
    <row r="2953" spans="1:6" ht="14.5">
      <c r="A2953" s="135" t="s">
        <v>4715</v>
      </c>
      <c r="B2953" s="135">
        <v>535754</v>
      </c>
      <c r="C2953" s="135" t="s">
        <v>4716</v>
      </c>
      <c r="D2953" s="135" t="s">
        <v>404</v>
      </c>
      <c r="E2953" s="135"/>
      <c r="F2953" s="135"/>
    </row>
    <row r="2954" spans="1:6" ht="14.5">
      <c r="A2954" s="135" t="s">
        <v>4717</v>
      </c>
      <c r="B2954" s="135">
        <v>541301</v>
      </c>
      <c r="C2954" s="135" t="s">
        <v>4718</v>
      </c>
      <c r="D2954" s="135" t="s">
        <v>760</v>
      </c>
      <c r="E2954" s="135"/>
      <c r="F2954" s="135"/>
    </row>
    <row r="2955" spans="1:6" ht="14.5">
      <c r="A2955" s="135" t="s">
        <v>4719</v>
      </c>
      <c r="B2955" s="135">
        <v>533263</v>
      </c>
      <c r="C2955" s="135" t="s">
        <v>4720</v>
      </c>
      <c r="D2955" s="135" t="s">
        <v>530</v>
      </c>
      <c r="E2955" s="135"/>
      <c r="F2955" s="135"/>
    </row>
    <row r="2956" spans="1:6" ht="14.5">
      <c r="A2956" s="135" t="s">
        <v>4721</v>
      </c>
      <c r="B2956" s="135">
        <v>502420</v>
      </c>
      <c r="C2956" s="135" t="s">
        <v>4722</v>
      </c>
      <c r="D2956" s="135" t="s">
        <v>385</v>
      </c>
      <c r="E2956" s="135"/>
      <c r="F2956" s="135"/>
    </row>
    <row r="2957" spans="1:6" ht="14.5">
      <c r="A2957" s="135" t="s">
        <v>4723</v>
      </c>
      <c r="B2957" s="135">
        <v>526325</v>
      </c>
      <c r="C2957" s="135" t="s">
        <v>4724</v>
      </c>
      <c r="D2957" s="135" t="s">
        <v>586</v>
      </c>
      <c r="E2957" s="135"/>
      <c r="F2957" s="135"/>
    </row>
    <row r="2958" spans="1:6" ht="14.5">
      <c r="A2958" s="135" t="s">
        <v>4725</v>
      </c>
      <c r="B2958" s="135">
        <v>534076</v>
      </c>
      <c r="C2958" s="135" t="s">
        <v>4726</v>
      </c>
      <c r="D2958" s="135" t="s">
        <v>576</v>
      </c>
      <c r="E2958" s="135"/>
      <c r="F2958" s="135"/>
    </row>
    <row r="2959" spans="1:6" ht="14.5">
      <c r="A2959" s="135" t="s">
        <v>4727</v>
      </c>
      <c r="B2959" s="135">
        <v>531512</v>
      </c>
      <c r="C2959" s="135" t="s">
        <v>391</v>
      </c>
      <c r="D2959" s="135" t="s">
        <v>394</v>
      </c>
      <c r="E2959" s="135"/>
      <c r="F2959" s="135"/>
    </row>
    <row r="2960" spans="1:6" ht="14.5">
      <c r="A2960" s="135" t="s">
        <v>4728</v>
      </c>
      <c r="B2960" s="135">
        <v>500078</v>
      </c>
      <c r="C2960" s="135" t="s">
        <v>391</v>
      </c>
      <c r="D2960" s="135" t="s">
        <v>439</v>
      </c>
      <c r="E2960" s="135"/>
      <c r="F2960" s="135"/>
    </row>
    <row r="2961" spans="1:6" ht="14.5">
      <c r="A2961" s="135" t="s">
        <v>4729</v>
      </c>
      <c r="B2961" s="135">
        <v>500315</v>
      </c>
      <c r="C2961" s="135" t="s">
        <v>4730</v>
      </c>
      <c r="D2961" s="135" t="s">
        <v>709</v>
      </c>
      <c r="E2961" s="135"/>
      <c r="F2961" s="135"/>
    </row>
    <row r="2962" spans="1:6" ht="14.5">
      <c r="A2962" s="135" t="s">
        <v>4731</v>
      </c>
      <c r="B2962" s="135">
        <v>506579</v>
      </c>
      <c r="C2962" s="135" t="s">
        <v>4732</v>
      </c>
      <c r="D2962" s="135" t="s">
        <v>439</v>
      </c>
      <c r="E2962" s="135"/>
      <c r="F2962" s="135"/>
    </row>
    <row r="2963" spans="1:6" ht="14.5">
      <c r="A2963" s="135" t="s">
        <v>4733</v>
      </c>
      <c r="B2963" s="135">
        <v>500314</v>
      </c>
      <c r="C2963" s="135" t="s">
        <v>4734</v>
      </c>
      <c r="D2963" s="135" t="s">
        <v>592</v>
      </c>
      <c r="E2963" s="135"/>
      <c r="F2963" s="135"/>
    </row>
    <row r="2964" spans="1:6" ht="14.5">
      <c r="A2964" s="135" t="s">
        <v>4735</v>
      </c>
      <c r="B2964" s="135">
        <v>532817</v>
      </c>
      <c r="C2964" s="135" t="s">
        <v>4736</v>
      </c>
      <c r="D2964" s="135" t="s">
        <v>919</v>
      </c>
      <c r="E2964" s="135"/>
      <c r="F2964" s="135"/>
    </row>
    <row r="2965" spans="1:6" ht="14.5">
      <c r="A2965" s="135" t="s">
        <v>4737</v>
      </c>
      <c r="B2965" s="135">
        <v>531859</v>
      </c>
      <c r="C2965" s="135" t="s">
        <v>391</v>
      </c>
      <c r="D2965" s="135" t="s">
        <v>1311</v>
      </c>
      <c r="E2965" s="135"/>
      <c r="F2965" s="135"/>
    </row>
    <row r="2966" spans="1:6" ht="14.5">
      <c r="A2966" s="135" t="s">
        <v>4738</v>
      </c>
      <c r="B2966" s="135">
        <v>541206</v>
      </c>
      <c r="C2966" s="135" t="s">
        <v>391</v>
      </c>
      <c r="D2966" s="135" t="s">
        <v>712</v>
      </c>
      <c r="E2966" s="135"/>
      <c r="F2966" s="135"/>
    </row>
    <row r="2967" spans="1:6" ht="14.5">
      <c r="A2967" s="135" t="s">
        <v>4739</v>
      </c>
      <c r="B2967" s="135">
        <v>531626</v>
      </c>
      <c r="C2967" s="135" t="s">
        <v>391</v>
      </c>
      <c r="D2967" s="135" t="s">
        <v>505</v>
      </c>
      <c r="E2967" s="135"/>
      <c r="F2967" s="135"/>
    </row>
    <row r="2968" spans="1:6" ht="14.5">
      <c r="A2968" s="135" t="s">
        <v>4740</v>
      </c>
      <c r="B2968" s="135">
        <v>531626</v>
      </c>
      <c r="C2968" s="135" t="s">
        <v>391</v>
      </c>
      <c r="D2968" s="135" t="s">
        <v>505</v>
      </c>
      <c r="E2968" s="135"/>
      <c r="F2968" s="135"/>
    </row>
    <row r="2969" spans="1:6" ht="14.5">
      <c r="A2969" s="135" t="s">
        <v>4741</v>
      </c>
      <c r="B2969" s="135">
        <v>539015</v>
      </c>
      <c r="C2969" s="135" t="s">
        <v>4742</v>
      </c>
      <c r="D2969" s="135" t="s">
        <v>1130</v>
      </c>
      <c r="E2969" s="135"/>
      <c r="F2969" s="135"/>
    </row>
    <row r="2970" spans="1:6" ht="14.5">
      <c r="A2970" s="135" t="s">
        <v>4743</v>
      </c>
      <c r="B2970" s="135">
        <v>539287</v>
      </c>
      <c r="C2970" s="135" t="s">
        <v>4744</v>
      </c>
      <c r="D2970" s="135" t="s">
        <v>429</v>
      </c>
      <c r="E2970" s="135"/>
      <c r="F2970" s="135"/>
    </row>
    <row r="2971" spans="1:6" ht="14.5">
      <c r="A2971" s="135" t="s">
        <v>4745</v>
      </c>
      <c r="B2971" s="135">
        <v>530173</v>
      </c>
      <c r="C2971" s="135" t="s">
        <v>391</v>
      </c>
      <c r="D2971" s="135" t="s">
        <v>505</v>
      </c>
      <c r="E2971" s="135"/>
      <c r="F2971" s="135"/>
    </row>
    <row r="2972" spans="1:6" ht="14.5">
      <c r="A2972" s="135" t="s">
        <v>4746</v>
      </c>
      <c r="B2972" s="135">
        <v>501179</v>
      </c>
      <c r="C2972" s="135" t="s">
        <v>391</v>
      </c>
      <c r="D2972" s="135" t="s">
        <v>411</v>
      </c>
      <c r="E2972" s="135"/>
      <c r="F2972" s="135"/>
    </row>
    <row r="2973" spans="1:6" ht="14.5">
      <c r="A2973" s="135" t="s">
        <v>4747</v>
      </c>
      <c r="B2973" s="135">
        <v>509782</v>
      </c>
      <c r="C2973" s="135" t="s">
        <v>391</v>
      </c>
      <c r="D2973" s="135" t="s">
        <v>812</v>
      </c>
      <c r="E2973" s="135"/>
      <c r="F2973" s="135"/>
    </row>
    <row r="2974" spans="1:6" ht="14.5">
      <c r="A2974" s="135" t="s">
        <v>4748</v>
      </c>
      <c r="B2974" s="135">
        <v>540198</v>
      </c>
      <c r="C2974" s="135" t="s">
        <v>391</v>
      </c>
      <c r="D2974" s="135" t="s">
        <v>406</v>
      </c>
      <c r="E2974" s="135"/>
      <c r="F2974" s="135"/>
    </row>
    <row r="2975" spans="1:6" ht="14.5">
      <c r="A2975" s="135" t="s">
        <v>4749</v>
      </c>
      <c r="B2975" s="135">
        <v>500317</v>
      </c>
      <c r="C2975" s="135" t="s">
        <v>4750</v>
      </c>
      <c r="D2975" s="135" t="s">
        <v>411</v>
      </c>
      <c r="E2975" s="135"/>
      <c r="F2975" s="135"/>
    </row>
    <row r="2976" spans="1:6" ht="14.5">
      <c r="A2976" s="135" t="s">
        <v>4751</v>
      </c>
      <c r="B2976" s="135">
        <v>539290</v>
      </c>
      <c r="C2976" s="135" t="s">
        <v>4752</v>
      </c>
      <c r="D2976" s="135" t="s">
        <v>411</v>
      </c>
      <c r="E2976" s="135"/>
      <c r="F2976" s="135"/>
    </row>
    <row r="2977" spans="1:6" ht="14.5">
      <c r="A2977" s="135" t="s">
        <v>4753</v>
      </c>
      <c r="B2977" s="135">
        <v>509099</v>
      </c>
      <c r="C2977" s="135" t="s">
        <v>391</v>
      </c>
      <c r="D2977" s="135" t="s">
        <v>812</v>
      </c>
      <c r="E2977" s="135"/>
      <c r="F2977" s="135"/>
    </row>
    <row r="2978" spans="1:6" ht="14.5">
      <c r="A2978" s="135" t="s">
        <v>4754</v>
      </c>
      <c r="B2978" s="135">
        <v>531065</v>
      </c>
      <c r="C2978" s="135" t="s">
        <v>391</v>
      </c>
      <c r="D2978" s="135" t="s">
        <v>1090</v>
      </c>
      <c r="E2978" s="135"/>
      <c r="F2978" s="135"/>
    </row>
    <row r="2979" spans="1:6" ht="14.5">
      <c r="A2979" s="135" t="s">
        <v>4755</v>
      </c>
      <c r="B2979" s="135">
        <v>514460</v>
      </c>
      <c r="C2979" s="135" t="s">
        <v>391</v>
      </c>
      <c r="D2979" s="135" t="s">
        <v>413</v>
      </c>
      <c r="E2979" s="135"/>
      <c r="F2979" s="135"/>
    </row>
    <row r="2980" spans="1:6" ht="14.5">
      <c r="A2980" s="135" t="s">
        <v>4756</v>
      </c>
      <c r="B2980" s="135">
        <v>523151</v>
      </c>
      <c r="C2980" s="135" t="s">
        <v>391</v>
      </c>
      <c r="D2980" s="135" t="s">
        <v>475</v>
      </c>
      <c r="E2980" s="135"/>
      <c r="F2980" s="135"/>
    </row>
    <row r="2981" spans="1:6" ht="14.5">
      <c r="A2981" s="135" t="s">
        <v>4757</v>
      </c>
      <c r="B2981" s="135">
        <v>514330</v>
      </c>
      <c r="C2981" s="135" t="s">
        <v>391</v>
      </c>
      <c r="D2981" s="135" t="s">
        <v>406</v>
      </c>
      <c r="E2981" s="135"/>
      <c r="F2981" s="135"/>
    </row>
    <row r="2982" spans="1:6" ht="14.5">
      <c r="A2982" s="135" t="s">
        <v>4758</v>
      </c>
      <c r="B2982" s="135">
        <v>530741</v>
      </c>
      <c r="C2982" s="135" t="s">
        <v>391</v>
      </c>
      <c r="D2982" s="135" t="s">
        <v>471</v>
      </c>
      <c r="E2982" s="135"/>
      <c r="F2982" s="135"/>
    </row>
    <row r="2983" spans="1:6" ht="14.5">
      <c r="A2983" s="135" t="s">
        <v>4759</v>
      </c>
      <c r="B2983" s="135">
        <v>539291</v>
      </c>
      <c r="C2983" s="135" t="s">
        <v>391</v>
      </c>
      <c r="D2983" s="135" t="s">
        <v>589</v>
      </c>
      <c r="E2983" s="135"/>
      <c r="F2983" s="135"/>
    </row>
    <row r="2984" spans="1:6" ht="14.5">
      <c r="A2984" s="135" t="s">
        <v>4760</v>
      </c>
      <c r="B2984" s="135">
        <v>539352</v>
      </c>
      <c r="C2984" s="135" t="s">
        <v>391</v>
      </c>
      <c r="D2984" s="135" t="s">
        <v>394</v>
      </c>
      <c r="E2984" s="135"/>
      <c r="F2984" s="135"/>
    </row>
    <row r="2985" spans="1:6" ht="14.5">
      <c r="A2985" s="135" t="s">
        <v>4761</v>
      </c>
      <c r="B2985" s="135">
        <v>513403</v>
      </c>
      <c r="C2985" s="135" t="s">
        <v>391</v>
      </c>
      <c r="D2985" s="135" t="s">
        <v>423</v>
      </c>
      <c r="E2985" s="135"/>
      <c r="F2985" s="135"/>
    </row>
    <row r="2986" spans="1:6" ht="14.5">
      <c r="A2986" s="135" t="s">
        <v>4762</v>
      </c>
      <c r="B2986" s="135">
        <v>523862</v>
      </c>
      <c r="C2986" s="135" t="s">
        <v>391</v>
      </c>
      <c r="D2986" s="135" t="s">
        <v>408</v>
      </c>
      <c r="E2986" s="135"/>
      <c r="F2986" s="135"/>
    </row>
    <row r="2987" spans="1:6" ht="14.5">
      <c r="A2987" s="135" t="s">
        <v>4763</v>
      </c>
      <c r="B2987" s="135">
        <v>523483</v>
      </c>
      <c r="C2987" s="135" t="s">
        <v>391</v>
      </c>
      <c r="D2987" s="135" t="s">
        <v>919</v>
      </c>
      <c r="E2987" s="135"/>
      <c r="F2987" s="135"/>
    </row>
    <row r="2988" spans="1:6" ht="14.5">
      <c r="A2988" s="135" t="s">
        <v>4764</v>
      </c>
      <c r="B2988" s="135">
        <v>538963</v>
      </c>
      <c r="C2988" s="135" t="s">
        <v>391</v>
      </c>
      <c r="D2988" s="135" t="s">
        <v>714</v>
      </c>
      <c r="E2988" s="135"/>
      <c r="F2988" s="135"/>
    </row>
    <row r="2989" spans="1:6" ht="14.5">
      <c r="A2989" s="135" t="s">
        <v>4765</v>
      </c>
      <c r="B2989" s="135">
        <v>531395</v>
      </c>
      <c r="C2989" s="135" t="s">
        <v>391</v>
      </c>
      <c r="D2989" s="135" t="s">
        <v>406</v>
      </c>
      <c r="E2989" s="135"/>
      <c r="F2989" s="135"/>
    </row>
    <row r="2990" spans="1:6" ht="14.5">
      <c r="A2990" s="135" t="s">
        <v>4766</v>
      </c>
      <c r="B2990" s="135">
        <v>532350</v>
      </c>
      <c r="C2990" s="135" t="s">
        <v>391</v>
      </c>
      <c r="D2990" s="135" t="s">
        <v>394</v>
      </c>
      <c r="E2990" s="135"/>
      <c r="F2990" s="135"/>
    </row>
    <row r="2991" spans="1:6" ht="14.5">
      <c r="A2991" s="135" t="s">
        <v>4767</v>
      </c>
      <c r="B2991" s="135">
        <v>526905</v>
      </c>
      <c r="C2991" s="135" t="s">
        <v>391</v>
      </c>
      <c r="D2991" s="135" t="s">
        <v>439</v>
      </c>
      <c r="E2991" s="135"/>
      <c r="F2991" s="135"/>
    </row>
    <row r="2992" spans="1:6" ht="14.5">
      <c r="A2992" s="135" t="s">
        <v>4768</v>
      </c>
      <c r="B2992" s="135">
        <v>517230</v>
      </c>
      <c r="C2992" s="135" t="s">
        <v>4769</v>
      </c>
      <c r="D2992" s="135" t="s">
        <v>413</v>
      </c>
      <c r="E2992" s="135"/>
      <c r="F2992" s="135"/>
    </row>
    <row r="2993" spans="1:6" ht="14.5">
      <c r="A2993" s="135" t="s">
        <v>4770</v>
      </c>
      <c r="B2993" s="135">
        <v>532827</v>
      </c>
      <c r="C2993" s="135" t="s">
        <v>4771</v>
      </c>
      <c r="D2993" s="135" t="s">
        <v>505</v>
      </c>
      <c r="E2993" s="135"/>
      <c r="F2993" s="135"/>
    </row>
    <row r="2994" spans="1:6" ht="14.5">
      <c r="A2994" s="135" t="s">
        <v>4772</v>
      </c>
      <c r="B2994" s="135">
        <v>532900</v>
      </c>
      <c r="C2994" s="135" t="s">
        <v>4773</v>
      </c>
      <c r="D2994" s="135" t="s">
        <v>408</v>
      </c>
      <c r="E2994" s="135"/>
      <c r="F2994" s="135"/>
    </row>
    <row r="2995" spans="1:6" ht="14.5">
      <c r="A2995" s="135" t="s">
        <v>4774</v>
      </c>
      <c r="B2995" s="135">
        <v>540648</v>
      </c>
      <c r="C2995" s="135" t="s">
        <v>4775</v>
      </c>
      <c r="D2995" s="135" t="s">
        <v>411</v>
      </c>
      <c r="E2995" s="135"/>
      <c r="F2995" s="135"/>
    </row>
    <row r="2996" spans="1:6" ht="14.5">
      <c r="A2996" s="135" t="s">
        <v>4776</v>
      </c>
      <c r="B2996" s="135">
        <v>539121</v>
      </c>
      <c r="C2996" s="135" t="s">
        <v>391</v>
      </c>
      <c r="D2996" s="135" t="s">
        <v>696</v>
      </c>
      <c r="E2996" s="135"/>
      <c r="F2996" s="135"/>
    </row>
    <row r="2997" spans="1:6" ht="14.5">
      <c r="A2997" s="135" t="s">
        <v>4777</v>
      </c>
      <c r="B2997" s="135">
        <v>541444</v>
      </c>
      <c r="C2997" s="135" t="s">
        <v>391</v>
      </c>
      <c r="D2997" s="135" t="s">
        <v>505</v>
      </c>
      <c r="E2997" s="135"/>
      <c r="F2997" s="135"/>
    </row>
    <row r="2998" spans="1:6" ht="14.5">
      <c r="A2998" s="135" t="s">
        <v>4778</v>
      </c>
      <c r="B2998" s="135">
        <v>532521</v>
      </c>
      <c r="C2998" s="135" t="s">
        <v>4779</v>
      </c>
      <c r="D2998" s="135" t="s">
        <v>484</v>
      </c>
      <c r="E2998" s="135"/>
      <c r="F2998" s="135"/>
    </row>
    <row r="2999" spans="1:6" ht="14.5">
      <c r="A2999" s="135" t="s">
        <v>4780</v>
      </c>
      <c r="B2999" s="135">
        <v>511597</v>
      </c>
      <c r="C2999" s="135" t="s">
        <v>391</v>
      </c>
      <c r="D2999" s="135" t="s">
        <v>408</v>
      </c>
      <c r="E2999" s="135"/>
      <c r="F2999" s="135"/>
    </row>
    <row r="3000" spans="1:6" ht="14.5">
      <c r="A3000" s="135" t="s">
        <v>4781</v>
      </c>
      <c r="B3000" s="135">
        <v>517397</v>
      </c>
      <c r="C3000" s="135" t="s">
        <v>391</v>
      </c>
      <c r="D3000" s="135" t="s">
        <v>933</v>
      </c>
      <c r="E3000" s="135"/>
      <c r="F3000" s="135"/>
    </row>
    <row r="3001" spans="1:6" ht="14.5">
      <c r="A3001" s="135" t="s">
        <v>4782</v>
      </c>
      <c r="B3001" s="135">
        <v>517397</v>
      </c>
      <c r="C3001" s="135" t="s">
        <v>391</v>
      </c>
      <c r="D3001" s="135" t="s">
        <v>933</v>
      </c>
      <c r="E3001" s="135"/>
      <c r="F3001" s="135"/>
    </row>
    <row r="3002" spans="1:6" ht="14.5">
      <c r="A3002" s="135" t="s">
        <v>4783</v>
      </c>
      <c r="B3002" s="135">
        <v>511525</v>
      </c>
      <c r="C3002" s="135" t="s">
        <v>391</v>
      </c>
      <c r="D3002" s="135" t="s">
        <v>484</v>
      </c>
      <c r="E3002" s="135"/>
      <c r="F3002" s="135"/>
    </row>
    <row r="3003" spans="1:6" ht="14.5">
      <c r="A3003" s="135" t="s">
        <v>4784</v>
      </c>
      <c r="B3003" s="135">
        <v>531349</v>
      </c>
      <c r="C3003" s="135" t="s">
        <v>4785</v>
      </c>
      <c r="D3003" s="135" t="s">
        <v>729</v>
      </c>
      <c r="E3003" s="135"/>
      <c r="F3003" s="135"/>
    </row>
    <row r="3004" spans="1:6" ht="14.5">
      <c r="A3004" s="135" t="s">
        <v>4786</v>
      </c>
      <c r="B3004" s="135" t="s">
        <v>391</v>
      </c>
      <c r="C3004" s="135" t="s">
        <v>4787</v>
      </c>
      <c r="D3004" s="135" t="s">
        <v>402</v>
      </c>
      <c r="E3004" s="135"/>
      <c r="F3004" s="135"/>
    </row>
    <row r="3005" spans="1:6" ht="14.5">
      <c r="A3005" s="135" t="s">
        <v>4788</v>
      </c>
      <c r="B3005" s="135">
        <v>538742</v>
      </c>
      <c r="C3005" s="135" t="s">
        <v>391</v>
      </c>
      <c r="D3005" s="135" t="s">
        <v>413</v>
      </c>
      <c r="E3005" s="135"/>
      <c r="F3005" s="135"/>
    </row>
    <row r="3006" spans="1:6" ht="14.5">
      <c r="A3006" s="135" t="s">
        <v>4789</v>
      </c>
      <c r="B3006" s="135">
        <v>538860</v>
      </c>
      <c r="C3006" s="135" t="s">
        <v>391</v>
      </c>
      <c r="D3006" s="135" t="s">
        <v>408</v>
      </c>
      <c r="E3006" s="135"/>
      <c r="F3006" s="135"/>
    </row>
    <row r="3007" spans="1:6" ht="14.5">
      <c r="A3007" s="135" t="s">
        <v>4790</v>
      </c>
      <c r="B3007" s="135">
        <v>524820</v>
      </c>
      <c r="C3007" s="135" t="s">
        <v>4791</v>
      </c>
      <c r="D3007" s="135" t="s">
        <v>601</v>
      </c>
      <c r="E3007" s="135"/>
      <c r="F3007" s="135"/>
    </row>
    <row r="3008" spans="1:6" ht="14.5">
      <c r="A3008" s="135" t="s">
        <v>4792</v>
      </c>
      <c r="B3008" s="135">
        <v>508941</v>
      </c>
      <c r="C3008" s="135" t="s">
        <v>391</v>
      </c>
      <c r="D3008" s="135" t="s">
        <v>576</v>
      </c>
      <c r="E3008" s="135"/>
      <c r="F3008" s="135"/>
    </row>
    <row r="3009" spans="1:6" ht="14.5">
      <c r="A3009" s="135" t="s">
        <v>4793</v>
      </c>
      <c r="B3009" s="135">
        <v>504093</v>
      </c>
      <c r="C3009" s="135" t="s">
        <v>391</v>
      </c>
      <c r="D3009" s="135" t="s">
        <v>937</v>
      </c>
      <c r="E3009" s="135"/>
      <c r="F3009" s="135"/>
    </row>
    <row r="3010" spans="1:6" ht="14.5">
      <c r="A3010" s="135" t="s">
        <v>4794</v>
      </c>
      <c r="B3010" s="135">
        <v>513511</v>
      </c>
      <c r="C3010" s="135" t="s">
        <v>391</v>
      </c>
      <c r="D3010" s="135" t="s">
        <v>423</v>
      </c>
      <c r="E3010" s="135"/>
      <c r="F3010" s="135"/>
    </row>
    <row r="3011" spans="1:6" ht="14.5">
      <c r="A3011" s="135" t="s">
        <v>4795</v>
      </c>
      <c r="B3011" s="135">
        <v>531726</v>
      </c>
      <c r="C3011" s="135" t="s">
        <v>391</v>
      </c>
      <c r="D3011" s="135" t="s">
        <v>429</v>
      </c>
      <c r="E3011" s="135"/>
      <c r="F3011" s="135"/>
    </row>
    <row r="3012" spans="1:6" ht="14.5">
      <c r="A3012" s="135" t="s">
        <v>4796</v>
      </c>
      <c r="B3012" s="135">
        <v>506122</v>
      </c>
      <c r="C3012" s="135" t="s">
        <v>391</v>
      </c>
      <c r="D3012" s="135" t="s">
        <v>746</v>
      </c>
      <c r="E3012" s="135"/>
      <c r="F3012" s="135"/>
    </row>
    <row r="3013" spans="1:6" ht="14.5">
      <c r="A3013" s="135" t="s">
        <v>4797</v>
      </c>
      <c r="B3013" s="135">
        <v>531280</v>
      </c>
      <c r="C3013" s="135" t="s">
        <v>391</v>
      </c>
      <c r="D3013" s="135" t="s">
        <v>586</v>
      </c>
      <c r="E3013" s="135"/>
      <c r="F3013" s="135"/>
    </row>
    <row r="3014" spans="1:6" ht="14.5">
      <c r="A3014" s="135" t="s">
        <v>4798</v>
      </c>
      <c r="B3014" s="135">
        <v>534796</v>
      </c>
      <c r="C3014" s="135" t="s">
        <v>391</v>
      </c>
      <c r="D3014" s="135" t="s">
        <v>511</v>
      </c>
      <c r="E3014" s="135"/>
      <c r="F3014" s="135"/>
    </row>
    <row r="3015" spans="1:6" ht="14.5">
      <c r="A3015" s="135" t="s">
        <v>4799</v>
      </c>
      <c r="B3015" s="135" t="s">
        <v>391</v>
      </c>
      <c r="C3015" s="135" t="s">
        <v>4800</v>
      </c>
      <c r="D3015" s="135" t="s">
        <v>402</v>
      </c>
      <c r="E3015" s="135"/>
      <c r="F3015" s="135"/>
    </row>
    <row r="3016" spans="1:6" ht="14.5">
      <c r="A3016" s="135" t="s">
        <v>4801</v>
      </c>
      <c r="B3016" s="135">
        <v>539143</v>
      </c>
      <c r="C3016" s="135" t="s">
        <v>391</v>
      </c>
      <c r="D3016" s="135" t="s">
        <v>380</v>
      </c>
      <c r="E3016" s="135"/>
      <c r="F3016" s="135"/>
    </row>
    <row r="3017" spans="1:6" ht="14.5">
      <c r="A3017" s="135" t="s">
        <v>4802</v>
      </c>
      <c r="B3017" s="135">
        <v>500322</v>
      </c>
      <c r="C3017" s="135" t="s">
        <v>391</v>
      </c>
      <c r="D3017" s="135" t="s">
        <v>404</v>
      </c>
      <c r="E3017" s="135"/>
      <c r="F3017" s="135"/>
    </row>
    <row r="3018" spans="1:6" ht="14.5">
      <c r="A3018" s="135" t="s">
        <v>4803</v>
      </c>
      <c r="B3018" s="135">
        <v>513359</v>
      </c>
      <c r="C3018" s="135" t="s">
        <v>4804</v>
      </c>
      <c r="D3018" s="135" t="s">
        <v>668</v>
      </c>
      <c r="E3018" s="135"/>
      <c r="F3018" s="135"/>
    </row>
    <row r="3019" spans="1:6" ht="14.5">
      <c r="A3019" s="135" t="s">
        <v>4805</v>
      </c>
      <c r="B3019" s="135">
        <v>533211</v>
      </c>
      <c r="C3019" s="135" t="s">
        <v>4806</v>
      </c>
      <c r="D3019" s="135" t="s">
        <v>429</v>
      </c>
      <c r="E3019" s="135"/>
      <c r="F3019" s="135"/>
    </row>
    <row r="3020" spans="1:6" ht="14.5">
      <c r="A3020" s="135" t="s">
        <v>4807</v>
      </c>
      <c r="B3020" s="135">
        <v>539889</v>
      </c>
      <c r="C3020" s="135" t="s">
        <v>4808</v>
      </c>
      <c r="D3020" s="135" t="s">
        <v>451</v>
      </c>
      <c r="E3020" s="135"/>
      <c r="F3020" s="135"/>
    </row>
    <row r="3021" spans="1:6" ht="14.5">
      <c r="A3021" s="135" t="s">
        <v>4809</v>
      </c>
      <c r="B3021" s="135">
        <v>531255</v>
      </c>
      <c r="C3021" s="135" t="s">
        <v>391</v>
      </c>
      <c r="D3021" s="135" t="s">
        <v>408</v>
      </c>
      <c r="E3021" s="135"/>
      <c r="F3021" s="135"/>
    </row>
    <row r="3022" spans="1:6" ht="14.5">
      <c r="A3022" s="135" t="s">
        <v>4810</v>
      </c>
      <c r="B3022" s="135">
        <v>530555</v>
      </c>
      <c r="C3022" s="135" t="s">
        <v>4811</v>
      </c>
      <c r="D3022" s="135" t="s">
        <v>689</v>
      </c>
      <c r="E3022" s="135"/>
      <c r="F3022" s="135"/>
    </row>
    <row r="3023" spans="1:6" ht="14.5">
      <c r="A3023" s="135" t="s">
        <v>4812</v>
      </c>
      <c r="B3023" s="135">
        <v>507970</v>
      </c>
      <c r="C3023" s="135" t="s">
        <v>391</v>
      </c>
      <c r="D3023" s="135" t="s">
        <v>573</v>
      </c>
      <c r="E3023" s="135"/>
      <c r="F3023" s="135"/>
    </row>
    <row r="3024" spans="1:6" ht="14.5">
      <c r="A3024" s="135" t="s">
        <v>4813</v>
      </c>
      <c r="B3024" s="135">
        <v>507970</v>
      </c>
      <c r="C3024" s="135" t="s">
        <v>391</v>
      </c>
      <c r="D3024" s="135" t="s">
        <v>573</v>
      </c>
      <c r="E3024" s="135"/>
      <c r="F3024" s="135"/>
    </row>
    <row r="3025" spans="1:6" ht="14.5">
      <c r="A3025" s="135" t="s">
        <v>4814</v>
      </c>
      <c r="B3025" s="135">
        <v>524689</v>
      </c>
      <c r="C3025" s="135" t="s">
        <v>4815</v>
      </c>
      <c r="D3025" s="135" t="s">
        <v>429</v>
      </c>
      <c r="E3025" s="135"/>
      <c r="F3025" s="135"/>
    </row>
    <row r="3026" spans="1:6" ht="14.5">
      <c r="A3026" s="135" t="s">
        <v>4816</v>
      </c>
      <c r="B3026" s="135">
        <v>524689</v>
      </c>
      <c r="C3026" s="135" t="s">
        <v>4815</v>
      </c>
      <c r="D3026" s="135" t="s">
        <v>429</v>
      </c>
      <c r="E3026" s="135"/>
      <c r="F3026" s="135"/>
    </row>
    <row r="3027" spans="1:6" ht="14.5">
      <c r="A3027" s="135" t="s">
        <v>4817</v>
      </c>
      <c r="B3027" s="135">
        <v>539481</v>
      </c>
      <c r="C3027" s="135" t="s">
        <v>391</v>
      </c>
      <c r="D3027" s="135" t="s">
        <v>408</v>
      </c>
      <c r="E3027" s="135"/>
      <c r="F3027" s="135"/>
    </row>
    <row r="3028" spans="1:6" ht="14.5">
      <c r="A3028" s="135" t="s">
        <v>4818</v>
      </c>
      <c r="B3028" s="135" t="s">
        <v>391</v>
      </c>
      <c r="C3028" s="135" t="s">
        <v>4819</v>
      </c>
      <c r="D3028" s="135" t="s">
        <v>402</v>
      </c>
      <c r="E3028" s="135"/>
      <c r="F3028" s="135"/>
    </row>
    <row r="3029" spans="1:6" ht="14.5">
      <c r="A3029" s="135" t="s">
        <v>4820</v>
      </c>
      <c r="B3029" s="135">
        <v>524628</v>
      </c>
      <c r="C3029" s="135" t="s">
        <v>391</v>
      </c>
      <c r="D3029" s="135" t="s">
        <v>413</v>
      </c>
      <c r="E3029" s="135"/>
      <c r="F3029" s="135"/>
    </row>
    <row r="3030" spans="1:6" ht="14.5">
      <c r="A3030" s="135" t="s">
        <v>4821</v>
      </c>
      <c r="B3030" s="135">
        <v>532911</v>
      </c>
      <c r="C3030" s="135" t="s">
        <v>391</v>
      </c>
      <c r="D3030" s="135" t="s">
        <v>477</v>
      </c>
      <c r="E3030" s="135"/>
      <c r="F3030" s="135"/>
    </row>
    <row r="3031" spans="1:6" ht="14.5">
      <c r="A3031" s="135" t="s">
        <v>4822</v>
      </c>
      <c r="B3031" s="135">
        <v>540359</v>
      </c>
      <c r="C3031" s="135" t="s">
        <v>391</v>
      </c>
      <c r="D3031" s="135" t="s">
        <v>429</v>
      </c>
      <c r="E3031" s="135"/>
      <c r="F3031" s="135"/>
    </row>
    <row r="3032" spans="1:6" ht="14.5">
      <c r="A3032" s="135" t="s">
        <v>4823</v>
      </c>
      <c r="B3032" s="135">
        <v>540467</v>
      </c>
      <c r="C3032" s="135" t="s">
        <v>391</v>
      </c>
      <c r="D3032" s="135" t="s">
        <v>505</v>
      </c>
      <c r="E3032" s="135"/>
      <c r="F3032" s="135"/>
    </row>
    <row r="3033" spans="1:6" ht="14.5">
      <c r="A3033" s="135" t="s">
        <v>4824</v>
      </c>
      <c r="B3033" s="135">
        <v>780017</v>
      </c>
      <c r="C3033" s="135" t="s">
        <v>391</v>
      </c>
      <c r="D3033" s="135" t="s">
        <v>482</v>
      </c>
      <c r="E3033" s="135"/>
      <c r="F3033" s="135"/>
    </row>
    <row r="3034" spans="1:6" ht="14.5">
      <c r="A3034" s="135" t="s">
        <v>4825</v>
      </c>
      <c r="B3034" s="135">
        <v>506128</v>
      </c>
      <c r="C3034" s="135" t="s">
        <v>391</v>
      </c>
      <c r="D3034" s="135" t="s">
        <v>429</v>
      </c>
      <c r="E3034" s="135"/>
      <c r="F3034" s="135"/>
    </row>
    <row r="3035" spans="1:6" ht="14.5">
      <c r="A3035" s="135" t="s">
        <v>4826</v>
      </c>
      <c r="B3035" s="135">
        <v>511702</v>
      </c>
      <c r="C3035" s="135" t="s">
        <v>391</v>
      </c>
      <c r="D3035" s="135" t="s">
        <v>408</v>
      </c>
      <c r="E3035" s="135"/>
      <c r="F3035" s="135"/>
    </row>
    <row r="3036" spans="1:6" ht="14.5">
      <c r="A3036" s="135" t="s">
        <v>4827</v>
      </c>
      <c r="B3036" s="135">
        <v>511176</v>
      </c>
      <c r="C3036" s="135" t="s">
        <v>391</v>
      </c>
      <c r="D3036" s="135" t="s">
        <v>477</v>
      </c>
      <c r="E3036" s="135"/>
      <c r="F3036" s="135"/>
    </row>
    <row r="3037" spans="1:6" ht="14.5">
      <c r="A3037" s="135" t="s">
        <v>4828</v>
      </c>
      <c r="B3037" s="135">
        <v>532780</v>
      </c>
      <c r="C3037" s="135" t="s">
        <v>4829</v>
      </c>
      <c r="D3037" s="135" t="s">
        <v>477</v>
      </c>
      <c r="E3037" s="135"/>
      <c r="F3037" s="135"/>
    </row>
    <row r="3038" spans="1:6" ht="14.5">
      <c r="A3038" s="135" t="s">
        <v>4830</v>
      </c>
      <c r="B3038" s="135">
        <v>526349</v>
      </c>
      <c r="C3038" s="135" t="s">
        <v>391</v>
      </c>
      <c r="D3038" s="135" t="s">
        <v>746</v>
      </c>
      <c r="E3038" s="135"/>
      <c r="F3038" s="135"/>
    </row>
    <row r="3039" spans="1:6" ht="14.5">
      <c r="A3039" s="135" t="s">
        <v>4831</v>
      </c>
      <c r="B3039" s="135">
        <v>541347</v>
      </c>
      <c r="C3039" s="135" t="s">
        <v>391</v>
      </c>
      <c r="D3039" s="135" t="s">
        <v>1090</v>
      </c>
      <c r="E3039" s="135"/>
      <c r="F3039" s="135"/>
    </row>
    <row r="3040" spans="1:6" ht="14.5">
      <c r="A3040" s="135" t="s">
        <v>4832</v>
      </c>
      <c r="B3040" s="135">
        <v>521080</v>
      </c>
      <c r="C3040" s="135" t="s">
        <v>391</v>
      </c>
      <c r="D3040" s="135" t="s">
        <v>406</v>
      </c>
      <c r="E3040" s="135"/>
      <c r="F3040" s="135"/>
    </row>
    <row r="3041" spans="1:6" ht="14.5">
      <c r="A3041" s="135" t="s">
        <v>4833</v>
      </c>
      <c r="B3041" s="135" t="s">
        <v>391</v>
      </c>
      <c r="C3041" s="135" t="s">
        <v>4834</v>
      </c>
      <c r="D3041" s="135" t="s">
        <v>402</v>
      </c>
      <c r="E3041" s="135"/>
      <c r="F3041" s="135"/>
    </row>
    <row r="3042" spans="1:6" ht="14.5">
      <c r="A3042" s="135" t="s">
        <v>4835</v>
      </c>
      <c r="B3042" s="135">
        <v>500456</v>
      </c>
      <c r="C3042" s="135" t="s">
        <v>391</v>
      </c>
      <c r="D3042" s="135" t="s">
        <v>768</v>
      </c>
      <c r="E3042" s="135"/>
      <c r="F3042" s="135"/>
    </row>
    <row r="3043" spans="1:6" ht="14.5">
      <c r="A3043" s="135" t="s">
        <v>4836</v>
      </c>
      <c r="B3043" s="135">
        <v>511734</v>
      </c>
      <c r="C3043" s="135" t="s">
        <v>391</v>
      </c>
      <c r="D3043" s="135" t="s">
        <v>408</v>
      </c>
      <c r="E3043" s="135"/>
      <c r="F3043" s="135"/>
    </row>
    <row r="3044" spans="1:6" ht="14.5">
      <c r="A3044" s="135" t="s">
        <v>4837</v>
      </c>
      <c r="B3044" s="135">
        <v>503092</v>
      </c>
      <c r="C3044" s="135" t="s">
        <v>391</v>
      </c>
      <c r="D3044" s="135" t="s">
        <v>406</v>
      </c>
      <c r="E3044" s="135"/>
      <c r="F3044" s="135"/>
    </row>
    <row r="3045" spans="1:6" ht="14.5">
      <c r="A3045" s="135" t="s">
        <v>4838</v>
      </c>
      <c r="B3045" s="135">
        <v>539401</v>
      </c>
      <c r="C3045" s="135" t="s">
        <v>391</v>
      </c>
      <c r="D3045" s="135" t="s">
        <v>505</v>
      </c>
      <c r="E3045" s="135"/>
      <c r="F3045" s="135"/>
    </row>
    <row r="3046" spans="1:6" ht="14.5">
      <c r="A3046" s="135" t="s">
        <v>4839</v>
      </c>
      <c r="B3046" s="135">
        <v>531120</v>
      </c>
      <c r="C3046" s="135" t="s">
        <v>4840</v>
      </c>
      <c r="D3046" s="135" t="s">
        <v>789</v>
      </c>
      <c r="E3046" s="135"/>
      <c r="F3046" s="135"/>
    </row>
    <row r="3047" spans="1:6" ht="14.5">
      <c r="A3047" s="135" t="s">
        <v>4841</v>
      </c>
      <c r="B3047" s="135">
        <v>526381</v>
      </c>
      <c r="C3047" s="135" t="s">
        <v>4842</v>
      </c>
      <c r="D3047" s="135" t="s">
        <v>463</v>
      </c>
      <c r="E3047" s="135"/>
      <c r="F3047" s="135"/>
    </row>
    <row r="3048" spans="1:6" ht="14.5">
      <c r="A3048" s="135" t="s">
        <v>4843</v>
      </c>
      <c r="B3048" s="135">
        <v>517417</v>
      </c>
      <c r="C3048" s="135" t="s">
        <v>391</v>
      </c>
      <c r="D3048" s="135" t="s">
        <v>399</v>
      </c>
      <c r="E3048" s="135"/>
      <c r="F3048" s="135"/>
    </row>
    <row r="3049" spans="1:6" ht="14.5">
      <c r="A3049" s="135" t="s">
        <v>4844</v>
      </c>
      <c r="B3049" s="135">
        <v>517417</v>
      </c>
      <c r="C3049" s="135" t="s">
        <v>391</v>
      </c>
      <c r="D3049" s="135" t="s">
        <v>399</v>
      </c>
      <c r="E3049" s="135"/>
      <c r="F3049" s="135"/>
    </row>
    <row r="3050" spans="1:6" ht="14.5">
      <c r="A3050" s="135" t="s">
        <v>4845</v>
      </c>
      <c r="B3050" s="135">
        <v>524031</v>
      </c>
      <c r="C3050" s="135" t="s">
        <v>391</v>
      </c>
      <c r="D3050" s="135" t="s">
        <v>477</v>
      </c>
      <c r="E3050" s="135"/>
      <c r="F3050" s="135"/>
    </row>
    <row r="3051" spans="1:6" ht="14.5">
      <c r="A3051" s="135" t="s">
        <v>4846</v>
      </c>
      <c r="B3051" s="135">
        <v>514326</v>
      </c>
      <c r="C3051" s="135" t="s">
        <v>4847</v>
      </c>
      <c r="D3051" s="135" t="s">
        <v>406</v>
      </c>
      <c r="E3051" s="135"/>
      <c r="F3051" s="135"/>
    </row>
    <row r="3052" spans="1:6" ht="14.5">
      <c r="A3052" s="135" t="s">
        <v>4848</v>
      </c>
      <c r="B3052" s="135">
        <v>514326</v>
      </c>
      <c r="C3052" s="135" t="s">
        <v>4847</v>
      </c>
      <c r="D3052" s="135" t="s">
        <v>406</v>
      </c>
      <c r="E3052" s="135"/>
      <c r="F3052" s="135"/>
    </row>
    <row r="3053" spans="1:6" ht="14.5">
      <c r="A3053" s="135" t="s">
        <v>4849</v>
      </c>
      <c r="B3053" s="135">
        <v>539113</v>
      </c>
      <c r="C3053" s="135" t="s">
        <v>391</v>
      </c>
      <c r="D3053" s="135" t="s">
        <v>408</v>
      </c>
      <c r="E3053" s="135"/>
      <c r="F3053" s="135"/>
    </row>
    <row r="3054" spans="1:6" ht="14.5">
      <c r="A3054" s="135" t="s">
        <v>4850</v>
      </c>
      <c r="B3054" s="135">
        <v>532742</v>
      </c>
      <c r="C3054" s="135" t="s">
        <v>391</v>
      </c>
      <c r="D3054" s="135" t="s">
        <v>551</v>
      </c>
      <c r="E3054" s="135"/>
      <c r="F3054" s="135"/>
    </row>
    <row r="3055" spans="1:6" ht="14.5">
      <c r="A3055" s="135" t="s">
        <v>4851</v>
      </c>
      <c r="B3055" s="135">
        <v>535658</v>
      </c>
      <c r="C3055" s="135" t="s">
        <v>391</v>
      </c>
      <c r="D3055" s="135" t="s">
        <v>408</v>
      </c>
      <c r="E3055" s="135"/>
      <c r="F3055" s="135"/>
    </row>
    <row r="3056" spans="1:6" ht="14.5">
      <c r="A3056" s="135" t="s">
        <v>4852</v>
      </c>
      <c r="B3056" s="135">
        <v>532676</v>
      </c>
      <c r="C3056" s="135" t="s">
        <v>4853</v>
      </c>
      <c r="D3056" s="135" t="s">
        <v>789</v>
      </c>
      <c r="E3056" s="135"/>
      <c r="F3056" s="135"/>
    </row>
    <row r="3057" spans="1:6" ht="14.5">
      <c r="A3057" s="135" t="s">
        <v>4854</v>
      </c>
      <c r="B3057" s="135">
        <v>514087</v>
      </c>
      <c r="C3057" s="135" t="s">
        <v>391</v>
      </c>
      <c r="D3057" s="135" t="s">
        <v>406</v>
      </c>
      <c r="E3057" s="135"/>
      <c r="F3057" s="135"/>
    </row>
    <row r="3058" spans="1:6" ht="14.5">
      <c r="A3058" s="135" t="s">
        <v>4855</v>
      </c>
      <c r="B3058" s="135">
        <v>534809</v>
      </c>
      <c r="C3058" s="135" t="s">
        <v>4856</v>
      </c>
      <c r="D3058" s="135" t="s">
        <v>505</v>
      </c>
      <c r="E3058" s="135"/>
      <c r="F3058" s="135"/>
    </row>
    <row r="3059" spans="1:6" ht="14.5">
      <c r="A3059" s="135" t="s">
        <v>4857</v>
      </c>
      <c r="B3059" s="135">
        <v>517119</v>
      </c>
      <c r="C3059" s="135" t="s">
        <v>391</v>
      </c>
      <c r="D3059" s="135" t="s">
        <v>716</v>
      </c>
      <c r="E3059" s="135"/>
      <c r="F3059" s="135"/>
    </row>
    <row r="3060" spans="1:6" ht="14.5">
      <c r="A3060" s="135" t="s">
        <v>4858</v>
      </c>
      <c r="B3060" s="135">
        <v>538730</v>
      </c>
      <c r="C3060" s="135" t="s">
        <v>4859</v>
      </c>
      <c r="D3060" s="135" t="s">
        <v>413</v>
      </c>
      <c r="E3060" s="135"/>
      <c r="F3060" s="135"/>
    </row>
    <row r="3061" spans="1:6" ht="14.5">
      <c r="A3061" s="135" t="s">
        <v>4860</v>
      </c>
      <c r="B3061" s="135">
        <v>532808</v>
      </c>
      <c r="C3061" s="135" t="s">
        <v>4861</v>
      </c>
      <c r="D3061" s="135" t="s">
        <v>505</v>
      </c>
      <c r="E3061" s="135"/>
      <c r="F3061" s="135"/>
    </row>
    <row r="3062" spans="1:6" ht="14.5">
      <c r="A3062" s="135" t="s">
        <v>4862</v>
      </c>
      <c r="B3062" s="135">
        <v>523260</v>
      </c>
      <c r="C3062" s="135" t="s">
        <v>4863</v>
      </c>
      <c r="D3062" s="135" t="s">
        <v>586</v>
      </c>
      <c r="E3062" s="135"/>
      <c r="F3062" s="135"/>
    </row>
    <row r="3063" spans="1:6" ht="14.5">
      <c r="A3063" s="135" t="s">
        <v>4864</v>
      </c>
      <c r="B3063" s="135">
        <v>539273</v>
      </c>
      <c r="C3063" s="135" t="s">
        <v>391</v>
      </c>
      <c r="D3063" s="135" t="s">
        <v>880</v>
      </c>
      <c r="E3063" s="135"/>
      <c r="F3063" s="135"/>
    </row>
    <row r="3064" spans="1:6" ht="14.5">
      <c r="A3064" s="135" t="s">
        <v>4865</v>
      </c>
      <c r="B3064" s="135">
        <v>524136</v>
      </c>
      <c r="C3064" s="135" t="s">
        <v>391</v>
      </c>
      <c r="D3064" s="135" t="s">
        <v>2210</v>
      </c>
      <c r="E3064" s="135"/>
      <c r="F3064" s="135"/>
    </row>
    <row r="3065" spans="1:6" ht="14.5">
      <c r="A3065" s="135" t="s">
        <v>4866</v>
      </c>
      <c r="B3065" s="135">
        <v>531352</v>
      </c>
      <c r="C3065" s="135" t="s">
        <v>391</v>
      </c>
      <c r="D3065" s="135" t="s">
        <v>406</v>
      </c>
      <c r="E3065" s="135"/>
      <c r="F3065" s="135"/>
    </row>
    <row r="3066" spans="1:6" ht="14.5">
      <c r="A3066" s="135" t="s">
        <v>4867</v>
      </c>
      <c r="B3066" s="135">
        <v>503031</v>
      </c>
      <c r="C3066" s="135" t="s">
        <v>4868</v>
      </c>
      <c r="D3066" s="135" t="s">
        <v>477</v>
      </c>
      <c r="E3066" s="135"/>
      <c r="F3066" s="135"/>
    </row>
    <row r="3067" spans="1:6" ht="14.5">
      <c r="A3067" s="135" t="s">
        <v>4869</v>
      </c>
      <c r="B3067" s="135">
        <v>539333</v>
      </c>
      <c r="C3067" s="135" t="s">
        <v>4870</v>
      </c>
      <c r="D3067" s="135" t="s">
        <v>477</v>
      </c>
      <c r="E3067" s="135"/>
      <c r="F3067" s="135"/>
    </row>
    <row r="3068" spans="1:6" ht="14.5">
      <c r="A3068" s="135" t="s">
        <v>4871</v>
      </c>
      <c r="B3068" s="135">
        <v>513228</v>
      </c>
      <c r="C3068" s="135" t="s">
        <v>4872</v>
      </c>
      <c r="D3068" s="135" t="s">
        <v>423</v>
      </c>
      <c r="E3068" s="135"/>
      <c r="F3068" s="135"/>
    </row>
    <row r="3069" spans="1:6" ht="14.5">
      <c r="A3069" s="135" t="s">
        <v>4873</v>
      </c>
      <c r="B3069" s="135" t="s">
        <v>391</v>
      </c>
      <c r="C3069" s="135" t="s">
        <v>4874</v>
      </c>
      <c r="D3069" s="135" t="s">
        <v>402</v>
      </c>
      <c r="E3069" s="135"/>
      <c r="F3069" s="135"/>
    </row>
    <row r="3070" spans="1:6" ht="14.5">
      <c r="A3070" s="135" t="s">
        <v>4875</v>
      </c>
      <c r="B3070" s="135">
        <v>500329</v>
      </c>
      <c r="C3070" s="135" t="s">
        <v>391</v>
      </c>
      <c r="D3070" s="135" t="s">
        <v>394</v>
      </c>
      <c r="E3070" s="135"/>
      <c r="F3070" s="135"/>
    </row>
    <row r="3071" spans="1:6" ht="14.5">
      <c r="A3071" s="135" t="s">
        <v>4876</v>
      </c>
      <c r="B3071" s="135">
        <v>524210</v>
      </c>
      <c r="C3071" s="135" t="s">
        <v>391</v>
      </c>
      <c r="D3071" s="135" t="s">
        <v>439</v>
      </c>
      <c r="E3071" s="135"/>
      <c r="F3071" s="135"/>
    </row>
    <row r="3072" spans="1:6" ht="14.5">
      <c r="A3072" s="135" t="s">
        <v>4877</v>
      </c>
      <c r="B3072" s="135">
        <v>524210</v>
      </c>
      <c r="C3072" s="135" t="s">
        <v>391</v>
      </c>
      <c r="D3072" s="135" t="s">
        <v>439</v>
      </c>
      <c r="E3072" s="135"/>
      <c r="F3072" s="135"/>
    </row>
    <row r="3073" spans="1:6" ht="14.5">
      <c r="A3073" s="135" t="s">
        <v>4878</v>
      </c>
      <c r="B3073" s="135">
        <v>501144</v>
      </c>
      <c r="C3073" s="135" t="s">
        <v>391</v>
      </c>
      <c r="D3073" s="135" t="s">
        <v>812</v>
      </c>
      <c r="E3073" s="135"/>
      <c r="F3073" s="135"/>
    </row>
    <row r="3074" spans="1:6" ht="14.5">
      <c r="A3074" s="135" t="s">
        <v>4879</v>
      </c>
      <c r="B3074" s="135" t="s">
        <v>391</v>
      </c>
      <c r="C3074" s="135" t="s">
        <v>4880</v>
      </c>
      <c r="D3074" s="135" t="s">
        <v>402</v>
      </c>
      <c r="E3074" s="135"/>
      <c r="F3074" s="135"/>
    </row>
    <row r="3075" spans="1:6" ht="14.5">
      <c r="A3075" s="135" t="s">
        <v>4881</v>
      </c>
      <c r="B3075" s="135">
        <v>521062</v>
      </c>
      <c r="C3075" s="135" t="s">
        <v>391</v>
      </c>
      <c r="D3075" s="135" t="s">
        <v>1130</v>
      </c>
      <c r="E3075" s="135"/>
      <c r="F3075" s="135"/>
    </row>
    <row r="3076" spans="1:6" ht="14.5">
      <c r="A3076" s="135" t="s">
        <v>4882</v>
      </c>
      <c r="B3076" s="135">
        <v>526435</v>
      </c>
      <c r="C3076" s="135" t="s">
        <v>391</v>
      </c>
      <c r="D3076" s="135" t="s">
        <v>385</v>
      </c>
      <c r="E3076" s="135"/>
      <c r="F3076" s="135"/>
    </row>
    <row r="3077" spans="1:6" ht="14.5">
      <c r="A3077" s="135" t="s">
        <v>4883</v>
      </c>
      <c r="B3077" s="135">
        <v>504132</v>
      </c>
      <c r="C3077" s="135" t="s">
        <v>391</v>
      </c>
      <c r="D3077" s="135" t="s">
        <v>576</v>
      </c>
      <c r="E3077" s="135"/>
      <c r="F3077" s="135"/>
    </row>
    <row r="3078" spans="1:6" ht="14.5">
      <c r="A3078" s="135" t="s">
        <v>4884</v>
      </c>
      <c r="B3078" s="135">
        <v>533179</v>
      </c>
      <c r="C3078" s="135" t="s">
        <v>4885</v>
      </c>
      <c r="D3078" s="135" t="s">
        <v>377</v>
      </c>
      <c r="E3078" s="135"/>
      <c r="F3078" s="135"/>
    </row>
    <row r="3079" spans="1:6" ht="14.5">
      <c r="A3079" s="135" t="s">
        <v>4886</v>
      </c>
      <c r="B3079" s="135">
        <v>517172</v>
      </c>
      <c r="C3079" s="135" t="s">
        <v>391</v>
      </c>
      <c r="D3079" s="135" t="s">
        <v>933</v>
      </c>
      <c r="E3079" s="135"/>
      <c r="F3079" s="135"/>
    </row>
    <row r="3080" spans="1:6" ht="14.5">
      <c r="A3080" s="135" t="s">
        <v>4887</v>
      </c>
      <c r="B3080" s="135">
        <v>530381</v>
      </c>
      <c r="C3080" s="135" t="s">
        <v>4888</v>
      </c>
      <c r="D3080" s="135" t="s">
        <v>789</v>
      </c>
      <c r="E3080" s="135"/>
      <c r="F3080" s="135"/>
    </row>
    <row r="3081" spans="1:6" ht="14.5">
      <c r="A3081" s="135" t="s">
        <v>4889</v>
      </c>
      <c r="B3081" s="135">
        <v>532522</v>
      </c>
      <c r="C3081" s="135" t="s">
        <v>4890</v>
      </c>
      <c r="D3081" s="135" t="s">
        <v>601</v>
      </c>
      <c r="E3081" s="135"/>
      <c r="F3081" s="135"/>
    </row>
    <row r="3082" spans="1:6" ht="14.5">
      <c r="A3082" s="135" t="s">
        <v>4891</v>
      </c>
      <c r="B3082" s="135">
        <v>500680</v>
      </c>
      <c r="C3082" s="135" t="s">
        <v>4892</v>
      </c>
      <c r="D3082" s="135" t="s">
        <v>429</v>
      </c>
      <c r="E3082" s="135"/>
      <c r="F3082" s="135"/>
    </row>
    <row r="3083" spans="1:6" ht="14.5">
      <c r="A3083" s="135" t="s">
        <v>4893</v>
      </c>
      <c r="B3083" s="135">
        <v>531769</v>
      </c>
      <c r="C3083" s="135" t="s">
        <v>391</v>
      </c>
      <c r="D3083" s="135" t="s">
        <v>484</v>
      </c>
      <c r="E3083" s="135"/>
      <c r="F3083" s="135"/>
    </row>
    <row r="3084" spans="1:6" ht="14.5">
      <c r="A3084" s="135" t="s">
        <v>4894</v>
      </c>
      <c r="B3084" s="135">
        <v>533581</v>
      </c>
      <c r="C3084" s="135" t="s">
        <v>4895</v>
      </c>
      <c r="D3084" s="135" t="s">
        <v>760</v>
      </c>
      <c r="E3084" s="135"/>
      <c r="F3084" s="135"/>
    </row>
    <row r="3085" spans="1:6" ht="14.5">
      <c r="A3085" s="135" t="s">
        <v>4896</v>
      </c>
      <c r="B3085" s="135">
        <v>526747</v>
      </c>
      <c r="C3085" s="135" t="s">
        <v>391</v>
      </c>
      <c r="D3085" s="135" t="s">
        <v>696</v>
      </c>
      <c r="E3085" s="135"/>
      <c r="F3085" s="135"/>
    </row>
    <row r="3086" spans="1:6" ht="14.5">
      <c r="A3086" s="135" t="s">
        <v>4897</v>
      </c>
      <c r="B3086" s="135">
        <v>531281</v>
      </c>
      <c r="C3086" s="135" t="s">
        <v>391</v>
      </c>
      <c r="D3086" s="135" t="s">
        <v>919</v>
      </c>
      <c r="E3086" s="135"/>
      <c r="F3086" s="135"/>
    </row>
    <row r="3087" spans="1:6" ht="14.5">
      <c r="A3087" s="135" t="s">
        <v>4898</v>
      </c>
      <c r="B3087" s="135">
        <v>500143</v>
      </c>
      <c r="C3087" s="135" t="s">
        <v>391</v>
      </c>
      <c r="D3087" s="135" t="s">
        <v>413</v>
      </c>
      <c r="E3087" s="135"/>
      <c r="F3087" s="135"/>
    </row>
    <row r="3088" spans="1:6" ht="14.5">
      <c r="A3088" s="135" t="s">
        <v>4899</v>
      </c>
      <c r="B3088" s="135">
        <v>512026</v>
      </c>
      <c r="C3088" s="135" t="s">
        <v>391</v>
      </c>
      <c r="D3088" s="135" t="s">
        <v>413</v>
      </c>
      <c r="E3088" s="135"/>
      <c r="F3088" s="135"/>
    </row>
    <row r="3089" spans="1:6" ht="14.5">
      <c r="A3089" s="135" t="s">
        <v>4900</v>
      </c>
      <c r="B3089" s="135">
        <v>523620</v>
      </c>
      <c r="C3089" s="135" t="s">
        <v>391</v>
      </c>
      <c r="D3089" s="135" t="s">
        <v>429</v>
      </c>
      <c r="E3089" s="135"/>
      <c r="F3089" s="135"/>
    </row>
    <row r="3090" spans="1:6" ht="14.5">
      <c r="A3090" s="135" t="s">
        <v>4901</v>
      </c>
      <c r="B3090" s="135">
        <v>506590</v>
      </c>
      <c r="C3090" s="135" t="s">
        <v>4902</v>
      </c>
      <c r="D3090" s="135" t="s">
        <v>4903</v>
      </c>
      <c r="E3090" s="135"/>
      <c r="F3090" s="135"/>
    </row>
    <row r="3091" spans="1:6" ht="14.5">
      <c r="A3091" s="135" t="s">
        <v>4904</v>
      </c>
      <c r="B3091" s="135">
        <v>526481</v>
      </c>
      <c r="C3091" s="135" t="s">
        <v>391</v>
      </c>
      <c r="D3091" s="135" t="s">
        <v>505</v>
      </c>
      <c r="E3091" s="135"/>
      <c r="F3091" s="135"/>
    </row>
    <row r="3092" spans="1:6" ht="14.5">
      <c r="A3092" s="135" t="s">
        <v>4905</v>
      </c>
      <c r="B3092" s="135">
        <v>537839</v>
      </c>
      <c r="C3092" s="135" t="s">
        <v>391</v>
      </c>
      <c r="D3092" s="135" t="s">
        <v>592</v>
      </c>
      <c r="E3092" s="135"/>
      <c r="F3092" s="135"/>
    </row>
    <row r="3093" spans="1:6" ht="14.5">
      <c r="A3093" s="135" t="s">
        <v>4906</v>
      </c>
      <c r="B3093" s="135">
        <v>509084</v>
      </c>
      <c r="C3093" s="135" t="s">
        <v>391</v>
      </c>
      <c r="D3093" s="135" t="s">
        <v>812</v>
      </c>
      <c r="E3093" s="135"/>
      <c r="F3093" s="135"/>
    </row>
    <row r="3094" spans="1:6" ht="14.5">
      <c r="A3094" s="135" t="s">
        <v>4907</v>
      </c>
      <c r="B3094" s="135">
        <v>526588</v>
      </c>
      <c r="C3094" s="135" t="s">
        <v>391</v>
      </c>
      <c r="D3094" s="135" t="s">
        <v>1630</v>
      </c>
      <c r="E3094" s="135"/>
      <c r="F3094" s="135"/>
    </row>
    <row r="3095" spans="1:6" ht="14.5">
      <c r="A3095" s="135" t="s">
        <v>4908</v>
      </c>
      <c r="B3095" s="135">
        <v>526588</v>
      </c>
      <c r="C3095" s="135" t="s">
        <v>391</v>
      </c>
      <c r="D3095" s="135" t="s">
        <v>1630</v>
      </c>
      <c r="E3095" s="135"/>
      <c r="F3095" s="135"/>
    </row>
    <row r="3096" spans="1:6" ht="14.5">
      <c r="A3096" s="135" t="s">
        <v>4909</v>
      </c>
      <c r="B3096" s="135">
        <v>524808</v>
      </c>
      <c r="C3096" s="135" t="s">
        <v>391</v>
      </c>
      <c r="D3096" s="135" t="s">
        <v>535</v>
      </c>
      <c r="E3096" s="135"/>
      <c r="F3096" s="135"/>
    </row>
    <row r="3097" spans="1:6" ht="14.5">
      <c r="A3097" s="135" t="s">
        <v>4910</v>
      </c>
      <c r="B3097" s="135">
        <v>524808</v>
      </c>
      <c r="C3097" s="135" t="s">
        <v>391</v>
      </c>
      <c r="D3097" s="135" t="s">
        <v>535</v>
      </c>
      <c r="E3097" s="135"/>
      <c r="F3097" s="135"/>
    </row>
    <row r="3098" spans="1:6" ht="14.5">
      <c r="A3098" s="135" t="s">
        <v>4911</v>
      </c>
      <c r="B3098" s="135">
        <v>523642</v>
      </c>
      <c r="C3098" s="135" t="s">
        <v>4912</v>
      </c>
      <c r="D3098" s="135" t="s">
        <v>535</v>
      </c>
      <c r="E3098" s="135"/>
      <c r="F3098" s="135"/>
    </row>
    <row r="3099" spans="1:6" ht="14.5">
      <c r="A3099" s="135" t="s">
        <v>4913</v>
      </c>
      <c r="B3099" s="135">
        <v>530305</v>
      </c>
      <c r="C3099" s="135" t="s">
        <v>391</v>
      </c>
      <c r="D3099" s="135" t="s">
        <v>1090</v>
      </c>
      <c r="E3099" s="135"/>
      <c r="F3099" s="135"/>
    </row>
    <row r="3100" spans="1:6" ht="14.5">
      <c r="A3100" s="135" t="s">
        <v>4914</v>
      </c>
      <c r="B3100" s="135">
        <v>507498</v>
      </c>
      <c r="C3100" s="135" t="s">
        <v>391</v>
      </c>
      <c r="D3100" s="135" t="s">
        <v>1090</v>
      </c>
      <c r="E3100" s="135"/>
      <c r="F3100" s="135"/>
    </row>
    <row r="3101" spans="1:6" ht="14.5">
      <c r="A3101" s="135" t="s">
        <v>4915</v>
      </c>
      <c r="B3101" s="135">
        <v>532355</v>
      </c>
      <c r="C3101" s="135" t="s">
        <v>391</v>
      </c>
      <c r="D3101" s="135" t="s">
        <v>394</v>
      </c>
      <c r="E3101" s="135"/>
      <c r="F3101" s="135"/>
    </row>
    <row r="3102" spans="1:6" ht="14.5">
      <c r="A3102" s="135" t="s">
        <v>4916</v>
      </c>
      <c r="B3102" s="135">
        <v>500331</v>
      </c>
      <c r="C3102" s="135" t="s">
        <v>4917</v>
      </c>
      <c r="D3102" s="135" t="s">
        <v>551</v>
      </c>
      <c r="E3102" s="135"/>
      <c r="F3102" s="135"/>
    </row>
    <row r="3103" spans="1:6" ht="14.5">
      <c r="A3103" s="135" t="s">
        <v>4918</v>
      </c>
      <c r="B3103" s="135">
        <v>500327</v>
      </c>
      <c r="C3103" s="135" t="s">
        <v>4919</v>
      </c>
      <c r="D3103" s="135" t="s">
        <v>511</v>
      </c>
      <c r="E3103" s="135"/>
      <c r="F3103" s="135"/>
    </row>
    <row r="3104" spans="1:6" ht="14.5">
      <c r="A3104" s="135" t="s">
        <v>4920</v>
      </c>
      <c r="B3104" s="135">
        <v>539883</v>
      </c>
      <c r="C3104" s="135" t="s">
        <v>4921</v>
      </c>
      <c r="D3104" s="135" t="s">
        <v>557</v>
      </c>
      <c r="E3104" s="135"/>
      <c r="F3104" s="135"/>
    </row>
    <row r="3105" spans="1:6" ht="14.5">
      <c r="A3105" s="135" t="s">
        <v>4922</v>
      </c>
      <c r="B3105" s="135">
        <v>519439</v>
      </c>
      <c r="C3105" s="135" t="s">
        <v>391</v>
      </c>
      <c r="D3105" s="135" t="s">
        <v>640</v>
      </c>
      <c r="E3105" s="135"/>
      <c r="F3105" s="135"/>
    </row>
    <row r="3106" spans="1:6" ht="14.5">
      <c r="A3106" s="135" t="s">
        <v>4923</v>
      </c>
      <c r="B3106" s="135">
        <v>531879</v>
      </c>
      <c r="C3106" s="135" t="s">
        <v>4924</v>
      </c>
      <c r="D3106" s="135" t="s">
        <v>1023</v>
      </c>
      <c r="E3106" s="135"/>
      <c r="F3106" s="135"/>
    </row>
    <row r="3107" spans="1:6" ht="14.5">
      <c r="A3107" s="135" t="s">
        <v>4925</v>
      </c>
      <c r="B3107" s="135">
        <v>514300</v>
      </c>
      <c r="C3107" s="135" t="s">
        <v>4926</v>
      </c>
      <c r="D3107" s="135" t="s">
        <v>406</v>
      </c>
      <c r="E3107" s="135"/>
      <c r="F3107" s="135"/>
    </row>
    <row r="3108" spans="1:6" ht="14.5">
      <c r="A3108" s="135" t="s">
        <v>4927</v>
      </c>
      <c r="B3108" s="135">
        <v>507864</v>
      </c>
      <c r="C3108" s="135" t="s">
        <v>391</v>
      </c>
      <c r="D3108" s="135" t="s">
        <v>374</v>
      </c>
      <c r="E3108" s="135"/>
      <c r="F3108" s="135"/>
    </row>
    <row r="3109" spans="1:6" ht="14.5">
      <c r="A3109" s="135" t="s">
        <v>4928</v>
      </c>
      <c r="B3109" s="135">
        <v>500302</v>
      </c>
      <c r="C3109" s="135" t="s">
        <v>4929</v>
      </c>
      <c r="D3109" s="135" t="s">
        <v>429</v>
      </c>
      <c r="E3109" s="135"/>
      <c r="F3109" s="135"/>
    </row>
    <row r="3110" spans="1:6" ht="14.5">
      <c r="A3110" s="135" t="s">
        <v>4930</v>
      </c>
      <c r="B3110" s="135">
        <v>532979</v>
      </c>
      <c r="C3110" s="135" t="s">
        <v>4931</v>
      </c>
      <c r="D3110" s="135" t="s">
        <v>429</v>
      </c>
      <c r="E3110" s="135"/>
      <c r="F3110" s="135"/>
    </row>
    <row r="3111" spans="1:6" ht="14.5">
      <c r="A3111" s="135" t="s">
        <v>4932</v>
      </c>
      <c r="B3111" s="135">
        <v>530683</v>
      </c>
      <c r="C3111" s="135" t="s">
        <v>391</v>
      </c>
      <c r="D3111" s="135" t="s">
        <v>586</v>
      </c>
      <c r="E3111" s="135"/>
      <c r="F3111" s="135"/>
    </row>
    <row r="3112" spans="1:6" ht="14.5">
      <c r="A3112" s="135" t="s">
        <v>4933</v>
      </c>
      <c r="B3112" s="135">
        <v>513519</v>
      </c>
      <c r="C3112" s="135" t="s">
        <v>4934</v>
      </c>
      <c r="D3112" s="135" t="s">
        <v>689</v>
      </c>
      <c r="E3112" s="135"/>
      <c r="F3112" s="135"/>
    </row>
    <row r="3113" spans="1:6" ht="14.5">
      <c r="A3113" s="135" t="s">
        <v>4935</v>
      </c>
      <c r="B3113" s="135">
        <v>500333</v>
      </c>
      <c r="C3113" s="135" t="s">
        <v>391</v>
      </c>
      <c r="D3113" s="135" t="s">
        <v>871</v>
      </c>
      <c r="E3113" s="135"/>
      <c r="F3113" s="135"/>
    </row>
    <row r="3114" spans="1:6" ht="14.5">
      <c r="A3114" s="135" t="s">
        <v>4936</v>
      </c>
      <c r="B3114" s="135">
        <v>523105</v>
      </c>
      <c r="C3114" s="135" t="s">
        <v>391</v>
      </c>
      <c r="D3114" s="135" t="s">
        <v>586</v>
      </c>
      <c r="E3114" s="135"/>
      <c r="F3114" s="135"/>
    </row>
    <row r="3115" spans="1:6" ht="14.5">
      <c r="A3115" s="135" t="s">
        <v>4937</v>
      </c>
      <c r="B3115" s="135">
        <v>523648</v>
      </c>
      <c r="C3115" s="135" t="s">
        <v>4938</v>
      </c>
      <c r="D3115" s="135" t="s">
        <v>551</v>
      </c>
      <c r="E3115" s="135"/>
      <c r="F3115" s="135"/>
    </row>
    <row r="3116" spans="1:6" ht="14.5">
      <c r="A3116" s="135" t="s">
        <v>4939</v>
      </c>
      <c r="B3116" s="135">
        <v>523648</v>
      </c>
      <c r="C3116" s="135" t="s">
        <v>4938</v>
      </c>
      <c r="D3116" s="135" t="s">
        <v>551</v>
      </c>
      <c r="E3116" s="135"/>
      <c r="F3116" s="135"/>
    </row>
    <row r="3117" spans="1:6" ht="14.5">
      <c r="A3117" s="135" t="s">
        <v>4940</v>
      </c>
      <c r="B3117" s="135">
        <v>534060</v>
      </c>
      <c r="C3117" s="135" t="s">
        <v>391</v>
      </c>
      <c r="D3117" s="135" t="s">
        <v>408</v>
      </c>
      <c r="E3117" s="135"/>
      <c r="F3117" s="135"/>
    </row>
    <row r="3118" spans="1:6" ht="14.5">
      <c r="A3118" s="135" t="s">
        <v>4941</v>
      </c>
      <c r="B3118" s="135">
        <v>532366</v>
      </c>
      <c r="C3118" s="135" t="s">
        <v>4942</v>
      </c>
      <c r="D3118" s="135" t="s">
        <v>408</v>
      </c>
      <c r="E3118" s="135"/>
      <c r="F3118" s="135"/>
    </row>
    <row r="3119" spans="1:6" ht="14.5">
      <c r="A3119" s="135" t="s">
        <v>4943</v>
      </c>
      <c r="B3119" s="135">
        <v>540173</v>
      </c>
      <c r="C3119" s="135" t="s">
        <v>4944</v>
      </c>
      <c r="D3119" s="135" t="s">
        <v>449</v>
      </c>
      <c r="E3119" s="135"/>
      <c r="F3119" s="135"/>
    </row>
    <row r="3120" spans="1:6" ht="14.5">
      <c r="A3120" s="135" t="s">
        <v>4945</v>
      </c>
      <c r="B3120" s="135">
        <v>539150</v>
      </c>
      <c r="C3120" s="135" t="s">
        <v>4946</v>
      </c>
      <c r="D3120" s="135" t="s">
        <v>986</v>
      </c>
      <c r="E3120" s="135"/>
      <c r="F3120" s="135"/>
    </row>
    <row r="3121" spans="1:6" ht="14.5">
      <c r="A3121" s="135" t="s">
        <v>4947</v>
      </c>
      <c r="B3121" s="135">
        <v>532803</v>
      </c>
      <c r="C3121" s="135" t="s">
        <v>4948</v>
      </c>
      <c r="D3121" s="135" t="s">
        <v>589</v>
      </c>
      <c r="E3121" s="135"/>
      <c r="F3121" s="135"/>
    </row>
    <row r="3122" spans="1:6" ht="14.5">
      <c r="A3122" s="135" t="s">
        <v>4949</v>
      </c>
      <c r="B3122" s="135">
        <v>539195</v>
      </c>
      <c r="C3122" s="135" t="s">
        <v>391</v>
      </c>
      <c r="D3122" s="135" t="s">
        <v>439</v>
      </c>
      <c r="E3122" s="135"/>
      <c r="F3122" s="135"/>
    </row>
    <row r="3123" spans="1:6" ht="14.5">
      <c r="A3123" s="135" t="s">
        <v>4950</v>
      </c>
      <c r="B3123" s="135">
        <v>523628</v>
      </c>
      <c r="C3123" s="135" t="s">
        <v>4951</v>
      </c>
      <c r="D3123" s="135" t="s">
        <v>477</v>
      </c>
      <c r="E3123" s="135"/>
      <c r="F3123" s="135"/>
    </row>
    <row r="3124" spans="1:6" ht="14.5">
      <c r="A3124" s="135" t="s">
        <v>4952</v>
      </c>
      <c r="B3124" s="135">
        <v>524570</v>
      </c>
      <c r="C3124" s="135" t="s">
        <v>4953</v>
      </c>
      <c r="D3124" s="135" t="s">
        <v>551</v>
      </c>
      <c r="E3124" s="135"/>
      <c r="F3124" s="135"/>
    </row>
    <row r="3125" spans="1:6" ht="14.5">
      <c r="A3125" s="135" t="s">
        <v>4954</v>
      </c>
      <c r="B3125" s="135">
        <v>532486</v>
      </c>
      <c r="C3125" s="135" t="s">
        <v>4955</v>
      </c>
      <c r="D3125" s="135" t="s">
        <v>919</v>
      </c>
      <c r="E3125" s="135"/>
      <c r="F3125" s="135"/>
    </row>
    <row r="3126" spans="1:6" ht="14.5">
      <c r="A3126" s="135" t="s">
        <v>4956</v>
      </c>
      <c r="B3126" s="135">
        <v>526687</v>
      </c>
      <c r="C3126" s="135" t="s">
        <v>391</v>
      </c>
      <c r="D3126" s="135" t="s">
        <v>592</v>
      </c>
      <c r="E3126" s="135"/>
      <c r="F3126" s="135"/>
    </row>
    <row r="3127" spans="1:6" ht="14.5">
      <c r="A3127" s="135" t="s">
        <v>4957</v>
      </c>
      <c r="B3127" s="135">
        <v>540717</v>
      </c>
      <c r="C3127" s="135" t="s">
        <v>391</v>
      </c>
      <c r="D3127" s="135" t="s">
        <v>413</v>
      </c>
      <c r="E3127" s="135"/>
      <c r="F3127" s="135"/>
    </row>
    <row r="3128" spans="1:6" ht="14.5">
      <c r="A3128" s="135" t="s">
        <v>4958</v>
      </c>
      <c r="B3128" s="135">
        <v>507645</v>
      </c>
      <c r="C3128" s="135" t="s">
        <v>391</v>
      </c>
      <c r="D3128" s="135" t="s">
        <v>551</v>
      </c>
      <c r="E3128" s="135"/>
      <c r="F3128" s="135"/>
    </row>
    <row r="3129" spans="1:6" ht="14.5">
      <c r="A3129" s="135" t="s">
        <v>4959</v>
      </c>
      <c r="B3129" s="135">
        <v>531768</v>
      </c>
      <c r="C3129" s="135" t="s">
        <v>4960</v>
      </c>
      <c r="D3129" s="135" t="s">
        <v>1558</v>
      </c>
      <c r="E3129" s="135"/>
      <c r="F3129" s="135"/>
    </row>
    <row r="3130" spans="1:6" ht="14.5">
      <c r="A3130" s="135" t="s">
        <v>4961</v>
      </c>
      <c r="B3130" s="135">
        <v>542652</v>
      </c>
      <c r="C3130" s="135" t="s">
        <v>4962</v>
      </c>
      <c r="D3130" s="135" t="s">
        <v>689</v>
      </c>
      <c r="E3130" s="135"/>
      <c r="F3130" s="135"/>
    </row>
    <row r="3131" spans="1:6" ht="14.5">
      <c r="A3131" s="135" t="s">
        <v>4963</v>
      </c>
      <c r="B3131" s="135">
        <v>506605</v>
      </c>
      <c r="C3131" s="135" t="s">
        <v>391</v>
      </c>
      <c r="D3131" s="135" t="s">
        <v>439</v>
      </c>
      <c r="E3131" s="135"/>
      <c r="F3131" s="135"/>
    </row>
    <row r="3132" spans="1:6" ht="14.5">
      <c r="A3132" s="135" t="s">
        <v>4964</v>
      </c>
      <c r="B3132" s="135">
        <v>531397</v>
      </c>
      <c r="C3132" s="135" t="s">
        <v>391</v>
      </c>
      <c r="D3132" s="135" t="s">
        <v>586</v>
      </c>
      <c r="E3132" s="135"/>
      <c r="F3132" s="135"/>
    </row>
    <row r="3133" spans="1:6" ht="14.5">
      <c r="A3133" s="135" t="s">
        <v>4965</v>
      </c>
      <c r="B3133" s="135">
        <v>514486</v>
      </c>
      <c r="C3133" s="135" t="s">
        <v>391</v>
      </c>
      <c r="D3133" s="135" t="s">
        <v>406</v>
      </c>
      <c r="E3133" s="135"/>
      <c r="F3133" s="135"/>
    </row>
    <row r="3134" spans="1:6" ht="14.5">
      <c r="A3134" s="135" t="s">
        <v>4966</v>
      </c>
      <c r="B3134" s="135">
        <v>531454</v>
      </c>
      <c r="C3134" s="135" t="s">
        <v>391</v>
      </c>
      <c r="D3134" s="135" t="s">
        <v>768</v>
      </c>
      <c r="E3134" s="135"/>
      <c r="F3134" s="135"/>
    </row>
    <row r="3135" spans="1:6" ht="14.5">
      <c r="A3135" s="135" t="s">
        <v>4967</v>
      </c>
      <c r="B3135" s="135">
        <v>531454</v>
      </c>
      <c r="C3135" s="135" t="s">
        <v>391</v>
      </c>
      <c r="D3135" s="135" t="s">
        <v>768</v>
      </c>
      <c r="E3135" s="135"/>
      <c r="F3135" s="135"/>
    </row>
    <row r="3136" spans="1:6" ht="14.5">
      <c r="A3136" s="135" t="s">
        <v>4968</v>
      </c>
      <c r="B3136" s="135">
        <v>537573</v>
      </c>
      <c r="C3136" s="135" t="s">
        <v>391</v>
      </c>
      <c r="D3136" s="135" t="s">
        <v>511</v>
      </c>
      <c r="E3136" s="135"/>
      <c r="F3136" s="135"/>
    </row>
    <row r="3137" spans="1:6" ht="14.5">
      <c r="A3137" s="135" t="s">
        <v>4969</v>
      </c>
      <c r="B3137" s="135">
        <v>526043</v>
      </c>
      <c r="C3137" s="135" t="s">
        <v>391</v>
      </c>
      <c r="D3137" s="135" t="s">
        <v>399</v>
      </c>
      <c r="E3137" s="135"/>
      <c r="F3137" s="135"/>
    </row>
    <row r="3138" spans="1:6" ht="14.5">
      <c r="A3138" s="135" t="s">
        <v>4970</v>
      </c>
      <c r="B3138" s="135">
        <v>524051</v>
      </c>
      <c r="C3138" s="135" t="s">
        <v>4971</v>
      </c>
      <c r="D3138" s="135" t="s">
        <v>439</v>
      </c>
      <c r="E3138" s="135"/>
      <c r="F3138" s="135"/>
    </row>
    <row r="3139" spans="1:6" ht="14.5">
      <c r="A3139" s="135" t="s">
        <v>4972</v>
      </c>
      <c r="B3139" s="135">
        <v>539354</v>
      </c>
      <c r="C3139" s="135" t="s">
        <v>391</v>
      </c>
      <c r="D3139" s="135" t="s">
        <v>586</v>
      </c>
      <c r="E3139" s="135"/>
      <c r="F3139" s="135"/>
    </row>
    <row r="3140" spans="1:6" ht="14.5">
      <c r="A3140" s="135" t="s">
        <v>4973</v>
      </c>
      <c r="B3140" s="135">
        <v>512481</v>
      </c>
      <c r="C3140" s="135" t="s">
        <v>391</v>
      </c>
      <c r="D3140" s="135" t="s">
        <v>408</v>
      </c>
      <c r="E3140" s="135"/>
      <c r="F3140" s="135"/>
    </row>
    <row r="3141" spans="1:6" ht="14.5">
      <c r="A3141" s="135" t="s">
        <v>4974</v>
      </c>
      <c r="B3141" s="135">
        <v>512481</v>
      </c>
      <c r="C3141" s="135" t="s">
        <v>391</v>
      </c>
      <c r="D3141" s="135" t="s">
        <v>408</v>
      </c>
      <c r="E3141" s="135"/>
      <c r="F3141" s="135"/>
    </row>
    <row r="3142" spans="1:6" ht="14.5">
      <c r="A3142" s="135" t="s">
        <v>4975</v>
      </c>
      <c r="B3142" s="135">
        <v>532626</v>
      </c>
      <c r="C3142" s="135" t="s">
        <v>391</v>
      </c>
      <c r="D3142" s="135" t="s">
        <v>2639</v>
      </c>
      <c r="E3142" s="135"/>
      <c r="F3142" s="135"/>
    </row>
    <row r="3143" spans="1:6" ht="14.5">
      <c r="A3143" s="135" t="s">
        <v>4976</v>
      </c>
      <c r="B3143" s="135">
        <v>532460</v>
      </c>
      <c r="C3143" s="135" t="s">
        <v>4977</v>
      </c>
      <c r="D3143" s="135" t="s">
        <v>1090</v>
      </c>
      <c r="E3143" s="135"/>
      <c r="F3143" s="135"/>
    </row>
    <row r="3144" spans="1:6" ht="14.5">
      <c r="A3144" s="135" t="s">
        <v>4978</v>
      </c>
      <c r="B3144" s="135">
        <v>532011</v>
      </c>
      <c r="C3144" s="135" t="s">
        <v>391</v>
      </c>
      <c r="D3144" s="135" t="s">
        <v>394</v>
      </c>
      <c r="E3144" s="135"/>
      <c r="F3144" s="135"/>
    </row>
    <row r="3145" spans="1:6" ht="14.5">
      <c r="A3145" s="135" t="s">
        <v>4979</v>
      </c>
      <c r="B3145" s="135">
        <v>540727</v>
      </c>
      <c r="C3145" s="135" t="s">
        <v>391</v>
      </c>
      <c r="D3145" s="135" t="s">
        <v>1311</v>
      </c>
      <c r="E3145" s="135"/>
      <c r="F3145" s="135"/>
    </row>
    <row r="3146" spans="1:6" ht="14.5">
      <c r="A3146" s="135" t="s">
        <v>4980</v>
      </c>
      <c r="B3146" s="135">
        <v>519359</v>
      </c>
      <c r="C3146" s="135" t="s">
        <v>391</v>
      </c>
      <c r="D3146" s="135" t="s">
        <v>640</v>
      </c>
      <c r="E3146" s="135"/>
      <c r="F3146" s="135"/>
    </row>
    <row r="3147" spans="1:6" ht="14.5">
      <c r="A3147" s="135" t="s">
        <v>4981</v>
      </c>
      <c r="B3147" s="135">
        <v>531870</v>
      </c>
      <c r="C3147" s="135" t="s">
        <v>391</v>
      </c>
      <c r="D3147" s="135" t="s">
        <v>789</v>
      </c>
      <c r="E3147" s="135"/>
      <c r="F3147" s="135"/>
    </row>
    <row r="3148" spans="1:6" ht="14.5">
      <c r="A3148" s="135" t="s">
        <v>4982</v>
      </c>
      <c r="B3148" s="135">
        <v>532933</v>
      </c>
      <c r="C3148" s="135" t="s">
        <v>391</v>
      </c>
      <c r="D3148" s="135" t="s">
        <v>746</v>
      </c>
      <c r="E3148" s="135"/>
      <c r="F3148" s="135"/>
    </row>
    <row r="3149" spans="1:6" ht="14.5">
      <c r="A3149" s="135" t="s">
        <v>4983</v>
      </c>
      <c r="B3149" s="135" t="s">
        <v>391</v>
      </c>
      <c r="C3149" s="135" t="s">
        <v>4984</v>
      </c>
      <c r="D3149" s="135" t="s">
        <v>402</v>
      </c>
      <c r="E3149" s="135"/>
      <c r="F3149" s="135"/>
    </row>
    <row r="3150" spans="1:6" ht="14.5">
      <c r="A3150" s="135" t="s">
        <v>4985</v>
      </c>
      <c r="B3150" s="135">
        <v>532810</v>
      </c>
      <c r="C3150" s="135" t="s">
        <v>4986</v>
      </c>
      <c r="D3150" s="135" t="s">
        <v>408</v>
      </c>
      <c r="E3150" s="135"/>
      <c r="F3150" s="135"/>
    </row>
    <row r="3151" spans="1:6" ht="14.5">
      <c r="A3151" s="135" t="s">
        <v>4987</v>
      </c>
      <c r="B3151" s="135">
        <v>532898</v>
      </c>
      <c r="C3151" s="135" t="s">
        <v>4988</v>
      </c>
      <c r="D3151" s="135" t="s">
        <v>530</v>
      </c>
      <c r="E3151" s="135"/>
      <c r="F3151" s="135"/>
    </row>
    <row r="3152" spans="1:6" ht="14.5">
      <c r="A3152" s="135" t="s">
        <v>4989</v>
      </c>
      <c r="B3152" s="135">
        <v>532898</v>
      </c>
      <c r="C3152" s="135" t="s">
        <v>4988</v>
      </c>
      <c r="D3152" s="135" t="s">
        <v>530</v>
      </c>
      <c r="E3152" s="135"/>
      <c r="F3152" s="135"/>
    </row>
    <row r="3153" spans="1:6" ht="14.5">
      <c r="A3153" s="135" t="s">
        <v>4990</v>
      </c>
      <c r="B3153" s="135">
        <v>539302</v>
      </c>
      <c r="C3153" s="135" t="s">
        <v>4991</v>
      </c>
      <c r="D3153" s="135" t="s">
        <v>789</v>
      </c>
      <c r="E3153" s="135"/>
      <c r="F3153" s="135"/>
    </row>
    <row r="3154" spans="1:6" ht="14.5">
      <c r="A3154" s="135" t="s">
        <v>4992</v>
      </c>
      <c r="B3154" s="135" t="s">
        <v>391</v>
      </c>
      <c r="C3154" s="135" t="s">
        <v>4993</v>
      </c>
      <c r="D3154" s="135" t="s">
        <v>402</v>
      </c>
      <c r="E3154" s="135"/>
      <c r="F3154" s="135"/>
    </row>
    <row r="3155" spans="1:6" ht="14.5">
      <c r="A3155" s="135" t="s">
        <v>4994</v>
      </c>
      <c r="B3155" s="135">
        <v>538731</v>
      </c>
      <c r="C3155" s="135" t="s">
        <v>391</v>
      </c>
      <c r="D3155" s="135" t="s">
        <v>569</v>
      </c>
      <c r="E3155" s="135"/>
      <c r="F3155" s="135"/>
    </row>
    <row r="3156" spans="1:6" ht="14.5">
      <c r="A3156" s="135" t="s">
        <v>4995</v>
      </c>
      <c r="B3156" s="135">
        <v>532934</v>
      </c>
      <c r="C3156" s="135" t="s">
        <v>4996</v>
      </c>
      <c r="D3156" s="135" t="s">
        <v>746</v>
      </c>
      <c r="E3156" s="135"/>
      <c r="F3156" s="135"/>
    </row>
    <row r="3157" spans="1:6" ht="14.5">
      <c r="A3157" s="135" t="s">
        <v>4997</v>
      </c>
      <c r="B3157" s="135">
        <v>539351</v>
      </c>
      <c r="C3157" s="135" t="s">
        <v>4998</v>
      </c>
      <c r="D3157" s="135" t="s">
        <v>451</v>
      </c>
      <c r="E3157" s="135"/>
      <c r="F3157" s="135"/>
    </row>
    <row r="3158" spans="1:6" ht="14.5">
      <c r="A3158" s="135" t="s">
        <v>4999</v>
      </c>
      <c r="B3158" s="135">
        <v>540027</v>
      </c>
      <c r="C3158" s="135" t="s">
        <v>391</v>
      </c>
      <c r="D3158" s="135" t="s">
        <v>392</v>
      </c>
      <c r="E3158" s="135"/>
      <c r="F3158" s="135"/>
    </row>
    <row r="3159" spans="1:6" ht="14.5">
      <c r="A3159" s="135" t="s">
        <v>5000</v>
      </c>
      <c r="B3159" s="135">
        <v>540027</v>
      </c>
      <c r="C3159" s="135" t="s">
        <v>391</v>
      </c>
      <c r="D3159" s="135" t="s">
        <v>392</v>
      </c>
      <c r="E3159" s="135"/>
      <c r="F3159" s="135"/>
    </row>
    <row r="3160" spans="1:6" ht="14.5">
      <c r="A3160" s="135" t="s">
        <v>5001</v>
      </c>
      <c r="B3160" s="135">
        <v>531855</v>
      </c>
      <c r="C3160" s="135" t="s">
        <v>391</v>
      </c>
      <c r="D3160" s="135" t="s">
        <v>423</v>
      </c>
      <c r="E3160" s="135"/>
      <c r="F3160" s="135"/>
    </row>
    <row r="3161" spans="1:6" ht="14.5">
      <c r="A3161" s="135" t="s">
        <v>5002</v>
      </c>
      <c r="B3161" s="135">
        <v>506042</v>
      </c>
      <c r="C3161" s="135" t="s">
        <v>391</v>
      </c>
      <c r="D3161" s="135" t="s">
        <v>423</v>
      </c>
      <c r="E3161" s="135"/>
      <c r="F3161" s="135"/>
    </row>
    <row r="3162" spans="1:6" ht="14.5">
      <c r="A3162" s="135" t="s">
        <v>5003</v>
      </c>
      <c r="B3162" s="135">
        <v>513532</v>
      </c>
      <c r="C3162" s="135" t="s">
        <v>391</v>
      </c>
      <c r="D3162" s="135" t="s">
        <v>746</v>
      </c>
      <c r="E3162" s="135"/>
      <c r="F3162" s="135"/>
    </row>
    <row r="3163" spans="1:6" ht="14.5">
      <c r="A3163" s="135" t="s">
        <v>5004</v>
      </c>
      <c r="B3163" s="135">
        <v>530095</v>
      </c>
      <c r="C3163" s="135" t="s">
        <v>391</v>
      </c>
      <c r="D3163" s="135" t="s">
        <v>423</v>
      </c>
      <c r="E3163" s="135"/>
      <c r="F3163" s="135"/>
    </row>
    <row r="3164" spans="1:6" ht="14.5">
      <c r="A3164" s="135" t="s">
        <v>5005</v>
      </c>
      <c r="B3164" s="135">
        <v>533178</v>
      </c>
      <c r="C3164" s="135" t="s">
        <v>5006</v>
      </c>
      <c r="D3164" s="135" t="s">
        <v>406</v>
      </c>
      <c r="E3164" s="135"/>
      <c r="F3164" s="135"/>
    </row>
    <row r="3165" spans="1:6" ht="14.5">
      <c r="A3165" s="135" t="s">
        <v>5007</v>
      </c>
      <c r="B3165" s="135">
        <v>500192</v>
      </c>
      <c r="C3165" s="135" t="s">
        <v>391</v>
      </c>
      <c r="D3165" s="135" t="s">
        <v>406</v>
      </c>
      <c r="E3165" s="135"/>
      <c r="F3165" s="135"/>
    </row>
    <row r="3166" spans="1:6" ht="14.5">
      <c r="A3166" s="135" t="s">
        <v>5008</v>
      </c>
      <c r="B3166" s="135">
        <v>522205</v>
      </c>
      <c r="C3166" s="135" t="s">
        <v>5009</v>
      </c>
      <c r="D3166" s="135" t="s">
        <v>789</v>
      </c>
      <c r="E3166" s="135"/>
      <c r="F3166" s="135"/>
    </row>
    <row r="3167" spans="1:6" ht="14.5">
      <c r="A3167" s="135" t="s">
        <v>5010</v>
      </c>
      <c r="B3167" s="135">
        <v>531746</v>
      </c>
      <c r="C3167" s="135" t="s">
        <v>5011</v>
      </c>
      <c r="D3167" s="135" t="s">
        <v>477</v>
      </c>
      <c r="E3167" s="135"/>
      <c r="F3167" s="135"/>
    </row>
    <row r="3168" spans="1:6" ht="14.5">
      <c r="A3168" s="135" t="s">
        <v>5012</v>
      </c>
      <c r="B3168" s="135">
        <v>533605</v>
      </c>
      <c r="C3168" s="135" t="s">
        <v>5013</v>
      </c>
      <c r="D3168" s="135" t="s">
        <v>789</v>
      </c>
      <c r="E3168" s="135"/>
      <c r="F3168" s="135"/>
    </row>
    <row r="3169" spans="1:6" ht="14.5">
      <c r="A3169" s="135" t="s">
        <v>5014</v>
      </c>
      <c r="B3169" s="135">
        <v>506022</v>
      </c>
      <c r="C3169" s="135" t="s">
        <v>5015</v>
      </c>
      <c r="D3169" s="135" t="s">
        <v>423</v>
      </c>
      <c r="E3169" s="135"/>
      <c r="F3169" s="135"/>
    </row>
    <row r="3170" spans="1:6" ht="14.5">
      <c r="A3170" s="135" t="s">
        <v>5016</v>
      </c>
      <c r="B3170" s="135">
        <v>542684</v>
      </c>
      <c r="C3170" s="135" t="s">
        <v>5017</v>
      </c>
      <c r="D3170" s="135" t="s">
        <v>511</v>
      </c>
      <c r="E3170" s="135"/>
      <c r="F3170" s="135"/>
    </row>
    <row r="3171" spans="1:6" ht="14.5">
      <c r="A3171" s="135" t="s">
        <v>5018</v>
      </c>
      <c r="B3171" s="135">
        <v>533239</v>
      </c>
      <c r="C3171" s="135" t="s">
        <v>5019</v>
      </c>
      <c r="D3171" s="135" t="s">
        <v>789</v>
      </c>
      <c r="E3171" s="135"/>
      <c r="F3171" s="135"/>
    </row>
    <row r="3172" spans="1:6" ht="14.5">
      <c r="A3172" s="135" t="s">
        <v>5020</v>
      </c>
      <c r="B3172" s="135">
        <v>531437</v>
      </c>
      <c r="C3172" s="135" t="s">
        <v>391</v>
      </c>
      <c r="D3172" s="135" t="s">
        <v>406</v>
      </c>
      <c r="E3172" s="135"/>
      <c r="F3172" s="135"/>
    </row>
    <row r="3173" spans="1:6" ht="14.5">
      <c r="A3173" s="135" t="s">
        <v>5021</v>
      </c>
      <c r="B3173" s="135">
        <v>531172</v>
      </c>
      <c r="C3173" s="135" t="s">
        <v>391</v>
      </c>
      <c r="D3173" s="135" t="s">
        <v>406</v>
      </c>
      <c r="E3173" s="135"/>
      <c r="F3173" s="135"/>
    </row>
    <row r="3174" spans="1:6" ht="14.5">
      <c r="A3174" s="135" t="s">
        <v>5022</v>
      </c>
      <c r="B3174" s="135">
        <v>519014</v>
      </c>
      <c r="C3174" s="135" t="s">
        <v>391</v>
      </c>
      <c r="D3174" s="135" t="s">
        <v>406</v>
      </c>
      <c r="E3174" s="135"/>
      <c r="F3174" s="135"/>
    </row>
    <row r="3175" spans="1:6" ht="14.5">
      <c r="A3175" s="135" t="s">
        <v>5023</v>
      </c>
      <c r="B3175" s="135">
        <v>519014</v>
      </c>
      <c r="C3175" s="135" t="s">
        <v>391</v>
      </c>
      <c r="D3175" s="135" t="s">
        <v>406</v>
      </c>
      <c r="E3175" s="135"/>
      <c r="F3175" s="135"/>
    </row>
    <row r="3176" spans="1:6" ht="14.5">
      <c r="A3176" s="135" t="s">
        <v>5024</v>
      </c>
      <c r="B3176" s="135">
        <v>540724</v>
      </c>
      <c r="C3176" s="135" t="s">
        <v>5025</v>
      </c>
      <c r="D3176" s="135" t="s">
        <v>451</v>
      </c>
      <c r="E3176" s="135"/>
      <c r="F3176" s="135"/>
    </row>
    <row r="3177" spans="1:6" ht="14.5">
      <c r="A3177" s="135" t="s">
        <v>5026</v>
      </c>
      <c r="B3177" s="135">
        <v>526490</v>
      </c>
      <c r="C3177" s="135" t="s">
        <v>391</v>
      </c>
      <c r="D3177" s="135" t="s">
        <v>886</v>
      </c>
      <c r="E3177" s="135"/>
      <c r="F3177" s="135"/>
    </row>
    <row r="3178" spans="1:6" ht="14.5">
      <c r="A3178" s="135" t="s">
        <v>5027</v>
      </c>
      <c r="B3178" s="135">
        <v>531257</v>
      </c>
      <c r="C3178" s="135" t="s">
        <v>391</v>
      </c>
      <c r="D3178" s="135" t="s">
        <v>551</v>
      </c>
      <c r="E3178" s="135"/>
      <c r="F3178" s="135"/>
    </row>
    <row r="3179" spans="1:6" ht="14.5">
      <c r="A3179" s="135" t="s">
        <v>5028</v>
      </c>
      <c r="B3179" s="135">
        <v>540901</v>
      </c>
      <c r="C3179" s="135" t="s">
        <v>5029</v>
      </c>
      <c r="D3179" s="135" t="s">
        <v>392</v>
      </c>
      <c r="E3179" s="135"/>
      <c r="F3179" s="135"/>
    </row>
    <row r="3180" spans="1:6" ht="14.5">
      <c r="A3180" s="135" t="s">
        <v>5030</v>
      </c>
      <c r="B3180" s="135">
        <v>506107</v>
      </c>
      <c r="C3180" s="135" t="s">
        <v>391</v>
      </c>
      <c r="D3180" s="135" t="s">
        <v>812</v>
      </c>
      <c r="E3180" s="135"/>
      <c r="F3180" s="135"/>
    </row>
    <row r="3181" spans="1:6" ht="14.5">
      <c r="A3181" s="135" t="s">
        <v>5031</v>
      </c>
      <c r="B3181" s="135">
        <v>539636</v>
      </c>
      <c r="C3181" s="135" t="s">
        <v>5032</v>
      </c>
      <c r="D3181" s="135" t="s">
        <v>746</v>
      </c>
      <c r="E3181" s="135"/>
      <c r="F3181" s="135"/>
    </row>
    <row r="3182" spans="1:6" ht="14.5">
      <c r="A3182" s="135" t="s">
        <v>5033</v>
      </c>
      <c r="B3182" s="135">
        <v>523874</v>
      </c>
      <c r="C3182" s="135" t="s">
        <v>391</v>
      </c>
      <c r="D3182" s="135" t="s">
        <v>413</v>
      </c>
      <c r="E3182" s="135"/>
      <c r="F3182" s="135"/>
    </row>
    <row r="3183" spans="1:6" ht="14.5">
      <c r="A3183" s="135" t="s">
        <v>5034</v>
      </c>
      <c r="B3183" s="135">
        <v>517258</v>
      </c>
      <c r="C3183" s="135" t="s">
        <v>391</v>
      </c>
      <c r="D3183" s="135" t="s">
        <v>933</v>
      </c>
      <c r="E3183" s="135"/>
      <c r="F3183" s="135"/>
    </row>
    <row r="3184" spans="1:6" ht="14.5">
      <c r="A3184" s="135" t="s">
        <v>5035</v>
      </c>
      <c r="B3184" s="135">
        <v>523539</v>
      </c>
      <c r="C3184" s="135" t="s">
        <v>5036</v>
      </c>
      <c r="D3184" s="135" t="s">
        <v>1311</v>
      </c>
      <c r="E3184" s="135"/>
      <c r="F3184" s="135"/>
    </row>
    <row r="3185" spans="1:6" ht="14.5">
      <c r="A3185" s="135" t="s">
        <v>5037</v>
      </c>
      <c r="B3185" s="135">
        <v>523539</v>
      </c>
      <c r="C3185" s="135" t="s">
        <v>5036</v>
      </c>
      <c r="D3185" s="135" t="s">
        <v>1311</v>
      </c>
      <c r="E3185" s="135"/>
      <c r="F3185" s="135"/>
    </row>
    <row r="3186" spans="1:6" ht="14.5">
      <c r="A3186" s="135" t="s">
        <v>5038</v>
      </c>
      <c r="B3186" s="135" t="s">
        <v>391</v>
      </c>
      <c r="C3186" s="135" t="s">
        <v>5039</v>
      </c>
      <c r="D3186" s="135" t="s">
        <v>482</v>
      </c>
      <c r="E3186" s="135"/>
      <c r="F3186" s="135"/>
    </row>
    <row r="3187" spans="1:6" ht="14.5">
      <c r="A3187" s="135" t="s">
        <v>5040</v>
      </c>
      <c r="B3187" s="135">
        <v>530669</v>
      </c>
      <c r="C3187" s="135" t="s">
        <v>391</v>
      </c>
      <c r="D3187" s="135" t="s">
        <v>374</v>
      </c>
      <c r="E3187" s="135"/>
      <c r="F3187" s="135"/>
    </row>
    <row r="3188" spans="1:6" ht="14.5">
      <c r="A3188" s="135" t="s">
        <v>5041</v>
      </c>
      <c r="B3188" s="135">
        <v>530331</v>
      </c>
      <c r="C3188" s="135" t="s">
        <v>391</v>
      </c>
      <c r="D3188" s="135" t="s">
        <v>406</v>
      </c>
      <c r="E3188" s="135"/>
      <c r="F3188" s="135"/>
    </row>
    <row r="3189" spans="1:6" ht="14.5">
      <c r="A3189" s="135" t="s">
        <v>5042</v>
      </c>
      <c r="B3189" s="135">
        <v>780007</v>
      </c>
      <c r="C3189" s="135" t="s">
        <v>391</v>
      </c>
      <c r="D3189" s="135" t="s">
        <v>482</v>
      </c>
      <c r="E3189" s="135"/>
      <c r="F3189" s="135"/>
    </row>
    <row r="3190" spans="1:6" ht="14.5">
      <c r="A3190" s="135" t="s">
        <v>5043</v>
      </c>
      <c r="B3190" s="135">
        <v>526247</v>
      </c>
      <c r="C3190" s="135" t="s">
        <v>5044</v>
      </c>
      <c r="D3190" s="135" t="s">
        <v>551</v>
      </c>
      <c r="E3190" s="135"/>
      <c r="F3190" s="135"/>
    </row>
    <row r="3191" spans="1:6" ht="14.5">
      <c r="A3191" s="135" t="s">
        <v>5045</v>
      </c>
      <c r="B3191" s="135">
        <v>500540</v>
      </c>
      <c r="C3191" s="135" t="s">
        <v>5046</v>
      </c>
      <c r="D3191" s="135" t="s">
        <v>399</v>
      </c>
      <c r="E3191" s="135"/>
      <c r="F3191" s="135"/>
    </row>
    <row r="3192" spans="1:6" ht="14.5">
      <c r="A3192" s="135" t="s">
        <v>5047</v>
      </c>
      <c r="B3192" s="135">
        <v>513291</v>
      </c>
      <c r="C3192" s="135" t="s">
        <v>391</v>
      </c>
      <c r="D3192" s="135" t="s">
        <v>714</v>
      </c>
      <c r="E3192" s="135"/>
      <c r="F3192" s="135"/>
    </row>
    <row r="3193" spans="1:6" ht="14.5">
      <c r="A3193" s="135" t="s">
        <v>5048</v>
      </c>
      <c r="B3193" s="135">
        <v>514354</v>
      </c>
      <c r="C3193" s="135" t="s">
        <v>5049</v>
      </c>
      <c r="D3193" s="135" t="s">
        <v>439</v>
      </c>
      <c r="E3193" s="135"/>
      <c r="F3193" s="135"/>
    </row>
    <row r="3194" spans="1:6" ht="14.5">
      <c r="A3194" s="135" t="s">
        <v>5050</v>
      </c>
      <c r="B3194" s="135">
        <v>509835</v>
      </c>
      <c r="C3194" s="135" t="s">
        <v>391</v>
      </c>
      <c r="D3194" s="135" t="s">
        <v>406</v>
      </c>
      <c r="E3194" s="135"/>
      <c r="F3194" s="135"/>
    </row>
    <row r="3195" spans="1:6" ht="14.5">
      <c r="A3195" s="135" t="s">
        <v>5051</v>
      </c>
      <c r="B3195" s="135">
        <v>531802</v>
      </c>
      <c r="C3195" s="135" t="s">
        <v>391</v>
      </c>
      <c r="D3195" s="135" t="s">
        <v>477</v>
      </c>
      <c r="E3195" s="135"/>
      <c r="F3195" s="135"/>
    </row>
    <row r="3196" spans="1:6" ht="14.5">
      <c r="A3196" s="135" t="s">
        <v>5052</v>
      </c>
      <c r="B3196" s="135">
        <v>509077</v>
      </c>
      <c r="C3196" s="135" t="s">
        <v>5053</v>
      </c>
      <c r="D3196" s="135" t="s">
        <v>1994</v>
      </c>
      <c r="E3196" s="135"/>
      <c r="F3196" s="135"/>
    </row>
    <row r="3197" spans="1:6" ht="14.5">
      <c r="A3197" s="135" t="s">
        <v>5054</v>
      </c>
      <c r="B3197" s="135">
        <v>533274</v>
      </c>
      <c r="C3197" s="135" t="s">
        <v>5055</v>
      </c>
      <c r="D3197" s="135" t="s">
        <v>477</v>
      </c>
      <c r="E3197" s="135"/>
      <c r="F3197" s="135"/>
    </row>
    <row r="3198" spans="1:6" ht="14.5">
      <c r="A3198" s="135" t="s">
        <v>5056</v>
      </c>
      <c r="B3198" s="135">
        <v>540293</v>
      </c>
      <c r="C3198" s="135" t="s">
        <v>5057</v>
      </c>
      <c r="D3198" s="135" t="s">
        <v>746</v>
      </c>
      <c r="E3198" s="135"/>
      <c r="F3198" s="135"/>
    </row>
    <row r="3199" spans="1:6" ht="14.5">
      <c r="A3199" s="135" t="s">
        <v>5058</v>
      </c>
      <c r="B3199" s="135">
        <v>519262</v>
      </c>
      <c r="C3199" s="135" t="s">
        <v>391</v>
      </c>
      <c r="D3199" s="135" t="s">
        <v>589</v>
      </c>
      <c r="E3199" s="135"/>
      <c r="F3199" s="135"/>
    </row>
    <row r="3200" spans="1:6" ht="14.5">
      <c r="A3200" s="135" t="s">
        <v>5059</v>
      </c>
      <c r="B3200" s="135">
        <v>531246</v>
      </c>
      <c r="C3200" s="135" t="s">
        <v>391</v>
      </c>
      <c r="D3200" s="135" t="s">
        <v>640</v>
      </c>
      <c r="E3200" s="135"/>
      <c r="F3200" s="135"/>
    </row>
    <row r="3201" spans="1:6" ht="14.5">
      <c r="A3201" s="135" t="s">
        <v>5060</v>
      </c>
      <c r="B3201" s="135">
        <v>530589</v>
      </c>
      <c r="C3201" s="135" t="s">
        <v>391</v>
      </c>
      <c r="D3201" s="135" t="s">
        <v>511</v>
      </c>
      <c r="E3201" s="135"/>
      <c r="F3201" s="135"/>
    </row>
    <row r="3202" spans="1:6" ht="14.5">
      <c r="A3202" s="135" t="s">
        <v>5061</v>
      </c>
      <c r="B3202" s="135">
        <v>535514</v>
      </c>
      <c r="C3202" s="135" t="s">
        <v>391</v>
      </c>
      <c r="D3202" s="135" t="s">
        <v>408</v>
      </c>
      <c r="E3202" s="135"/>
      <c r="F3202" s="135"/>
    </row>
    <row r="3203" spans="1:6" ht="14.5">
      <c r="A3203" s="135" t="s">
        <v>5062</v>
      </c>
      <c r="B3203" s="135">
        <v>540404</v>
      </c>
      <c r="C3203" s="135" t="s">
        <v>391</v>
      </c>
      <c r="D3203" s="135" t="s">
        <v>589</v>
      </c>
      <c r="E3203" s="135"/>
      <c r="F3203" s="135"/>
    </row>
    <row r="3204" spans="1:6" ht="14.5">
      <c r="A3204" s="135" t="s">
        <v>5063</v>
      </c>
      <c r="B3204" s="135">
        <v>532748</v>
      </c>
      <c r="C3204" s="135" t="s">
        <v>5064</v>
      </c>
      <c r="D3204" s="135" t="s">
        <v>394</v>
      </c>
      <c r="E3204" s="135"/>
      <c r="F3204" s="135"/>
    </row>
    <row r="3205" spans="1:6" ht="14.5">
      <c r="A3205" s="135" t="s">
        <v>5065</v>
      </c>
      <c r="B3205" s="135">
        <v>519299</v>
      </c>
      <c r="C3205" s="135" t="s">
        <v>391</v>
      </c>
      <c r="D3205" s="135" t="s">
        <v>640</v>
      </c>
      <c r="E3205" s="135"/>
      <c r="F3205" s="135"/>
    </row>
    <row r="3206" spans="1:6" ht="14.5">
      <c r="A3206" s="135" t="s">
        <v>5066</v>
      </c>
      <c r="B3206" s="135">
        <v>530695</v>
      </c>
      <c r="C3206" s="135" t="s">
        <v>391</v>
      </c>
      <c r="D3206" s="135" t="s">
        <v>477</v>
      </c>
      <c r="E3206" s="135"/>
      <c r="F3206" s="135"/>
    </row>
    <row r="3207" spans="1:6" ht="14.5">
      <c r="A3207" s="135" t="s">
        <v>5067</v>
      </c>
      <c r="B3207" s="135">
        <v>500337</v>
      </c>
      <c r="C3207" s="135" t="s">
        <v>5068</v>
      </c>
      <c r="D3207" s="135" t="s">
        <v>374</v>
      </c>
      <c r="E3207" s="135"/>
      <c r="F3207" s="135"/>
    </row>
    <row r="3208" spans="1:6" ht="14.5">
      <c r="A3208" s="135" t="s">
        <v>5069</v>
      </c>
      <c r="B3208" s="135">
        <v>521149</v>
      </c>
      <c r="C3208" s="135" t="s">
        <v>391</v>
      </c>
      <c r="D3208" s="135" t="s">
        <v>477</v>
      </c>
      <c r="E3208" s="135"/>
      <c r="F3208" s="135"/>
    </row>
    <row r="3209" spans="1:6" ht="14.5">
      <c r="A3209" s="135" t="s">
        <v>5070</v>
      </c>
      <c r="B3209" s="135">
        <v>521149</v>
      </c>
      <c r="C3209" s="135" t="s">
        <v>391</v>
      </c>
      <c r="D3209" s="135" t="s">
        <v>477</v>
      </c>
      <c r="E3209" s="135"/>
      <c r="F3209" s="135"/>
    </row>
    <row r="3210" spans="1:6" ht="14.5">
      <c r="A3210" s="135" t="s">
        <v>5071</v>
      </c>
      <c r="B3210" s="135">
        <v>531735</v>
      </c>
      <c r="C3210" s="135" t="s">
        <v>391</v>
      </c>
      <c r="D3210" s="135" t="s">
        <v>408</v>
      </c>
      <c r="E3210" s="135"/>
      <c r="F3210" s="135"/>
    </row>
    <row r="3211" spans="1:6" ht="14.5">
      <c r="A3211" s="135" t="s">
        <v>5072</v>
      </c>
      <c r="B3211" s="135">
        <v>500338</v>
      </c>
      <c r="C3211" s="135" t="s">
        <v>5073</v>
      </c>
      <c r="D3211" s="135" t="s">
        <v>404</v>
      </c>
      <c r="E3211" s="135"/>
      <c r="F3211" s="135"/>
    </row>
    <row r="3212" spans="1:6" ht="14.5">
      <c r="A3212" s="135" t="s">
        <v>5074</v>
      </c>
      <c r="B3212" s="135">
        <v>512217</v>
      </c>
      <c r="C3212" s="135" t="s">
        <v>391</v>
      </c>
      <c r="D3212" s="135" t="s">
        <v>408</v>
      </c>
      <c r="E3212" s="135"/>
      <c r="F3212" s="135"/>
    </row>
    <row r="3213" spans="1:6" ht="14.5">
      <c r="A3213" s="135" t="s">
        <v>5075</v>
      </c>
      <c r="B3213" s="135">
        <v>531688</v>
      </c>
      <c r="C3213" s="135" t="s">
        <v>391</v>
      </c>
      <c r="D3213" s="135" t="s">
        <v>484</v>
      </c>
      <c r="E3213" s="135"/>
      <c r="F3213" s="135"/>
    </row>
    <row r="3214" spans="1:6" ht="14.5">
      <c r="A3214" s="135" t="s">
        <v>5076</v>
      </c>
      <c r="B3214" s="135">
        <v>531688</v>
      </c>
      <c r="C3214" s="135" t="s">
        <v>391</v>
      </c>
      <c r="D3214" s="135" t="s">
        <v>484</v>
      </c>
      <c r="E3214" s="135"/>
      <c r="F3214" s="135"/>
    </row>
    <row r="3215" spans="1:6" ht="14.5">
      <c r="A3215" s="135" t="s">
        <v>5077</v>
      </c>
      <c r="B3215" s="135" t="s">
        <v>391</v>
      </c>
      <c r="C3215" s="135" t="s">
        <v>5078</v>
      </c>
      <c r="D3215" s="135" t="s">
        <v>402</v>
      </c>
      <c r="E3215" s="135"/>
      <c r="F3215" s="135"/>
    </row>
    <row r="3216" spans="1:6" ht="14.5">
      <c r="A3216" s="135" t="s">
        <v>5079</v>
      </c>
      <c r="B3216" s="135">
        <v>539359</v>
      </c>
      <c r="C3216" s="135" t="s">
        <v>391</v>
      </c>
      <c r="D3216" s="135" t="s">
        <v>1311</v>
      </c>
      <c r="E3216" s="135"/>
      <c r="F3216" s="135"/>
    </row>
    <row r="3217" spans="1:6" ht="14.5">
      <c r="A3217" s="135" t="s">
        <v>5080</v>
      </c>
      <c r="B3217" s="135">
        <v>532387</v>
      </c>
      <c r="C3217" s="135" t="s">
        <v>5081</v>
      </c>
      <c r="D3217" s="135" t="s">
        <v>394</v>
      </c>
      <c r="E3217" s="135"/>
      <c r="F3217" s="135"/>
    </row>
    <row r="3218" spans="1:6" ht="14.5">
      <c r="A3218" s="135" t="s">
        <v>5082</v>
      </c>
      <c r="B3218" s="135">
        <v>524580</v>
      </c>
      <c r="C3218" s="135" t="s">
        <v>391</v>
      </c>
      <c r="D3218" s="135" t="s">
        <v>413</v>
      </c>
      <c r="E3218" s="135"/>
      <c r="F3218" s="135"/>
    </row>
    <row r="3219" spans="1:6" ht="14.5">
      <c r="A3219" s="135" t="s">
        <v>5083</v>
      </c>
      <c r="B3219" s="135">
        <v>511557</v>
      </c>
      <c r="C3219" s="135" t="s">
        <v>391</v>
      </c>
      <c r="D3219" s="135" t="s">
        <v>812</v>
      </c>
      <c r="E3219" s="135"/>
      <c r="F3219" s="135"/>
    </row>
    <row r="3220" spans="1:6" ht="14.5">
      <c r="A3220" s="135" t="s">
        <v>5084</v>
      </c>
      <c r="B3220" s="135">
        <v>512105</v>
      </c>
      <c r="C3220" s="135" t="s">
        <v>391</v>
      </c>
      <c r="D3220" s="135" t="s">
        <v>812</v>
      </c>
      <c r="E3220" s="135"/>
      <c r="F3220" s="135"/>
    </row>
    <row r="3221" spans="1:6" ht="14.5">
      <c r="A3221" s="135" t="s">
        <v>5085</v>
      </c>
      <c r="B3221" s="135">
        <v>526009</v>
      </c>
      <c r="C3221" s="135" t="s">
        <v>391</v>
      </c>
      <c r="D3221" s="135" t="s">
        <v>413</v>
      </c>
      <c r="E3221" s="135"/>
      <c r="F3221" s="135"/>
    </row>
    <row r="3222" spans="1:6" ht="14.5">
      <c r="A3222" s="135" t="s">
        <v>5086</v>
      </c>
      <c r="B3222" s="135">
        <v>526009</v>
      </c>
      <c r="C3222" s="135" t="s">
        <v>391</v>
      </c>
      <c r="D3222" s="135" t="s">
        <v>413</v>
      </c>
      <c r="E3222" s="135"/>
      <c r="F3222" s="135"/>
    </row>
    <row r="3223" spans="1:6" ht="14.5">
      <c r="A3223" s="135" t="s">
        <v>5087</v>
      </c>
      <c r="B3223" s="135" t="s">
        <v>391</v>
      </c>
      <c r="C3223" s="135" t="s">
        <v>5088</v>
      </c>
      <c r="D3223" s="135" t="s">
        <v>413</v>
      </c>
      <c r="E3223" s="135"/>
      <c r="F3223" s="135"/>
    </row>
    <row r="3224" spans="1:6" ht="14.5">
      <c r="A3224" s="135" t="s">
        <v>5089</v>
      </c>
      <c r="B3224" s="135">
        <v>500459</v>
      </c>
      <c r="C3224" s="135" t="s">
        <v>5090</v>
      </c>
      <c r="D3224" s="135" t="s">
        <v>573</v>
      </c>
      <c r="E3224" s="135"/>
      <c r="F3224" s="135"/>
    </row>
    <row r="3225" spans="1:6" ht="14.5">
      <c r="A3225" s="135" t="s">
        <v>5091</v>
      </c>
      <c r="B3225" s="135">
        <v>531265</v>
      </c>
      <c r="C3225" s="135" t="s">
        <v>391</v>
      </c>
      <c r="D3225" s="135" t="s">
        <v>471</v>
      </c>
      <c r="E3225" s="135"/>
      <c r="F3225" s="135"/>
    </row>
    <row r="3226" spans="1:6" ht="14.5">
      <c r="A3226" s="135" t="s">
        <v>5092</v>
      </c>
      <c r="B3226" s="135" t="s">
        <v>391</v>
      </c>
      <c r="C3226" s="135" t="s">
        <v>5093</v>
      </c>
      <c r="D3226" s="135" t="s">
        <v>402</v>
      </c>
      <c r="E3226" s="135"/>
      <c r="F3226" s="135"/>
    </row>
    <row r="3227" spans="1:6" ht="14.5">
      <c r="A3227" s="135" t="s">
        <v>5094</v>
      </c>
      <c r="B3227" s="135">
        <v>526494</v>
      </c>
      <c r="C3227" s="135" t="s">
        <v>391</v>
      </c>
      <c r="D3227" s="135" t="s">
        <v>586</v>
      </c>
      <c r="E3227" s="135"/>
      <c r="F3227" s="135"/>
    </row>
    <row r="3228" spans="1:6" ht="14.5">
      <c r="A3228" s="135" t="s">
        <v>5095</v>
      </c>
      <c r="B3228" s="135">
        <v>590057</v>
      </c>
      <c r="C3228" s="135" t="s">
        <v>5096</v>
      </c>
      <c r="D3228" s="135" t="s">
        <v>484</v>
      </c>
      <c r="E3228" s="135"/>
      <c r="F3228" s="135"/>
    </row>
    <row r="3229" spans="1:6" ht="14.5">
      <c r="A3229" s="135" t="s">
        <v>5097</v>
      </c>
      <c r="B3229" s="135">
        <v>590057</v>
      </c>
      <c r="C3229" s="135" t="s">
        <v>5096</v>
      </c>
      <c r="D3229" s="135" t="s">
        <v>484</v>
      </c>
      <c r="E3229" s="135"/>
      <c r="F3229" s="135"/>
    </row>
    <row r="3230" spans="1:6" ht="14.5">
      <c r="A3230" s="135" t="s">
        <v>5098</v>
      </c>
      <c r="B3230" s="135">
        <v>540703</v>
      </c>
      <c r="C3230" s="135" t="s">
        <v>391</v>
      </c>
      <c r="D3230" s="135" t="s">
        <v>475</v>
      </c>
      <c r="E3230" s="135"/>
      <c r="F3230" s="135"/>
    </row>
    <row r="3231" spans="1:6" ht="14.5">
      <c r="A3231" s="135" t="s">
        <v>5099</v>
      </c>
      <c r="B3231" s="135">
        <v>532647</v>
      </c>
      <c r="C3231" s="135" t="s">
        <v>5100</v>
      </c>
      <c r="D3231" s="135" t="s">
        <v>505</v>
      </c>
      <c r="E3231" s="135"/>
      <c r="F3231" s="135"/>
    </row>
    <row r="3232" spans="1:6" ht="14.5">
      <c r="A3232" s="135" t="s">
        <v>5101</v>
      </c>
      <c r="B3232" s="135">
        <v>532647</v>
      </c>
      <c r="C3232" s="135" t="s">
        <v>5100</v>
      </c>
      <c r="D3232" s="135" t="s">
        <v>505</v>
      </c>
      <c r="E3232" s="135"/>
      <c r="F3232" s="135"/>
    </row>
    <row r="3233" spans="1:6" ht="14.5">
      <c r="A3233" s="135" t="s">
        <v>5102</v>
      </c>
      <c r="B3233" s="135">
        <v>534675</v>
      </c>
      <c r="C3233" s="135" t="s">
        <v>5103</v>
      </c>
      <c r="D3233" s="135" t="s">
        <v>477</v>
      </c>
      <c r="E3233" s="135"/>
      <c r="F3233" s="135"/>
    </row>
    <row r="3234" spans="1:6" ht="14.5">
      <c r="A3234" s="135" t="s">
        <v>5104</v>
      </c>
      <c r="B3234" s="135">
        <v>505502</v>
      </c>
      <c r="C3234" s="135" t="s">
        <v>391</v>
      </c>
      <c r="D3234" s="135" t="s">
        <v>374</v>
      </c>
      <c r="E3234" s="135"/>
      <c r="F3234" s="135"/>
    </row>
    <row r="3235" spans="1:6" ht="14.5">
      <c r="A3235" s="135" t="s">
        <v>5105</v>
      </c>
      <c r="B3235" s="135">
        <v>526801</v>
      </c>
      <c r="C3235" s="135" t="s">
        <v>5106</v>
      </c>
      <c r="D3235" s="135" t="s">
        <v>789</v>
      </c>
      <c r="E3235" s="135"/>
      <c r="F3235" s="135"/>
    </row>
    <row r="3236" spans="1:6" ht="14.5">
      <c r="A3236" s="135" t="s">
        <v>5107</v>
      </c>
      <c r="B3236" s="135">
        <v>540544</v>
      </c>
      <c r="C3236" s="135" t="s">
        <v>5108</v>
      </c>
      <c r="D3236" s="135" t="s">
        <v>789</v>
      </c>
      <c r="E3236" s="135"/>
      <c r="F3236" s="135"/>
    </row>
    <row r="3237" spans="1:6" ht="14.5">
      <c r="A3237" s="135" t="s">
        <v>5109</v>
      </c>
      <c r="B3237" s="135">
        <v>532524</v>
      </c>
      <c r="C3237" s="135" t="s">
        <v>5110</v>
      </c>
      <c r="D3237" s="135" t="s">
        <v>530</v>
      </c>
      <c r="E3237" s="135"/>
      <c r="F3237" s="135"/>
    </row>
    <row r="3238" spans="1:6" ht="14.5">
      <c r="A3238" s="135" t="s">
        <v>5111</v>
      </c>
      <c r="B3238" s="135">
        <v>533344</v>
      </c>
      <c r="C3238" s="135" t="s">
        <v>5112</v>
      </c>
      <c r="D3238" s="135" t="s">
        <v>408</v>
      </c>
      <c r="E3238" s="135"/>
      <c r="F3238" s="135"/>
    </row>
    <row r="3239" spans="1:6" ht="14.5">
      <c r="A3239" s="135" t="s">
        <v>5113</v>
      </c>
      <c r="B3239" s="135">
        <v>532524</v>
      </c>
      <c r="C3239" s="135" t="s">
        <v>5110</v>
      </c>
      <c r="D3239" s="135" t="s">
        <v>530</v>
      </c>
      <c r="E3239" s="135"/>
      <c r="F3239" s="135"/>
    </row>
    <row r="3240" spans="1:6" ht="14.5">
      <c r="A3240" s="135" t="s">
        <v>5114</v>
      </c>
      <c r="B3240" s="135">
        <v>539006</v>
      </c>
      <c r="C3240" s="135" t="s">
        <v>391</v>
      </c>
      <c r="D3240" s="135" t="s">
        <v>1311</v>
      </c>
      <c r="E3240" s="135"/>
      <c r="F3240" s="135"/>
    </row>
    <row r="3241" spans="1:6" ht="14.5">
      <c r="A3241" s="135" t="s">
        <v>5115</v>
      </c>
      <c r="B3241" s="135">
        <v>509220</v>
      </c>
      <c r="C3241" s="135" t="s">
        <v>5116</v>
      </c>
      <c r="D3241" s="135" t="s">
        <v>413</v>
      </c>
      <c r="E3241" s="135"/>
      <c r="F3241" s="135"/>
    </row>
    <row r="3242" spans="1:6" ht="14.5">
      <c r="A3242" s="135" t="s">
        <v>5117</v>
      </c>
      <c r="B3242" s="135">
        <v>539785</v>
      </c>
      <c r="C3242" s="135" t="s">
        <v>5118</v>
      </c>
      <c r="D3242" s="135" t="s">
        <v>385</v>
      </c>
      <c r="E3242" s="135"/>
      <c r="F3242" s="135"/>
    </row>
    <row r="3243" spans="1:6" ht="14.5">
      <c r="A3243" s="135" t="s">
        <v>5119</v>
      </c>
      <c r="B3243" s="135">
        <v>512591</v>
      </c>
      <c r="C3243" s="135" t="s">
        <v>391</v>
      </c>
      <c r="D3243" s="135" t="s">
        <v>413</v>
      </c>
      <c r="E3243" s="135"/>
      <c r="F3243" s="135"/>
    </row>
    <row r="3244" spans="1:6" ht="14.5">
      <c r="A3244" s="135" t="s">
        <v>5120</v>
      </c>
      <c r="B3244" s="135" t="s">
        <v>391</v>
      </c>
      <c r="C3244" s="135" t="s">
        <v>5121</v>
      </c>
      <c r="D3244" s="135" t="s">
        <v>402</v>
      </c>
      <c r="E3244" s="135"/>
      <c r="F3244" s="135"/>
    </row>
    <row r="3245" spans="1:6" ht="14.5">
      <c r="A3245" s="135" t="s">
        <v>5122</v>
      </c>
      <c r="B3245" s="135">
        <v>512461</v>
      </c>
      <c r="C3245" s="135" t="s">
        <v>391</v>
      </c>
      <c r="D3245" s="135" t="s">
        <v>413</v>
      </c>
      <c r="E3245" s="135"/>
      <c r="F3245" s="135"/>
    </row>
    <row r="3246" spans="1:6" ht="14.5">
      <c r="A3246" s="135" t="s">
        <v>5123</v>
      </c>
      <c r="B3246" s="135">
        <v>512099</v>
      </c>
      <c r="C3246" s="135" t="s">
        <v>391</v>
      </c>
      <c r="D3246" s="135" t="s">
        <v>505</v>
      </c>
      <c r="E3246" s="135"/>
      <c r="F3246" s="135"/>
    </row>
    <row r="3247" spans="1:6" ht="14.5">
      <c r="A3247" s="135" t="s">
        <v>5124</v>
      </c>
      <c r="B3247" s="135">
        <v>532693</v>
      </c>
      <c r="C3247" s="135" t="s">
        <v>5125</v>
      </c>
      <c r="D3247" s="135" t="s">
        <v>789</v>
      </c>
      <c r="E3247" s="135"/>
      <c r="F3247" s="135"/>
    </row>
    <row r="3248" spans="1:6" ht="14.5">
      <c r="A3248" s="135" t="s">
        <v>5126</v>
      </c>
      <c r="B3248" s="135">
        <v>533295</v>
      </c>
      <c r="C3248" s="135" t="s">
        <v>5127</v>
      </c>
      <c r="D3248" s="135" t="s">
        <v>709</v>
      </c>
      <c r="E3248" s="135"/>
      <c r="F3248" s="135"/>
    </row>
    <row r="3249" spans="1:6" ht="14.5">
      <c r="A3249" s="135" t="s">
        <v>5128</v>
      </c>
      <c r="B3249" s="135">
        <v>506852</v>
      </c>
      <c r="C3249" s="135" t="s">
        <v>391</v>
      </c>
      <c r="D3249" s="135" t="s">
        <v>439</v>
      </c>
      <c r="E3249" s="135"/>
      <c r="F3249" s="135"/>
    </row>
    <row r="3250" spans="1:6" ht="14.5">
      <c r="A3250" s="135" t="s">
        <v>5129</v>
      </c>
      <c r="B3250" s="135">
        <v>506618</v>
      </c>
      <c r="C3250" s="135" t="s">
        <v>5130</v>
      </c>
      <c r="D3250" s="135" t="s">
        <v>535</v>
      </c>
      <c r="E3250" s="135"/>
      <c r="F3250" s="135"/>
    </row>
    <row r="3251" spans="1:6" ht="14.5">
      <c r="A3251" s="135" t="s">
        <v>5131</v>
      </c>
      <c r="B3251" s="135">
        <v>500346</v>
      </c>
      <c r="C3251" s="135" t="s">
        <v>391</v>
      </c>
      <c r="D3251" s="135" t="s">
        <v>537</v>
      </c>
      <c r="E3251" s="135"/>
      <c r="F3251" s="135"/>
    </row>
    <row r="3252" spans="1:6" ht="14.5">
      <c r="A3252" s="135" t="s">
        <v>5132</v>
      </c>
      <c r="B3252" s="135">
        <v>532461</v>
      </c>
      <c r="C3252" s="135" t="s">
        <v>5133</v>
      </c>
      <c r="D3252" s="135" t="s">
        <v>709</v>
      </c>
      <c r="E3252" s="135"/>
      <c r="F3252" s="135"/>
    </row>
    <row r="3253" spans="1:6" ht="14.5">
      <c r="A3253" s="135" t="s">
        <v>5134</v>
      </c>
      <c r="B3253" s="135">
        <v>532891</v>
      </c>
      <c r="C3253" s="135" t="s">
        <v>5135</v>
      </c>
      <c r="D3253" s="135" t="s">
        <v>477</v>
      </c>
      <c r="E3253" s="135"/>
      <c r="F3253" s="135"/>
    </row>
    <row r="3254" spans="1:6" ht="14.5">
      <c r="A3254" s="135" t="s">
        <v>5136</v>
      </c>
      <c r="B3254" s="135">
        <v>540492</v>
      </c>
      <c r="C3254" s="135" t="s">
        <v>391</v>
      </c>
      <c r="D3254" s="135" t="s">
        <v>413</v>
      </c>
      <c r="E3254" s="135"/>
      <c r="F3254" s="135"/>
    </row>
    <row r="3255" spans="1:6" ht="14.5">
      <c r="A3255" s="135" t="s">
        <v>5137</v>
      </c>
      <c r="B3255" s="135">
        <v>523315</v>
      </c>
      <c r="C3255" s="135" t="s">
        <v>391</v>
      </c>
      <c r="D3255" s="135" t="s">
        <v>385</v>
      </c>
      <c r="E3255" s="135"/>
      <c r="F3255" s="135"/>
    </row>
    <row r="3256" spans="1:6" ht="14.5">
      <c r="A3256" s="135" t="s">
        <v>5138</v>
      </c>
      <c r="B3256" s="135">
        <v>538993</v>
      </c>
      <c r="C3256" s="135" t="s">
        <v>391</v>
      </c>
      <c r="D3256" s="135" t="s">
        <v>477</v>
      </c>
      <c r="E3256" s="135"/>
      <c r="F3256" s="135"/>
    </row>
    <row r="3257" spans="1:6" ht="14.5">
      <c r="A3257" s="135" t="s">
        <v>5139</v>
      </c>
      <c r="B3257" s="135">
        <v>540159</v>
      </c>
      <c r="C3257" s="135" t="s">
        <v>391</v>
      </c>
      <c r="D3257" s="135" t="s">
        <v>394</v>
      </c>
      <c r="E3257" s="135"/>
      <c r="F3257" s="135"/>
    </row>
    <row r="3258" spans="1:6" ht="14.5">
      <c r="A3258" s="135" t="s">
        <v>5140</v>
      </c>
      <c r="B3258" s="135">
        <v>538647</v>
      </c>
      <c r="C3258" s="135" t="s">
        <v>391</v>
      </c>
      <c r="D3258" s="135" t="s">
        <v>408</v>
      </c>
      <c r="E3258" s="135"/>
      <c r="F3258" s="135"/>
    </row>
    <row r="3259" spans="1:6" ht="14.5">
      <c r="A3259" s="135" t="s">
        <v>5141</v>
      </c>
      <c r="B3259" s="135" t="s">
        <v>391</v>
      </c>
      <c r="C3259" s="135" t="s">
        <v>5142</v>
      </c>
      <c r="D3259" s="135" t="s">
        <v>402</v>
      </c>
      <c r="E3259" s="135"/>
      <c r="F3259" s="135"/>
    </row>
    <row r="3260" spans="1:6" ht="14.5">
      <c r="A3260" s="135" t="s">
        <v>5143</v>
      </c>
      <c r="B3260" s="135">
        <v>531562</v>
      </c>
      <c r="C3260" s="135" t="s">
        <v>391</v>
      </c>
      <c r="D3260" s="135" t="s">
        <v>406</v>
      </c>
      <c r="E3260" s="135"/>
      <c r="F3260" s="135"/>
    </row>
    <row r="3261" spans="1:6" ht="14.5">
      <c r="A3261" s="135" t="s">
        <v>5144</v>
      </c>
      <c r="B3261" s="135">
        <v>517556</v>
      </c>
      <c r="C3261" s="135" t="s">
        <v>5145</v>
      </c>
      <c r="D3261" s="135" t="s">
        <v>477</v>
      </c>
      <c r="E3261" s="135"/>
      <c r="F3261" s="135"/>
    </row>
    <row r="3262" spans="1:6" ht="14.5">
      <c r="A3262" s="135" t="s">
        <v>5146</v>
      </c>
      <c r="B3262" s="135">
        <v>532689</v>
      </c>
      <c r="C3262" s="135" t="s">
        <v>5147</v>
      </c>
      <c r="D3262" s="135" t="s">
        <v>392</v>
      </c>
      <c r="E3262" s="135"/>
      <c r="F3262" s="135"/>
    </row>
    <row r="3263" spans="1:6" ht="14.5">
      <c r="A3263" s="135" t="s">
        <v>5148</v>
      </c>
      <c r="B3263" s="135">
        <v>536659</v>
      </c>
      <c r="C3263" s="135" t="s">
        <v>391</v>
      </c>
      <c r="D3263" s="135" t="s">
        <v>789</v>
      </c>
      <c r="E3263" s="135"/>
      <c r="F3263" s="135"/>
    </row>
    <row r="3264" spans="1:6" ht="14.5">
      <c r="A3264" s="135" t="s">
        <v>5149</v>
      </c>
      <c r="B3264" s="135">
        <v>534109</v>
      </c>
      <c r="C3264" s="135" t="s">
        <v>391</v>
      </c>
      <c r="D3264" s="135" t="s">
        <v>408</v>
      </c>
      <c r="E3264" s="135"/>
      <c r="F3264" s="135"/>
    </row>
    <row r="3265" spans="1:6" ht="14.5">
      <c r="A3265" s="135" t="s">
        <v>5150</v>
      </c>
      <c r="B3265" s="135">
        <v>511116</v>
      </c>
      <c r="C3265" s="135" t="s">
        <v>391</v>
      </c>
      <c r="D3265" s="135" t="s">
        <v>1335</v>
      </c>
      <c r="E3265" s="135"/>
      <c r="F3265" s="135"/>
    </row>
    <row r="3266" spans="1:6" ht="14.5">
      <c r="A3266" s="135" t="s">
        <v>5151</v>
      </c>
      <c r="B3266" s="135">
        <v>538596</v>
      </c>
      <c r="C3266" s="135" t="s">
        <v>391</v>
      </c>
      <c r="D3266" s="135" t="s">
        <v>477</v>
      </c>
      <c r="E3266" s="135"/>
      <c r="F3266" s="135"/>
    </row>
    <row r="3267" spans="1:6" ht="14.5">
      <c r="A3267" s="135" t="s">
        <v>5152</v>
      </c>
      <c r="B3267" s="135">
        <v>530281</v>
      </c>
      <c r="C3267" s="135" t="s">
        <v>391</v>
      </c>
      <c r="D3267" s="135" t="s">
        <v>586</v>
      </c>
      <c r="E3267" s="135"/>
      <c r="F3267" s="135"/>
    </row>
    <row r="3268" spans="1:6" ht="14.5">
      <c r="A3268" s="135" t="s">
        <v>5153</v>
      </c>
      <c r="B3268" s="135">
        <v>530281</v>
      </c>
      <c r="C3268" s="135" t="s">
        <v>391</v>
      </c>
      <c r="D3268" s="135" t="s">
        <v>586</v>
      </c>
      <c r="E3268" s="135"/>
      <c r="F3268" s="135"/>
    </row>
    <row r="3269" spans="1:6" ht="14.5">
      <c r="A3269" s="135" t="s">
        <v>5154</v>
      </c>
      <c r="B3269" s="135">
        <v>590099</v>
      </c>
      <c r="C3269" s="135" t="s">
        <v>5155</v>
      </c>
      <c r="D3269" s="135" t="s">
        <v>374</v>
      </c>
      <c r="E3269" s="135"/>
      <c r="F3269" s="135"/>
    </row>
    <row r="3270" spans="1:6" ht="14.5">
      <c r="A3270" s="135" t="s">
        <v>5156</v>
      </c>
      <c r="B3270" s="135">
        <v>590110</v>
      </c>
      <c r="C3270" s="135" t="s">
        <v>5157</v>
      </c>
      <c r="D3270" s="135" t="s">
        <v>374</v>
      </c>
      <c r="E3270" s="135"/>
      <c r="F3270" s="135"/>
    </row>
    <row r="3271" spans="1:6" ht="14.5">
      <c r="A3271" s="135" t="s">
        <v>5158</v>
      </c>
      <c r="B3271" s="135">
        <v>539978</v>
      </c>
      <c r="C3271" s="135" t="s">
        <v>5159</v>
      </c>
      <c r="D3271" s="135" t="s">
        <v>380</v>
      </c>
      <c r="E3271" s="135"/>
      <c r="F3271" s="135"/>
    </row>
    <row r="3272" spans="1:6" ht="14.5">
      <c r="A3272" s="135" t="s">
        <v>5160</v>
      </c>
      <c r="B3272" s="135">
        <v>539962</v>
      </c>
      <c r="C3272" s="135" t="s">
        <v>391</v>
      </c>
      <c r="D3272" s="135" t="s">
        <v>408</v>
      </c>
      <c r="E3272" s="135"/>
      <c r="F3272" s="135"/>
    </row>
    <row r="3273" spans="1:6" ht="14.5">
      <c r="A3273" s="135" t="s">
        <v>5161</v>
      </c>
      <c r="B3273" s="135">
        <v>535719</v>
      </c>
      <c r="C3273" s="135" t="s">
        <v>391</v>
      </c>
      <c r="D3273" s="135" t="s">
        <v>377</v>
      </c>
      <c r="E3273" s="135"/>
      <c r="F3273" s="135"/>
    </row>
    <row r="3274" spans="1:6" ht="14.5">
      <c r="A3274" s="135" t="s">
        <v>5162</v>
      </c>
      <c r="B3274" s="135">
        <v>535719</v>
      </c>
      <c r="C3274" s="135" t="s">
        <v>391</v>
      </c>
      <c r="D3274" s="135" t="s">
        <v>377</v>
      </c>
      <c r="E3274" s="135"/>
      <c r="F3274" s="135"/>
    </row>
    <row r="3275" spans="1:6" ht="14.5">
      <c r="A3275" s="135" t="s">
        <v>5163</v>
      </c>
      <c r="B3275" s="135">
        <v>539678</v>
      </c>
      <c r="C3275" s="135" t="s">
        <v>5164</v>
      </c>
      <c r="D3275" s="135" t="s">
        <v>484</v>
      </c>
      <c r="E3275" s="135"/>
      <c r="F3275" s="135"/>
    </row>
    <row r="3276" spans="1:6" ht="14.5">
      <c r="A3276" s="135" t="s">
        <v>5165</v>
      </c>
      <c r="B3276" s="135">
        <v>532866</v>
      </c>
      <c r="C3276" s="135" t="s">
        <v>5166</v>
      </c>
      <c r="D3276" s="135" t="s">
        <v>377</v>
      </c>
      <c r="E3276" s="135"/>
      <c r="F3276" s="135"/>
    </row>
    <row r="3277" spans="1:6" ht="14.5">
      <c r="A3277" s="135" t="s">
        <v>5167</v>
      </c>
      <c r="B3277" s="135">
        <v>532024</v>
      </c>
      <c r="C3277" s="135" t="s">
        <v>391</v>
      </c>
      <c r="D3277" s="135" t="s">
        <v>374</v>
      </c>
      <c r="E3277" s="135"/>
      <c r="F3277" s="135"/>
    </row>
    <row r="3278" spans="1:6" ht="14.5">
      <c r="A3278" s="135" t="s">
        <v>5168</v>
      </c>
      <c r="B3278" s="135">
        <v>536456</v>
      </c>
      <c r="C3278" s="135" t="s">
        <v>391</v>
      </c>
      <c r="D3278" s="135" t="s">
        <v>589</v>
      </c>
      <c r="E3278" s="135"/>
      <c r="F3278" s="135"/>
    </row>
    <row r="3279" spans="1:6" ht="14.5">
      <c r="A3279" s="135" t="s">
        <v>5169</v>
      </c>
      <c r="B3279" s="135">
        <v>509845</v>
      </c>
      <c r="C3279" s="135" t="s">
        <v>391</v>
      </c>
      <c r="D3279" s="135" t="s">
        <v>477</v>
      </c>
      <c r="E3279" s="135"/>
      <c r="F3279" s="135"/>
    </row>
    <row r="3280" spans="1:6" ht="14.5">
      <c r="A3280" s="135" t="s">
        <v>5170</v>
      </c>
      <c r="B3280" s="135" t="s">
        <v>391</v>
      </c>
      <c r="C3280" s="135" t="s">
        <v>5171</v>
      </c>
      <c r="D3280" s="135" t="s">
        <v>402</v>
      </c>
      <c r="E3280" s="135"/>
      <c r="F3280" s="135"/>
    </row>
    <row r="3281" spans="1:6" ht="14.5">
      <c r="A3281" s="135" t="s">
        <v>5172</v>
      </c>
      <c r="B3281" s="135">
        <v>533284</v>
      </c>
      <c r="C3281" s="135" t="s">
        <v>5173</v>
      </c>
      <c r="D3281" s="135" t="s">
        <v>789</v>
      </c>
      <c r="E3281" s="135"/>
      <c r="F3281" s="135"/>
    </row>
    <row r="3282" spans="1:6" ht="14.5">
      <c r="A3282" s="135" t="s">
        <v>5174</v>
      </c>
      <c r="B3282" s="135">
        <v>530917</v>
      </c>
      <c r="C3282" s="135" t="s">
        <v>391</v>
      </c>
      <c r="D3282" s="135" t="s">
        <v>812</v>
      </c>
      <c r="E3282" s="135"/>
      <c r="F3282" s="135"/>
    </row>
    <row r="3283" spans="1:6" ht="14.5">
      <c r="A3283" s="135" t="s">
        <v>5175</v>
      </c>
      <c r="B3283" s="135">
        <v>517447</v>
      </c>
      <c r="C3283" s="135" t="s">
        <v>5176</v>
      </c>
      <c r="D3283" s="135" t="s">
        <v>484</v>
      </c>
      <c r="E3283" s="135"/>
      <c r="F3283" s="135"/>
    </row>
    <row r="3284" spans="1:6" ht="14.5">
      <c r="A3284" s="135" t="s">
        <v>5177</v>
      </c>
      <c r="B3284" s="135">
        <v>517447</v>
      </c>
      <c r="C3284" s="135" t="s">
        <v>5176</v>
      </c>
      <c r="D3284" s="135" t="s">
        <v>484</v>
      </c>
      <c r="E3284" s="135"/>
      <c r="F3284" s="135"/>
    </row>
    <row r="3285" spans="1:6" ht="14.5">
      <c r="A3285" s="135" t="s">
        <v>5178</v>
      </c>
      <c r="B3285" s="135">
        <v>532735</v>
      </c>
      <c r="C3285" s="135" t="s">
        <v>5179</v>
      </c>
      <c r="D3285" s="135" t="s">
        <v>377</v>
      </c>
      <c r="E3285" s="135"/>
      <c r="F3285" s="135"/>
    </row>
    <row r="3286" spans="1:6" ht="14.5">
      <c r="A3286" s="135" t="s">
        <v>5180</v>
      </c>
      <c r="B3286" s="135">
        <v>512565</v>
      </c>
      <c r="C3286" s="135" t="s">
        <v>391</v>
      </c>
      <c r="D3286" s="135" t="s">
        <v>589</v>
      </c>
      <c r="E3286" s="135"/>
      <c r="F3286" s="135"/>
    </row>
    <row r="3287" spans="1:6" ht="14.5">
      <c r="A3287" s="135" t="s">
        <v>5181</v>
      </c>
      <c r="B3287" s="135">
        <v>538119</v>
      </c>
      <c r="C3287" s="135" t="s">
        <v>391</v>
      </c>
      <c r="D3287" s="135" t="s">
        <v>406</v>
      </c>
      <c r="E3287" s="135"/>
      <c r="F3287" s="135"/>
    </row>
    <row r="3288" spans="1:6" ht="14.5">
      <c r="A3288" s="135" t="s">
        <v>5182</v>
      </c>
      <c r="B3288" s="135">
        <v>524502</v>
      </c>
      <c r="C3288" s="135" t="s">
        <v>391</v>
      </c>
      <c r="D3288" s="135" t="s">
        <v>1558</v>
      </c>
      <c r="E3288" s="135"/>
      <c r="F3288" s="135"/>
    </row>
    <row r="3289" spans="1:6" ht="14.5">
      <c r="A3289" s="135" t="s">
        <v>5183</v>
      </c>
      <c r="B3289" s="135">
        <v>524502</v>
      </c>
      <c r="C3289" s="135" t="s">
        <v>391</v>
      </c>
      <c r="D3289" s="135" t="s">
        <v>1558</v>
      </c>
      <c r="E3289" s="135"/>
      <c r="F3289" s="135"/>
    </row>
    <row r="3290" spans="1:6" ht="14.5">
      <c r="A3290" s="135" t="s">
        <v>5184</v>
      </c>
      <c r="B3290" s="135">
        <v>502271</v>
      </c>
      <c r="C3290" s="135" t="s">
        <v>391</v>
      </c>
      <c r="D3290" s="135" t="s">
        <v>576</v>
      </c>
      <c r="E3290" s="135"/>
      <c r="F3290" s="135"/>
    </row>
    <row r="3291" spans="1:6" ht="14.5">
      <c r="A3291" s="135" t="s">
        <v>5185</v>
      </c>
      <c r="B3291" s="135">
        <v>520073</v>
      </c>
      <c r="C3291" s="135" t="s">
        <v>391</v>
      </c>
      <c r="D3291" s="135" t="s">
        <v>746</v>
      </c>
      <c r="E3291" s="135"/>
      <c r="F3291" s="135"/>
    </row>
    <row r="3292" spans="1:6" ht="14.5">
      <c r="A3292" s="135" t="s">
        <v>5186</v>
      </c>
      <c r="B3292" s="135">
        <v>590070</v>
      </c>
      <c r="C3292" s="135" t="s">
        <v>5187</v>
      </c>
      <c r="D3292" s="135" t="s">
        <v>394</v>
      </c>
      <c r="E3292" s="135"/>
      <c r="F3292" s="135"/>
    </row>
    <row r="3293" spans="1:6" ht="14.5">
      <c r="A3293" s="135" t="s">
        <v>5188</v>
      </c>
      <c r="B3293" s="135">
        <v>590070</v>
      </c>
      <c r="C3293" s="135" t="s">
        <v>5187</v>
      </c>
      <c r="D3293" s="135" t="s">
        <v>394</v>
      </c>
      <c r="E3293" s="135"/>
      <c r="F3293" s="135"/>
    </row>
    <row r="3294" spans="1:6" ht="14.5">
      <c r="A3294" s="135" t="s">
        <v>5189</v>
      </c>
      <c r="B3294" s="135">
        <v>532692</v>
      </c>
      <c r="C3294" s="135" t="s">
        <v>5190</v>
      </c>
      <c r="D3294" s="135" t="s">
        <v>586</v>
      </c>
      <c r="E3294" s="135"/>
      <c r="F3294" s="135"/>
    </row>
    <row r="3295" spans="1:6" ht="14.5">
      <c r="A3295" s="135" t="s">
        <v>5191</v>
      </c>
      <c r="B3295" s="135">
        <v>539673</v>
      </c>
      <c r="C3295" s="135" t="s">
        <v>391</v>
      </c>
      <c r="D3295" s="135" t="s">
        <v>425</v>
      </c>
      <c r="E3295" s="135"/>
      <c r="F3295" s="135"/>
    </row>
    <row r="3296" spans="1:6" ht="14.5">
      <c r="A3296" s="135" t="s">
        <v>5192</v>
      </c>
      <c r="B3296" s="135">
        <v>531273</v>
      </c>
      <c r="C3296" s="135" t="s">
        <v>391</v>
      </c>
      <c r="D3296" s="135" t="s">
        <v>477</v>
      </c>
      <c r="E3296" s="135"/>
      <c r="F3296" s="135"/>
    </row>
    <row r="3297" spans="1:6" ht="14.5">
      <c r="A3297" s="135" t="s">
        <v>5193</v>
      </c>
      <c r="B3297" s="135">
        <v>531273</v>
      </c>
      <c r="C3297" s="135" t="s">
        <v>391</v>
      </c>
      <c r="D3297" s="135" t="s">
        <v>477</v>
      </c>
      <c r="E3297" s="135"/>
      <c r="F3297" s="135"/>
    </row>
    <row r="3298" spans="1:6" ht="14.5">
      <c r="A3298" s="135" t="s">
        <v>5194</v>
      </c>
      <c r="B3298" s="135">
        <v>539814</v>
      </c>
      <c r="C3298" s="135" t="s">
        <v>391</v>
      </c>
      <c r="D3298" s="135" t="s">
        <v>413</v>
      </c>
      <c r="E3298" s="135"/>
      <c r="F3298" s="135"/>
    </row>
    <row r="3299" spans="1:6" ht="14.5">
      <c r="A3299" s="135" t="s">
        <v>5195</v>
      </c>
      <c r="B3299" s="135">
        <v>540125</v>
      </c>
      <c r="C3299" s="135" t="s">
        <v>391</v>
      </c>
      <c r="D3299" s="135" t="s">
        <v>505</v>
      </c>
      <c r="E3299" s="135"/>
      <c r="F3299" s="135"/>
    </row>
    <row r="3300" spans="1:6" ht="14.5">
      <c r="A3300" s="135" t="s">
        <v>5196</v>
      </c>
      <c r="B3300" s="135">
        <v>532497</v>
      </c>
      <c r="C3300" s="135" t="s">
        <v>5197</v>
      </c>
      <c r="D3300" s="135" t="s">
        <v>1023</v>
      </c>
      <c r="E3300" s="135"/>
      <c r="F3300" s="135"/>
    </row>
    <row r="3301" spans="1:6" ht="14.5">
      <c r="A3301" s="135" t="s">
        <v>5198</v>
      </c>
      <c r="B3301" s="135">
        <v>531412</v>
      </c>
      <c r="C3301" s="135" t="s">
        <v>391</v>
      </c>
      <c r="D3301" s="135" t="s">
        <v>573</v>
      </c>
      <c r="E3301" s="135"/>
      <c r="F3301" s="135"/>
    </row>
    <row r="3302" spans="1:6" ht="14.5">
      <c r="A3302" s="135" t="s">
        <v>5199</v>
      </c>
      <c r="B3302" s="135">
        <v>531412</v>
      </c>
      <c r="C3302" s="135" t="s">
        <v>391</v>
      </c>
      <c r="D3302" s="135" t="s">
        <v>573</v>
      </c>
      <c r="E3302" s="135"/>
      <c r="F3302" s="135"/>
    </row>
    <row r="3303" spans="1:6" ht="14.5">
      <c r="A3303" s="135" t="s">
        <v>5200</v>
      </c>
      <c r="B3303" s="135">
        <v>539837</v>
      </c>
      <c r="C3303" s="135" t="s">
        <v>391</v>
      </c>
      <c r="D3303" s="135" t="s">
        <v>576</v>
      </c>
      <c r="E3303" s="135"/>
      <c r="F3303" s="135"/>
    </row>
    <row r="3304" spans="1:6" ht="14.5">
      <c r="A3304" s="135" t="s">
        <v>5201</v>
      </c>
      <c r="B3304" s="135">
        <v>526813</v>
      </c>
      <c r="C3304" s="135" t="s">
        <v>391</v>
      </c>
      <c r="D3304" s="135" t="s">
        <v>2562</v>
      </c>
      <c r="E3304" s="135"/>
      <c r="F3304" s="135"/>
    </row>
    <row r="3305" spans="1:6" ht="14.5">
      <c r="A3305" s="135" t="s">
        <v>5202</v>
      </c>
      <c r="B3305" s="135">
        <v>531552</v>
      </c>
      <c r="C3305" s="135" t="s">
        <v>391</v>
      </c>
      <c r="D3305" s="135" t="s">
        <v>477</v>
      </c>
      <c r="E3305" s="135"/>
      <c r="F3305" s="135"/>
    </row>
    <row r="3306" spans="1:6" ht="14.5">
      <c r="A3306" s="135" t="s">
        <v>5203</v>
      </c>
      <c r="B3306" s="135">
        <v>538921</v>
      </c>
      <c r="C3306" s="135" t="s">
        <v>391</v>
      </c>
      <c r="D3306" s="135" t="s">
        <v>589</v>
      </c>
      <c r="E3306" s="135"/>
      <c r="F3306" s="135"/>
    </row>
    <row r="3307" spans="1:6" ht="14.5">
      <c r="A3307" s="135" t="s">
        <v>5204</v>
      </c>
      <c r="B3307" s="135">
        <v>514316</v>
      </c>
      <c r="C3307" s="135" t="s">
        <v>391</v>
      </c>
      <c r="D3307" s="135" t="s">
        <v>406</v>
      </c>
      <c r="E3307" s="135"/>
      <c r="F3307" s="135"/>
    </row>
    <row r="3308" spans="1:6" ht="14.5">
      <c r="A3308" s="135" t="s">
        <v>5205</v>
      </c>
      <c r="B3308" s="135">
        <v>531887</v>
      </c>
      <c r="C3308" s="135" t="s">
        <v>391</v>
      </c>
      <c r="D3308" s="135" t="s">
        <v>505</v>
      </c>
      <c r="E3308" s="135"/>
      <c r="F3308" s="135"/>
    </row>
    <row r="3309" spans="1:6" ht="14.5">
      <c r="A3309" s="135" t="s">
        <v>5206</v>
      </c>
      <c r="B3309" s="135">
        <v>540270</v>
      </c>
      <c r="C3309" s="135" t="s">
        <v>391</v>
      </c>
      <c r="D3309" s="135" t="s">
        <v>413</v>
      </c>
      <c r="E3309" s="135"/>
      <c r="F3309" s="135"/>
    </row>
    <row r="3310" spans="1:6" ht="14.5">
      <c r="A3310" s="135" t="s">
        <v>5207</v>
      </c>
      <c r="B3310" s="135">
        <v>542649</v>
      </c>
      <c r="C3310" s="135" t="s">
        <v>5208</v>
      </c>
      <c r="D3310" s="135" t="s">
        <v>5209</v>
      </c>
      <c r="E3310" s="135"/>
      <c r="F3310" s="135"/>
    </row>
    <row r="3311" spans="1:6" ht="14.5">
      <c r="A3311" s="135" t="s">
        <v>5210</v>
      </c>
      <c r="B3311" s="135">
        <v>500339</v>
      </c>
      <c r="C3311" s="135" t="s">
        <v>5211</v>
      </c>
      <c r="D3311" s="135" t="s">
        <v>605</v>
      </c>
      <c r="E3311" s="135"/>
      <c r="F3311" s="135"/>
    </row>
    <row r="3312" spans="1:6" ht="14.5">
      <c r="A3312" s="135" t="s">
        <v>5212</v>
      </c>
      <c r="B3312" s="135">
        <v>532441</v>
      </c>
      <c r="C3312" s="135" t="s">
        <v>391</v>
      </c>
      <c r="D3312" s="135" t="s">
        <v>406</v>
      </c>
      <c r="E3312" s="135"/>
      <c r="F3312" s="135"/>
    </row>
    <row r="3313" spans="1:6" ht="14.5">
      <c r="A3313" s="135" t="s">
        <v>5213</v>
      </c>
      <c r="B3313" s="135">
        <v>531694</v>
      </c>
      <c r="C3313" s="135" t="s">
        <v>391</v>
      </c>
      <c r="D3313" s="135" t="s">
        <v>477</v>
      </c>
      <c r="E3313" s="135"/>
      <c r="F3313" s="135"/>
    </row>
    <row r="3314" spans="1:6" ht="14.5">
      <c r="A3314" s="135" t="s">
        <v>5214</v>
      </c>
      <c r="B3314" s="135">
        <v>523523</v>
      </c>
      <c r="C3314" s="135" t="s">
        <v>5215</v>
      </c>
      <c r="D3314" s="135" t="s">
        <v>385</v>
      </c>
      <c r="E3314" s="135"/>
      <c r="F3314" s="135"/>
    </row>
    <row r="3315" spans="1:6" ht="14.5">
      <c r="A3315" s="135" t="s">
        <v>5216</v>
      </c>
      <c r="B3315" s="135">
        <v>530111</v>
      </c>
      <c r="C3315" s="135" t="s">
        <v>391</v>
      </c>
      <c r="D3315" s="135" t="s">
        <v>586</v>
      </c>
      <c r="E3315" s="135"/>
      <c r="F3315" s="135"/>
    </row>
    <row r="3316" spans="1:6" ht="14.5">
      <c r="A3316" s="135" t="s">
        <v>5217</v>
      </c>
      <c r="B3316" s="135">
        <v>530699</v>
      </c>
      <c r="C3316" s="135" t="s">
        <v>5218</v>
      </c>
      <c r="D3316" s="135" t="s">
        <v>406</v>
      </c>
      <c r="E3316" s="135"/>
      <c r="F3316" s="135"/>
    </row>
    <row r="3317" spans="1:6" ht="14.5">
      <c r="A3317" s="135" t="s">
        <v>5219</v>
      </c>
      <c r="B3317" s="135">
        <v>532826</v>
      </c>
      <c r="C3317" s="135" t="s">
        <v>5220</v>
      </c>
      <c r="D3317" s="135" t="s">
        <v>1130</v>
      </c>
      <c r="E3317" s="135"/>
      <c r="F3317" s="135"/>
    </row>
    <row r="3318" spans="1:6" ht="14.5">
      <c r="A3318" s="135" t="s">
        <v>5221</v>
      </c>
      <c r="B3318" s="135">
        <v>503127</v>
      </c>
      <c r="C3318" s="135" t="s">
        <v>391</v>
      </c>
      <c r="D3318" s="135" t="s">
        <v>380</v>
      </c>
      <c r="E3318" s="135"/>
      <c r="F3318" s="135"/>
    </row>
    <row r="3319" spans="1:6" ht="14.5">
      <c r="A3319" s="135" t="s">
        <v>5222</v>
      </c>
      <c r="B3319" s="135">
        <v>532503</v>
      </c>
      <c r="C3319" s="135" t="s">
        <v>391</v>
      </c>
      <c r="D3319" s="135" t="s">
        <v>406</v>
      </c>
      <c r="E3319" s="135"/>
      <c r="F3319" s="135"/>
    </row>
    <row r="3320" spans="1:6" ht="14.5">
      <c r="A3320" s="135" t="s">
        <v>5223</v>
      </c>
      <c r="B3320" s="135">
        <v>538707</v>
      </c>
      <c r="C3320" s="135" t="s">
        <v>391</v>
      </c>
      <c r="D3320" s="135" t="s">
        <v>586</v>
      </c>
      <c r="E3320" s="135"/>
      <c r="F3320" s="135"/>
    </row>
    <row r="3321" spans="1:6" ht="14.5">
      <c r="A3321" s="135" t="s">
        <v>5224</v>
      </c>
      <c r="B3321" s="135">
        <v>526873</v>
      </c>
      <c r="C3321" s="135" t="s">
        <v>391</v>
      </c>
      <c r="D3321" s="135" t="s">
        <v>601</v>
      </c>
      <c r="E3321" s="135"/>
      <c r="F3321" s="135"/>
    </row>
    <row r="3322" spans="1:6" ht="14.5">
      <c r="A3322" s="135" t="s">
        <v>5225</v>
      </c>
      <c r="B3322" s="135">
        <v>530253</v>
      </c>
      <c r="C3322" s="135" t="s">
        <v>391</v>
      </c>
      <c r="D3322" s="135" t="s">
        <v>714</v>
      </c>
      <c r="E3322" s="135"/>
      <c r="F3322" s="135"/>
    </row>
    <row r="3323" spans="1:6" ht="14.5">
      <c r="A3323" s="135" t="s">
        <v>5226</v>
      </c>
      <c r="B3323" s="135">
        <v>507962</v>
      </c>
      <c r="C3323" s="135" t="s">
        <v>391</v>
      </c>
      <c r="D3323" s="135" t="s">
        <v>408</v>
      </c>
      <c r="E3323" s="135"/>
      <c r="F3323" s="135"/>
    </row>
    <row r="3324" spans="1:6" ht="14.5">
      <c r="A3324" s="135" t="s">
        <v>5227</v>
      </c>
      <c r="B3324" s="135">
        <v>526662</v>
      </c>
      <c r="C3324" s="135" t="s">
        <v>5228</v>
      </c>
      <c r="D3324" s="135" t="s">
        <v>789</v>
      </c>
      <c r="E3324" s="135"/>
      <c r="F3324" s="135"/>
    </row>
    <row r="3325" spans="1:6" ht="14.5">
      <c r="A3325" s="135" t="s">
        <v>5229</v>
      </c>
      <c r="B3325" s="135">
        <v>531500</v>
      </c>
      <c r="C3325" s="135" t="s">
        <v>5230</v>
      </c>
      <c r="D3325" s="135" t="s">
        <v>505</v>
      </c>
      <c r="E3325" s="135"/>
      <c r="F3325" s="135"/>
    </row>
    <row r="3326" spans="1:6" ht="14.5">
      <c r="A3326" s="135" t="s">
        <v>5231</v>
      </c>
      <c r="B3326" s="135">
        <v>526823</v>
      </c>
      <c r="C3326" s="135" t="s">
        <v>391</v>
      </c>
      <c r="D3326" s="135" t="s">
        <v>477</v>
      </c>
      <c r="E3326" s="135"/>
      <c r="F3326" s="135"/>
    </row>
    <row r="3327" spans="1:6" ht="14.5">
      <c r="A3327" s="135" t="s">
        <v>5232</v>
      </c>
      <c r="B3327" s="135">
        <v>514028</v>
      </c>
      <c r="C3327" s="135" t="s">
        <v>391</v>
      </c>
      <c r="D3327" s="135" t="s">
        <v>406</v>
      </c>
      <c r="E3327" s="135"/>
      <c r="F3327" s="135"/>
    </row>
    <row r="3328" spans="1:6" ht="14.5">
      <c r="A3328" s="135" t="s">
        <v>5233</v>
      </c>
      <c r="B3328" s="135">
        <v>539495</v>
      </c>
      <c r="C3328" s="135" t="s">
        <v>391</v>
      </c>
      <c r="D3328" s="135" t="s">
        <v>408</v>
      </c>
      <c r="E3328" s="135"/>
      <c r="F3328" s="135"/>
    </row>
    <row r="3329" spans="1:6" ht="14.5">
      <c r="A3329" s="135" t="s">
        <v>5234</v>
      </c>
      <c r="B3329" s="135">
        <v>513369</v>
      </c>
      <c r="C3329" s="135" t="s">
        <v>391</v>
      </c>
      <c r="D3329" s="135" t="s">
        <v>1311</v>
      </c>
      <c r="E3329" s="135"/>
      <c r="F3329" s="135"/>
    </row>
    <row r="3330" spans="1:6" ht="14.5">
      <c r="A3330" s="135" t="s">
        <v>5235</v>
      </c>
      <c r="B3330" s="135" t="s">
        <v>391</v>
      </c>
      <c r="C3330" s="135" t="s">
        <v>5236</v>
      </c>
      <c r="D3330" s="135" t="s">
        <v>402</v>
      </c>
      <c r="E3330" s="135"/>
      <c r="F3330" s="135"/>
    </row>
    <row r="3331" spans="1:6" ht="14.5">
      <c r="A3331" s="135" t="s">
        <v>5237</v>
      </c>
      <c r="B3331" s="135">
        <v>541601</v>
      </c>
      <c r="C3331" s="135" t="s">
        <v>391</v>
      </c>
      <c r="D3331" s="135" t="s">
        <v>429</v>
      </c>
      <c r="E3331" s="135"/>
      <c r="F3331" s="135"/>
    </row>
    <row r="3332" spans="1:6" ht="14.5">
      <c r="A3332" s="135" t="s">
        <v>5238</v>
      </c>
      <c r="B3332" s="135">
        <v>522257</v>
      </c>
      <c r="C3332" s="135" t="s">
        <v>391</v>
      </c>
      <c r="D3332" s="135" t="s">
        <v>399</v>
      </c>
      <c r="E3332" s="135"/>
      <c r="F3332" s="135"/>
    </row>
    <row r="3333" spans="1:6" ht="14.5">
      <c r="A3333" s="135" t="s">
        <v>5239</v>
      </c>
      <c r="B3333" s="135">
        <v>517522</v>
      </c>
      <c r="C3333" s="135" t="s">
        <v>391</v>
      </c>
      <c r="D3333" s="135" t="s">
        <v>746</v>
      </c>
      <c r="E3333" s="135"/>
      <c r="F3333" s="135"/>
    </row>
    <row r="3334" spans="1:6" ht="14.5">
      <c r="A3334" s="135" t="s">
        <v>5240</v>
      </c>
      <c r="B3334" s="135">
        <v>512409</v>
      </c>
      <c r="C3334" s="135" t="s">
        <v>391</v>
      </c>
      <c r="D3334" s="135" t="s">
        <v>408</v>
      </c>
      <c r="E3334" s="135"/>
      <c r="F3334" s="135"/>
    </row>
    <row r="3335" spans="1:6" ht="14.5">
      <c r="A3335" s="135" t="s">
        <v>5241</v>
      </c>
      <c r="B3335" s="135" t="s">
        <v>391</v>
      </c>
      <c r="C3335" s="135" t="s">
        <v>5242</v>
      </c>
      <c r="D3335" s="135" t="s">
        <v>402</v>
      </c>
      <c r="E3335" s="135"/>
      <c r="F3335" s="135"/>
    </row>
    <row r="3336" spans="1:6" ht="14.5">
      <c r="A3336" s="135" t="s">
        <v>5243</v>
      </c>
      <c r="B3336" s="135">
        <v>500354</v>
      </c>
      <c r="C3336" s="135" t="s">
        <v>5244</v>
      </c>
      <c r="D3336" s="135" t="s">
        <v>1090</v>
      </c>
      <c r="E3336" s="135"/>
      <c r="F3336" s="135"/>
    </row>
    <row r="3337" spans="1:6" ht="14.5">
      <c r="A3337" s="135" t="s">
        <v>5245</v>
      </c>
      <c r="B3337" s="135">
        <v>532665</v>
      </c>
      <c r="C3337" s="135" t="s">
        <v>5246</v>
      </c>
      <c r="D3337" s="135" t="s">
        <v>406</v>
      </c>
      <c r="E3337" s="135"/>
      <c r="F3337" s="135"/>
    </row>
    <row r="3338" spans="1:6" ht="14.5">
      <c r="A3338" s="135" t="s">
        <v>5247</v>
      </c>
      <c r="B3338" s="135">
        <v>500355</v>
      </c>
      <c r="C3338" s="135" t="s">
        <v>5248</v>
      </c>
      <c r="D3338" s="135" t="s">
        <v>535</v>
      </c>
      <c r="E3338" s="135"/>
      <c r="F3338" s="135"/>
    </row>
    <row r="3339" spans="1:6" ht="14.5">
      <c r="A3339" s="135" t="s">
        <v>5249</v>
      </c>
      <c r="B3339" s="135">
        <v>500355</v>
      </c>
      <c r="C3339" s="135" t="s">
        <v>5248</v>
      </c>
      <c r="D3339" s="135" t="s">
        <v>535</v>
      </c>
      <c r="E3339" s="135"/>
      <c r="F3339" s="135"/>
    </row>
    <row r="3340" spans="1:6" ht="14.5">
      <c r="A3340" s="135" t="s">
        <v>5250</v>
      </c>
      <c r="B3340" s="135">
        <v>534734</v>
      </c>
      <c r="C3340" s="135" t="s">
        <v>391</v>
      </c>
      <c r="D3340" s="135" t="s">
        <v>551</v>
      </c>
      <c r="E3340" s="135"/>
      <c r="F3340" s="135"/>
    </row>
    <row r="3341" spans="1:6" ht="14.5">
      <c r="A3341" s="135" t="s">
        <v>5251</v>
      </c>
      <c r="B3341" s="135">
        <v>522281</v>
      </c>
      <c r="C3341" s="135" t="s">
        <v>391</v>
      </c>
      <c r="D3341" s="135" t="s">
        <v>689</v>
      </c>
      <c r="E3341" s="135"/>
      <c r="F3341" s="135"/>
    </row>
    <row r="3342" spans="1:6" ht="14.5">
      <c r="A3342" s="135" t="s">
        <v>5252</v>
      </c>
      <c r="B3342" s="135">
        <v>500357</v>
      </c>
      <c r="C3342" s="135" t="s">
        <v>391</v>
      </c>
      <c r="D3342" s="135" t="s">
        <v>385</v>
      </c>
      <c r="E3342" s="135"/>
      <c r="F3342" s="135"/>
    </row>
    <row r="3343" spans="1:6" ht="14.5">
      <c r="A3343" s="135" t="s">
        <v>5253</v>
      </c>
      <c r="B3343" s="135">
        <v>500358</v>
      </c>
      <c r="C3343" s="135" t="s">
        <v>391</v>
      </c>
      <c r="D3343" s="135" t="s">
        <v>408</v>
      </c>
      <c r="E3343" s="135"/>
      <c r="F3343" s="135"/>
    </row>
    <row r="3344" spans="1:6" ht="14.5">
      <c r="A3344" s="135" t="s">
        <v>5254</v>
      </c>
      <c r="B3344" s="135">
        <v>524037</v>
      </c>
      <c r="C3344" s="135" t="s">
        <v>391</v>
      </c>
      <c r="D3344" s="135" t="s">
        <v>899</v>
      </c>
      <c r="E3344" s="135"/>
      <c r="F3344" s="135"/>
    </row>
    <row r="3345" spans="1:6" ht="14.5">
      <c r="A3345" s="135" t="s">
        <v>5255</v>
      </c>
      <c r="B3345" s="135">
        <v>502587</v>
      </c>
      <c r="C3345" s="135" t="s">
        <v>391</v>
      </c>
      <c r="D3345" s="135" t="s">
        <v>385</v>
      </c>
      <c r="E3345" s="135"/>
      <c r="F3345" s="135"/>
    </row>
    <row r="3346" spans="1:6" ht="14.5">
      <c r="A3346" s="135" t="s">
        <v>5256</v>
      </c>
      <c r="B3346" s="135">
        <v>539309</v>
      </c>
      <c r="C3346" s="135" t="s">
        <v>5257</v>
      </c>
      <c r="D3346" s="135" t="s">
        <v>714</v>
      </c>
      <c r="E3346" s="135"/>
      <c r="F3346" s="135"/>
    </row>
    <row r="3347" spans="1:6" ht="14.5">
      <c r="A3347" s="135" t="s">
        <v>5258</v>
      </c>
      <c r="B3347" s="135">
        <v>523289</v>
      </c>
      <c r="C3347" s="135" t="s">
        <v>391</v>
      </c>
      <c r="D3347" s="135" t="s">
        <v>413</v>
      </c>
      <c r="E3347" s="135"/>
      <c r="F3347" s="135"/>
    </row>
    <row r="3348" spans="1:6" ht="14.5">
      <c r="A3348" s="135" t="s">
        <v>5259</v>
      </c>
      <c r="B3348" s="135">
        <v>515127</v>
      </c>
      <c r="C3348" s="135" t="s">
        <v>391</v>
      </c>
      <c r="D3348" s="135" t="s">
        <v>413</v>
      </c>
      <c r="E3348" s="135"/>
      <c r="F3348" s="135"/>
    </row>
    <row r="3349" spans="1:6" ht="14.5">
      <c r="A3349" s="135" t="s">
        <v>5260</v>
      </c>
      <c r="B3349" s="135">
        <v>538540</v>
      </c>
      <c r="C3349" s="135" t="s">
        <v>391</v>
      </c>
      <c r="D3349" s="135" t="s">
        <v>408</v>
      </c>
      <c r="E3349" s="135"/>
      <c r="F3349" s="135"/>
    </row>
    <row r="3350" spans="1:6" ht="14.5">
      <c r="A3350" s="135" t="s">
        <v>5261</v>
      </c>
      <c r="B3350" s="135">
        <v>532369</v>
      </c>
      <c r="C3350" s="135" t="s">
        <v>5262</v>
      </c>
      <c r="D3350" s="135" t="s">
        <v>919</v>
      </c>
      <c r="E3350" s="135"/>
      <c r="F3350" s="135"/>
    </row>
    <row r="3351" spans="1:6" ht="14.5">
      <c r="A3351" s="135" t="s">
        <v>5263</v>
      </c>
      <c r="B3351" s="135">
        <v>532370</v>
      </c>
      <c r="C3351" s="135" t="s">
        <v>5264</v>
      </c>
      <c r="D3351" s="135" t="s">
        <v>377</v>
      </c>
      <c r="E3351" s="135"/>
      <c r="F3351" s="135"/>
    </row>
    <row r="3352" spans="1:6" ht="14.5">
      <c r="A3352" s="135" t="s">
        <v>5265</v>
      </c>
      <c r="B3352" s="135">
        <v>514223</v>
      </c>
      <c r="C3352" s="135" t="s">
        <v>5266</v>
      </c>
      <c r="D3352" s="135" t="s">
        <v>413</v>
      </c>
      <c r="E3352" s="135"/>
      <c r="F3352" s="135"/>
    </row>
    <row r="3353" spans="1:6" ht="14.5">
      <c r="A3353" s="135" t="s">
        <v>5267</v>
      </c>
      <c r="B3353" s="135">
        <v>530951</v>
      </c>
      <c r="C3353" s="135" t="s">
        <v>391</v>
      </c>
      <c r="D3353" s="135" t="s">
        <v>484</v>
      </c>
      <c r="E3353" s="135"/>
      <c r="F3353" s="135"/>
    </row>
    <row r="3354" spans="1:6" ht="14.5">
      <c r="A3354" s="135" t="s">
        <v>5268</v>
      </c>
      <c r="B3354" s="135">
        <v>532527</v>
      </c>
      <c r="C3354" s="135" t="s">
        <v>5269</v>
      </c>
      <c r="D3354" s="135" t="s">
        <v>1311</v>
      </c>
      <c r="E3354" s="135"/>
      <c r="F3354" s="135"/>
    </row>
    <row r="3355" spans="1:6" ht="14.5">
      <c r="A3355" s="135" t="s">
        <v>5270</v>
      </c>
      <c r="B3355" s="135">
        <v>533262</v>
      </c>
      <c r="C3355" s="135" t="s">
        <v>5271</v>
      </c>
      <c r="D3355" s="135" t="s">
        <v>789</v>
      </c>
      <c r="E3355" s="135"/>
      <c r="F3355" s="135"/>
    </row>
    <row r="3356" spans="1:6" ht="14.5">
      <c r="A3356" s="135" t="s">
        <v>5272</v>
      </c>
      <c r="B3356" s="135">
        <v>532690</v>
      </c>
      <c r="C3356" s="135" t="s">
        <v>5273</v>
      </c>
      <c r="D3356" s="135" t="s">
        <v>423</v>
      </c>
      <c r="E3356" s="135"/>
      <c r="F3356" s="135"/>
    </row>
    <row r="3357" spans="1:6" ht="14.5">
      <c r="A3357" s="135" t="s">
        <v>5274</v>
      </c>
      <c r="B3357" s="135">
        <v>530925</v>
      </c>
      <c r="C3357" s="135" t="s">
        <v>391</v>
      </c>
      <c r="D3357" s="135" t="s">
        <v>408</v>
      </c>
      <c r="E3357" s="135"/>
      <c r="F3357" s="135"/>
    </row>
    <row r="3358" spans="1:6" ht="14.5">
      <c r="A3358" s="135" t="s">
        <v>5275</v>
      </c>
      <c r="B3358" s="135">
        <v>507490</v>
      </c>
      <c r="C3358" s="135" t="s">
        <v>5276</v>
      </c>
      <c r="D3358" s="135" t="s">
        <v>1090</v>
      </c>
      <c r="E3358" s="135"/>
      <c r="F3358" s="135"/>
    </row>
    <row r="3359" spans="1:6" ht="14.5">
      <c r="A3359" s="135" t="s">
        <v>5277</v>
      </c>
      <c r="B3359" s="135">
        <v>531228</v>
      </c>
      <c r="C3359" s="135" t="s">
        <v>391</v>
      </c>
      <c r="D3359" s="135" t="s">
        <v>408</v>
      </c>
      <c r="E3359" s="135"/>
      <c r="F3359" s="135"/>
    </row>
    <row r="3360" spans="1:6" ht="14.5">
      <c r="A3360" s="135" t="s">
        <v>5278</v>
      </c>
      <c r="B3360" s="135">
        <v>532987</v>
      </c>
      <c r="C3360" s="135" t="s">
        <v>5279</v>
      </c>
      <c r="D3360" s="135" t="s">
        <v>746</v>
      </c>
      <c r="E3360" s="135"/>
      <c r="F3360" s="135"/>
    </row>
    <row r="3361" spans="1:6" ht="14.5">
      <c r="A3361" s="135" t="s">
        <v>5280</v>
      </c>
      <c r="B3361" s="135">
        <v>532988</v>
      </c>
      <c r="C3361" s="135" t="s">
        <v>5281</v>
      </c>
      <c r="D3361" s="135" t="s">
        <v>746</v>
      </c>
      <c r="E3361" s="135"/>
      <c r="F3361" s="135"/>
    </row>
    <row r="3362" spans="1:6" ht="14.5">
      <c r="A3362" s="135" t="s">
        <v>5282</v>
      </c>
      <c r="B3362" s="135">
        <v>505800</v>
      </c>
      <c r="C3362" s="135" t="s">
        <v>5283</v>
      </c>
      <c r="D3362" s="135" t="s">
        <v>746</v>
      </c>
      <c r="E3362" s="135"/>
      <c r="F3362" s="135"/>
    </row>
    <row r="3363" spans="1:6" ht="14.5">
      <c r="A3363" s="135" t="s">
        <v>5284</v>
      </c>
      <c r="B3363" s="135">
        <v>532661</v>
      </c>
      <c r="C3363" s="135" t="s">
        <v>5285</v>
      </c>
      <c r="D3363" s="135" t="s">
        <v>746</v>
      </c>
      <c r="E3363" s="135"/>
      <c r="F3363" s="135"/>
    </row>
    <row r="3364" spans="1:6" ht="14.5">
      <c r="A3364" s="135" t="s">
        <v>5286</v>
      </c>
      <c r="B3364" s="135">
        <v>541945</v>
      </c>
      <c r="C3364" s="135" t="s">
        <v>391</v>
      </c>
      <c r="D3364" s="135" t="s">
        <v>789</v>
      </c>
      <c r="E3364" s="135"/>
      <c r="F3364" s="135"/>
    </row>
    <row r="3365" spans="1:6" ht="14.5">
      <c r="A3365" s="135" t="s">
        <v>5287</v>
      </c>
      <c r="B3365" s="135">
        <v>531583</v>
      </c>
      <c r="C3365" s="135" t="s">
        <v>391</v>
      </c>
      <c r="D3365" s="135" t="s">
        <v>408</v>
      </c>
      <c r="E3365" s="135"/>
      <c r="F3365" s="135"/>
    </row>
    <row r="3366" spans="1:6" ht="14.5">
      <c r="A3366" s="135" t="s">
        <v>5288</v>
      </c>
      <c r="B3366" s="135">
        <v>500360</v>
      </c>
      <c r="C3366" s="135" t="s">
        <v>391</v>
      </c>
      <c r="D3366" s="135" t="s">
        <v>399</v>
      </c>
      <c r="E3366" s="135"/>
      <c r="F3366" s="135"/>
    </row>
    <row r="3367" spans="1:6" ht="14.5">
      <c r="A3367" s="135" t="s">
        <v>5289</v>
      </c>
      <c r="B3367" s="135">
        <v>501351</v>
      </c>
      <c r="C3367" s="135" t="s">
        <v>391</v>
      </c>
      <c r="D3367" s="135" t="s">
        <v>812</v>
      </c>
      <c r="E3367" s="135"/>
      <c r="F3367" s="135"/>
    </row>
    <row r="3368" spans="1:6" ht="14.5">
      <c r="A3368" s="135" t="s">
        <v>5290</v>
      </c>
      <c r="B3368" s="135">
        <v>507966</v>
      </c>
      <c r="C3368" s="135" t="s">
        <v>391</v>
      </c>
      <c r="D3368" s="135" t="s">
        <v>592</v>
      </c>
      <c r="E3368" s="135"/>
      <c r="F3368" s="135"/>
    </row>
    <row r="3369" spans="1:6" ht="14.5">
      <c r="A3369" s="135" t="s">
        <v>5291</v>
      </c>
      <c r="B3369" s="135">
        <v>522207</v>
      </c>
      <c r="C3369" s="135" t="s">
        <v>391</v>
      </c>
      <c r="D3369" s="135" t="s">
        <v>746</v>
      </c>
      <c r="E3369" s="135"/>
      <c r="F3369" s="135"/>
    </row>
    <row r="3370" spans="1:6" ht="14.5">
      <c r="A3370" s="135" t="s">
        <v>5292</v>
      </c>
      <c r="B3370" s="135">
        <v>522207</v>
      </c>
      <c r="C3370" s="135" t="s">
        <v>391</v>
      </c>
      <c r="D3370" s="135" t="s">
        <v>746</v>
      </c>
      <c r="E3370" s="135"/>
      <c r="F3370" s="135"/>
    </row>
    <row r="3371" spans="1:6" ht="14.5">
      <c r="A3371" s="135" t="s">
        <v>5293</v>
      </c>
      <c r="B3371" s="135">
        <v>524230</v>
      </c>
      <c r="C3371" s="135" t="s">
        <v>5294</v>
      </c>
      <c r="D3371" s="135" t="s">
        <v>899</v>
      </c>
      <c r="E3371" s="135"/>
      <c r="F3371" s="135"/>
    </row>
    <row r="3372" spans="1:6" ht="14.5">
      <c r="A3372" s="135" t="s">
        <v>5295</v>
      </c>
      <c r="B3372" s="135">
        <v>531233</v>
      </c>
      <c r="C3372" s="135" t="s">
        <v>391</v>
      </c>
      <c r="D3372" s="135" t="s">
        <v>576</v>
      </c>
      <c r="E3372" s="135"/>
      <c r="F3372" s="135"/>
    </row>
    <row r="3373" spans="1:6" ht="14.5">
      <c r="A3373" s="135" t="s">
        <v>5296</v>
      </c>
      <c r="B3373" s="135">
        <v>507649</v>
      </c>
      <c r="C3373" s="135" t="s">
        <v>391</v>
      </c>
      <c r="D3373" s="135" t="s">
        <v>640</v>
      </c>
      <c r="E3373" s="135"/>
      <c r="F3373" s="135"/>
    </row>
    <row r="3374" spans="1:6" ht="14.5">
      <c r="A3374" s="135" t="s">
        <v>5297</v>
      </c>
      <c r="B3374" s="135">
        <v>532918</v>
      </c>
      <c r="C3374" s="135" t="s">
        <v>391</v>
      </c>
      <c r="D3374" s="135" t="s">
        <v>714</v>
      </c>
      <c r="E3374" s="135"/>
      <c r="F3374" s="135"/>
    </row>
    <row r="3375" spans="1:6" ht="14.5">
      <c r="A3375" s="135" t="s">
        <v>5298</v>
      </c>
      <c r="B3375" s="135">
        <v>524610</v>
      </c>
      <c r="C3375" s="135" t="s">
        <v>391</v>
      </c>
      <c r="D3375" s="135" t="s">
        <v>551</v>
      </c>
      <c r="E3375" s="135"/>
      <c r="F3375" s="135"/>
    </row>
    <row r="3376" spans="1:6" ht="14.5">
      <c r="A3376" s="135" t="s">
        <v>5299</v>
      </c>
      <c r="B3376" s="135">
        <v>540796</v>
      </c>
      <c r="C3376" s="135" t="s">
        <v>391</v>
      </c>
      <c r="D3376" s="135" t="s">
        <v>477</v>
      </c>
      <c r="E3376" s="135"/>
      <c r="F3376" s="135"/>
    </row>
    <row r="3377" spans="1:6" ht="14.5">
      <c r="A3377" s="135" t="s">
        <v>5300</v>
      </c>
      <c r="B3377" s="135">
        <v>520111</v>
      </c>
      <c r="C3377" s="135" t="s">
        <v>5301</v>
      </c>
      <c r="D3377" s="135" t="s">
        <v>789</v>
      </c>
      <c r="E3377" s="135"/>
      <c r="F3377" s="135"/>
    </row>
    <row r="3378" spans="1:6" ht="14.5">
      <c r="A3378" s="135" t="s">
        <v>5302</v>
      </c>
      <c r="B3378" s="135">
        <v>534597</v>
      </c>
      <c r="C3378" s="135" t="s">
        <v>5303</v>
      </c>
      <c r="D3378" s="135" t="s">
        <v>530</v>
      </c>
      <c r="E3378" s="135"/>
      <c r="F3378" s="135"/>
    </row>
    <row r="3379" spans="1:6" ht="14.5">
      <c r="A3379" s="135" t="s">
        <v>5304</v>
      </c>
      <c r="B3379" s="135">
        <v>533122</v>
      </c>
      <c r="C3379" s="135" t="s">
        <v>5305</v>
      </c>
      <c r="D3379" s="135" t="s">
        <v>530</v>
      </c>
      <c r="E3379" s="135"/>
      <c r="F3379" s="135"/>
    </row>
    <row r="3380" spans="1:6" ht="14.5">
      <c r="A3380" s="135" t="s">
        <v>5306</v>
      </c>
      <c r="B3380" s="135">
        <v>537840</v>
      </c>
      <c r="C3380" s="135" t="s">
        <v>391</v>
      </c>
      <c r="D3380" s="135" t="s">
        <v>789</v>
      </c>
      <c r="E3380" s="135"/>
      <c r="F3380" s="135"/>
    </row>
    <row r="3381" spans="1:6" ht="14.5">
      <c r="A3381" s="135" t="s">
        <v>5307</v>
      </c>
      <c r="B3381" s="135">
        <v>507300</v>
      </c>
      <c r="C3381" s="135" t="s">
        <v>391</v>
      </c>
      <c r="D3381" s="135" t="s">
        <v>1090</v>
      </c>
      <c r="E3381" s="135"/>
      <c r="F3381" s="135"/>
    </row>
    <row r="3382" spans="1:6" ht="14.5">
      <c r="A3382" s="135" t="s">
        <v>5308</v>
      </c>
      <c r="B3382" s="135">
        <v>533294</v>
      </c>
      <c r="C3382" s="135" t="s">
        <v>5309</v>
      </c>
      <c r="D3382" s="135" t="s">
        <v>1023</v>
      </c>
      <c r="E3382" s="135"/>
      <c r="F3382" s="135"/>
    </row>
    <row r="3383" spans="1:6" ht="14.5">
      <c r="A3383" s="135" t="s">
        <v>5310</v>
      </c>
      <c r="B3383" s="135">
        <v>526095</v>
      </c>
      <c r="C3383" s="135" t="s">
        <v>391</v>
      </c>
      <c r="D3383" s="135" t="s">
        <v>919</v>
      </c>
      <c r="E3383" s="135"/>
      <c r="F3383" s="135"/>
    </row>
    <row r="3384" spans="1:6" ht="14.5">
      <c r="A3384" s="135" t="s">
        <v>5311</v>
      </c>
      <c r="B3384" s="135">
        <v>504341</v>
      </c>
      <c r="C3384" s="135" t="s">
        <v>391</v>
      </c>
      <c r="D3384" s="135" t="s">
        <v>374</v>
      </c>
      <c r="E3384" s="135"/>
      <c r="F3384" s="135"/>
    </row>
    <row r="3385" spans="1:6" ht="14.5">
      <c r="A3385" s="135" t="s">
        <v>5312</v>
      </c>
      <c r="B3385" s="135">
        <v>541634</v>
      </c>
      <c r="C3385" s="135" t="s">
        <v>391</v>
      </c>
      <c r="D3385" s="135" t="s">
        <v>919</v>
      </c>
      <c r="E3385" s="135"/>
      <c r="F3385" s="135"/>
    </row>
    <row r="3386" spans="1:6" ht="14.5">
      <c r="A3386" s="135" t="s">
        <v>5313</v>
      </c>
      <c r="B3386" s="135">
        <v>531207</v>
      </c>
      <c r="C3386" s="135" t="s">
        <v>391</v>
      </c>
      <c r="D3386" s="135" t="s">
        <v>429</v>
      </c>
      <c r="E3386" s="135"/>
      <c r="F3386" s="135"/>
    </row>
    <row r="3387" spans="1:6" ht="14.5">
      <c r="A3387" s="135" t="s">
        <v>5314</v>
      </c>
      <c r="B3387" s="135">
        <v>500330</v>
      </c>
      <c r="C3387" s="135" t="s">
        <v>5315</v>
      </c>
      <c r="D3387" s="135" t="s">
        <v>406</v>
      </c>
      <c r="E3387" s="135"/>
      <c r="F3387" s="135"/>
    </row>
    <row r="3388" spans="1:6" ht="14.5">
      <c r="A3388" s="135" t="s">
        <v>5316</v>
      </c>
      <c r="B3388" s="135">
        <v>540065</v>
      </c>
      <c r="C3388" s="135" t="s">
        <v>5317</v>
      </c>
      <c r="D3388" s="135" t="s">
        <v>709</v>
      </c>
      <c r="E3388" s="135"/>
      <c r="F3388" s="135"/>
    </row>
    <row r="3389" spans="1:6" ht="14.5">
      <c r="A3389" s="135" t="s">
        <v>5318</v>
      </c>
      <c r="B3389" s="135">
        <v>531825</v>
      </c>
      <c r="C3389" s="135" t="s">
        <v>391</v>
      </c>
      <c r="D3389" s="135" t="s">
        <v>377</v>
      </c>
      <c r="E3389" s="135"/>
      <c r="F3389" s="135"/>
    </row>
    <row r="3390" spans="1:6" ht="14.5">
      <c r="A3390" s="135" t="s">
        <v>5319</v>
      </c>
      <c r="B3390" s="135">
        <v>537254</v>
      </c>
      <c r="C3390" s="135" t="s">
        <v>391</v>
      </c>
      <c r="D3390" s="135" t="s">
        <v>413</v>
      </c>
      <c r="E3390" s="135"/>
      <c r="F3390" s="135"/>
    </row>
    <row r="3391" spans="1:6" ht="14.5">
      <c r="A3391" s="135" t="s">
        <v>5320</v>
      </c>
      <c r="B3391" s="135">
        <v>534708</v>
      </c>
      <c r="C3391" s="135" t="s">
        <v>391</v>
      </c>
      <c r="D3391" s="135" t="s">
        <v>560</v>
      </c>
      <c r="E3391" s="135"/>
      <c r="F3391" s="135"/>
    </row>
    <row r="3392" spans="1:6" ht="14.5">
      <c r="A3392" s="135" t="s">
        <v>5321</v>
      </c>
      <c r="B3392" s="135">
        <v>533608</v>
      </c>
      <c r="C3392" s="135" t="s">
        <v>391</v>
      </c>
      <c r="D3392" s="135" t="s">
        <v>511</v>
      </c>
      <c r="E3392" s="135"/>
      <c r="F3392" s="135"/>
    </row>
    <row r="3393" spans="1:6" ht="14.5">
      <c r="A3393" s="135" t="s">
        <v>5322</v>
      </c>
      <c r="B3393" s="135">
        <v>533285</v>
      </c>
      <c r="C3393" s="135" t="s">
        <v>391</v>
      </c>
      <c r="D3393" s="135" t="s">
        <v>477</v>
      </c>
      <c r="E3393" s="135"/>
      <c r="F3393" s="135"/>
    </row>
    <row r="3394" spans="1:6" ht="14.5">
      <c r="A3394" s="135" t="s">
        <v>5323</v>
      </c>
      <c r="B3394" s="135">
        <v>539691</v>
      </c>
      <c r="C3394" s="135" t="s">
        <v>391</v>
      </c>
      <c r="D3394" s="135" t="s">
        <v>413</v>
      </c>
      <c r="E3394" s="135"/>
      <c r="F3394" s="135"/>
    </row>
    <row r="3395" spans="1:6" ht="14.5">
      <c r="A3395" s="135" t="s">
        <v>5324</v>
      </c>
      <c r="B3395" s="135">
        <v>530053</v>
      </c>
      <c r="C3395" s="135" t="s">
        <v>391</v>
      </c>
      <c r="D3395" s="135" t="s">
        <v>477</v>
      </c>
      <c r="E3395" s="135"/>
      <c r="F3395" s="135"/>
    </row>
    <row r="3396" spans="1:6" ht="14.5">
      <c r="A3396" s="135" t="s">
        <v>5325</v>
      </c>
      <c r="B3396" s="135">
        <v>513558</v>
      </c>
      <c r="C3396" s="135" t="s">
        <v>391</v>
      </c>
      <c r="D3396" s="135" t="s">
        <v>423</v>
      </c>
      <c r="E3396" s="135"/>
      <c r="F3396" s="135"/>
    </row>
    <row r="3397" spans="1:6" ht="14.5">
      <c r="A3397" s="135" t="s">
        <v>5326</v>
      </c>
      <c r="B3397" s="135">
        <v>538611</v>
      </c>
      <c r="C3397" s="135" t="s">
        <v>391</v>
      </c>
      <c r="D3397" s="135" t="s">
        <v>374</v>
      </c>
      <c r="E3397" s="135"/>
      <c r="F3397" s="135"/>
    </row>
    <row r="3398" spans="1:6" ht="14.5">
      <c r="A3398" s="135" t="s">
        <v>5327</v>
      </c>
      <c r="B3398" s="135">
        <v>532955</v>
      </c>
      <c r="C3398" s="135" t="s">
        <v>5328</v>
      </c>
      <c r="D3398" s="135" t="s">
        <v>408</v>
      </c>
      <c r="E3398" s="135"/>
      <c r="F3398" s="135"/>
    </row>
    <row r="3399" spans="1:6" ht="14.5">
      <c r="A3399" s="135" t="s">
        <v>5329</v>
      </c>
      <c r="B3399" s="135">
        <v>523650</v>
      </c>
      <c r="C3399" s="135" t="s">
        <v>391</v>
      </c>
      <c r="D3399" s="135" t="s">
        <v>399</v>
      </c>
      <c r="E3399" s="135"/>
      <c r="F3399" s="135"/>
    </row>
    <row r="3400" spans="1:6" ht="14.5">
      <c r="A3400" s="135" t="s">
        <v>5330</v>
      </c>
      <c r="B3400" s="135">
        <v>532805</v>
      </c>
      <c r="C3400" s="135" t="s">
        <v>5331</v>
      </c>
      <c r="D3400" s="135" t="s">
        <v>413</v>
      </c>
      <c r="E3400" s="135"/>
      <c r="F3400" s="135"/>
    </row>
    <row r="3401" spans="1:6" ht="14.5">
      <c r="A3401" s="135" t="s">
        <v>5332</v>
      </c>
      <c r="B3401" s="135">
        <v>532805</v>
      </c>
      <c r="C3401" s="135" t="s">
        <v>5331</v>
      </c>
      <c r="D3401" s="135" t="s">
        <v>413</v>
      </c>
      <c r="E3401" s="135"/>
      <c r="F3401" s="135"/>
    </row>
    <row r="3402" spans="1:6" ht="14.5">
      <c r="A3402" s="135" t="s">
        <v>5333</v>
      </c>
      <c r="B3402" s="135">
        <v>532884</v>
      </c>
      <c r="C3402" s="135" t="s">
        <v>5334</v>
      </c>
      <c r="D3402" s="135" t="s">
        <v>1427</v>
      </c>
      <c r="E3402" s="135"/>
      <c r="F3402" s="135"/>
    </row>
    <row r="3403" spans="1:6" ht="14.5">
      <c r="A3403" s="135" t="s">
        <v>5335</v>
      </c>
      <c r="B3403" s="135">
        <v>530815</v>
      </c>
      <c r="C3403" s="135" t="s">
        <v>391</v>
      </c>
      <c r="D3403" s="135" t="s">
        <v>439</v>
      </c>
      <c r="E3403" s="135"/>
      <c r="F3403" s="135"/>
    </row>
    <row r="3404" spans="1:6" ht="14.5">
      <c r="A3404" s="135" t="s">
        <v>5336</v>
      </c>
      <c r="B3404" s="135">
        <v>531033</v>
      </c>
      <c r="C3404" s="135" t="s">
        <v>391</v>
      </c>
      <c r="D3404" s="135" t="s">
        <v>408</v>
      </c>
      <c r="E3404" s="135"/>
      <c r="F3404" s="135"/>
    </row>
    <row r="3405" spans="1:6" ht="14.5">
      <c r="A3405" s="135" t="s">
        <v>5337</v>
      </c>
      <c r="B3405" s="135">
        <v>530807</v>
      </c>
      <c r="C3405" s="135" t="s">
        <v>391</v>
      </c>
      <c r="D3405" s="135" t="s">
        <v>477</v>
      </c>
      <c r="E3405" s="135"/>
      <c r="F3405" s="135"/>
    </row>
    <row r="3406" spans="1:6" ht="14.5">
      <c r="A3406" s="135" t="s">
        <v>5338</v>
      </c>
      <c r="B3406" s="135">
        <v>515018</v>
      </c>
      <c r="C3406" s="135" t="s">
        <v>5339</v>
      </c>
      <c r="D3406" s="135" t="s">
        <v>668</v>
      </c>
      <c r="E3406" s="135"/>
      <c r="F3406" s="135"/>
    </row>
    <row r="3407" spans="1:6" ht="14.5">
      <c r="A3407" s="135" t="s">
        <v>5340</v>
      </c>
      <c r="B3407" s="135">
        <v>540175</v>
      </c>
      <c r="C3407" s="135" t="s">
        <v>391</v>
      </c>
      <c r="D3407" s="135" t="s">
        <v>374</v>
      </c>
      <c r="E3407" s="135"/>
      <c r="F3407" s="135"/>
    </row>
    <row r="3408" spans="1:6" ht="14.5">
      <c r="A3408" s="135" t="s">
        <v>5341</v>
      </c>
      <c r="B3408" s="135">
        <v>511585</v>
      </c>
      <c r="C3408" s="135" t="s">
        <v>391</v>
      </c>
      <c r="D3408" s="135" t="s">
        <v>408</v>
      </c>
      <c r="E3408" s="135"/>
      <c r="F3408" s="135"/>
    </row>
    <row r="3409" spans="1:6" ht="14.5">
      <c r="A3409" s="135" t="s">
        <v>5342</v>
      </c>
      <c r="B3409" s="135">
        <v>512624</v>
      </c>
      <c r="C3409" s="135" t="s">
        <v>391</v>
      </c>
      <c r="D3409" s="135" t="s">
        <v>413</v>
      </c>
      <c r="E3409" s="135"/>
      <c r="F3409" s="135"/>
    </row>
    <row r="3410" spans="1:6" ht="14.5">
      <c r="A3410" s="135" t="s">
        <v>5343</v>
      </c>
      <c r="B3410" s="135">
        <v>505817</v>
      </c>
      <c r="C3410" s="135" t="s">
        <v>391</v>
      </c>
      <c r="D3410" s="135" t="s">
        <v>746</v>
      </c>
      <c r="E3410" s="135"/>
      <c r="F3410" s="135"/>
    </row>
    <row r="3411" spans="1:6" ht="14.5">
      <c r="A3411" s="135" t="s">
        <v>5344</v>
      </c>
      <c r="B3411" s="135">
        <v>505817</v>
      </c>
      <c r="C3411" s="135" t="s">
        <v>391</v>
      </c>
      <c r="D3411" s="135" t="s">
        <v>746</v>
      </c>
      <c r="E3411" s="135"/>
      <c r="F3411" s="135"/>
    </row>
    <row r="3412" spans="1:6" ht="14.5">
      <c r="A3412" s="135" t="s">
        <v>5345</v>
      </c>
      <c r="B3412" s="135">
        <v>526075</v>
      </c>
      <c r="C3412" s="135" t="s">
        <v>391</v>
      </c>
      <c r="D3412" s="135" t="s">
        <v>429</v>
      </c>
      <c r="E3412" s="135"/>
      <c r="F3412" s="135"/>
    </row>
    <row r="3413" spans="1:6" ht="14.5">
      <c r="A3413" s="135" t="s">
        <v>5346</v>
      </c>
      <c r="B3413" s="135">
        <v>530517</v>
      </c>
      <c r="C3413" s="135" t="s">
        <v>5347</v>
      </c>
      <c r="D3413" s="135" t="s">
        <v>817</v>
      </c>
      <c r="E3413" s="135"/>
      <c r="F3413" s="135"/>
    </row>
    <row r="3414" spans="1:6" ht="14.5">
      <c r="A3414" s="135" t="s">
        <v>5348</v>
      </c>
      <c r="B3414" s="135" t="s">
        <v>391</v>
      </c>
      <c r="C3414" s="135" t="s">
        <v>5349</v>
      </c>
      <c r="D3414" s="135" t="s">
        <v>402</v>
      </c>
      <c r="E3414" s="135"/>
      <c r="F3414" s="135"/>
    </row>
    <row r="3415" spans="1:6" ht="14.5">
      <c r="A3415" s="135" t="s">
        <v>5350</v>
      </c>
      <c r="B3415" s="135">
        <v>532124</v>
      </c>
      <c r="C3415" s="135" t="s">
        <v>391</v>
      </c>
      <c r="D3415" s="135" t="s">
        <v>592</v>
      </c>
      <c r="E3415" s="135"/>
      <c r="F3415" s="135"/>
    </row>
    <row r="3416" spans="1:6" ht="14.5">
      <c r="A3416" s="135" t="s">
        <v>5351</v>
      </c>
      <c r="B3416" s="135">
        <v>532124</v>
      </c>
      <c r="C3416" s="135" t="s">
        <v>391</v>
      </c>
      <c r="D3416" s="135" t="s">
        <v>592</v>
      </c>
      <c r="E3416" s="135"/>
      <c r="F3416" s="135"/>
    </row>
    <row r="3417" spans="1:6" ht="14.5">
      <c r="A3417" s="135" t="s">
        <v>5352</v>
      </c>
      <c r="B3417" s="135">
        <v>500111</v>
      </c>
      <c r="C3417" s="135" t="s">
        <v>5353</v>
      </c>
      <c r="D3417" s="135" t="s">
        <v>408</v>
      </c>
      <c r="E3417" s="135"/>
      <c r="F3417" s="135"/>
    </row>
    <row r="3418" spans="1:6" ht="14.5">
      <c r="A3418" s="135" t="s">
        <v>5354</v>
      </c>
      <c r="B3418" s="135">
        <v>503162</v>
      </c>
      <c r="C3418" s="135" t="s">
        <v>391</v>
      </c>
      <c r="D3418" s="135" t="s">
        <v>406</v>
      </c>
      <c r="E3418" s="135"/>
      <c r="F3418" s="135"/>
    </row>
    <row r="3419" spans="1:6" ht="14.5">
      <c r="A3419" s="135" t="s">
        <v>5355</v>
      </c>
      <c r="B3419" s="135">
        <v>532712</v>
      </c>
      <c r="C3419" s="135" t="s">
        <v>5356</v>
      </c>
      <c r="D3419" s="135" t="s">
        <v>1335</v>
      </c>
      <c r="E3419" s="135"/>
      <c r="F3419" s="135"/>
    </row>
    <row r="3420" spans="1:6" ht="14.5">
      <c r="A3420" s="135" t="s">
        <v>5357</v>
      </c>
      <c r="B3420" s="135">
        <v>590106</v>
      </c>
      <c r="C3420" s="135" t="s">
        <v>5358</v>
      </c>
      <c r="D3420" s="135" t="s">
        <v>374</v>
      </c>
      <c r="E3420" s="135"/>
      <c r="F3420" s="135"/>
    </row>
    <row r="3421" spans="1:6" ht="14.5">
      <c r="A3421" s="135" t="s">
        <v>5359</v>
      </c>
      <c r="B3421" s="135">
        <v>590095</v>
      </c>
      <c r="C3421" s="135" t="s">
        <v>5360</v>
      </c>
      <c r="D3421" s="135" t="s">
        <v>374</v>
      </c>
      <c r="E3421" s="135"/>
      <c r="F3421" s="135"/>
    </row>
    <row r="3422" spans="1:6" ht="14.5">
      <c r="A3422" s="135" t="s">
        <v>5361</v>
      </c>
      <c r="B3422" s="135">
        <v>590113</v>
      </c>
      <c r="C3422" s="135" t="s">
        <v>5362</v>
      </c>
      <c r="D3422" s="135" t="s">
        <v>374</v>
      </c>
      <c r="E3422" s="135"/>
      <c r="F3422" s="135"/>
    </row>
    <row r="3423" spans="1:6" ht="14.5">
      <c r="A3423" s="135" t="s">
        <v>5363</v>
      </c>
      <c r="B3423" s="135">
        <v>590104</v>
      </c>
      <c r="C3423" s="135" t="s">
        <v>5364</v>
      </c>
      <c r="D3423" s="135" t="s">
        <v>374</v>
      </c>
      <c r="E3423" s="135"/>
      <c r="F3423" s="135"/>
    </row>
    <row r="3424" spans="1:6" ht="14.5">
      <c r="A3424" s="135" t="s">
        <v>5365</v>
      </c>
      <c r="B3424" s="135">
        <v>590103</v>
      </c>
      <c r="C3424" s="135" t="s">
        <v>5366</v>
      </c>
      <c r="D3424" s="135" t="s">
        <v>374</v>
      </c>
      <c r="E3424" s="135"/>
      <c r="F3424" s="135"/>
    </row>
    <row r="3425" spans="1:6" ht="14.5">
      <c r="A3425" s="135" t="s">
        <v>5367</v>
      </c>
      <c r="B3425" s="135">
        <v>590108</v>
      </c>
      <c r="C3425" s="135" t="s">
        <v>5368</v>
      </c>
      <c r="D3425" s="135" t="s">
        <v>374</v>
      </c>
      <c r="E3425" s="135"/>
      <c r="F3425" s="135"/>
    </row>
    <row r="3426" spans="1:6" ht="14.5">
      <c r="A3426" s="135" t="s">
        <v>5369</v>
      </c>
      <c r="B3426" s="135">
        <v>590109</v>
      </c>
      <c r="C3426" s="135" t="s">
        <v>5370</v>
      </c>
      <c r="D3426" s="135" t="s">
        <v>374</v>
      </c>
      <c r="E3426" s="135"/>
      <c r="F3426" s="135"/>
    </row>
    <row r="3427" spans="1:6" ht="14.5">
      <c r="A3427" s="135" t="s">
        <v>5371</v>
      </c>
      <c r="B3427" s="135">
        <v>540709</v>
      </c>
      <c r="C3427" s="135" t="s">
        <v>5372</v>
      </c>
      <c r="D3427" s="135" t="s">
        <v>449</v>
      </c>
      <c r="E3427" s="135"/>
      <c r="F3427" s="135"/>
    </row>
    <row r="3428" spans="1:6" ht="14.5">
      <c r="A3428" s="135" t="s">
        <v>5373</v>
      </c>
      <c r="B3428" s="135">
        <v>523445</v>
      </c>
      <c r="C3428" s="135" t="s">
        <v>5374</v>
      </c>
      <c r="D3428" s="135" t="s">
        <v>789</v>
      </c>
      <c r="E3428" s="135"/>
      <c r="F3428" s="135"/>
    </row>
    <row r="3429" spans="1:6" ht="14.5">
      <c r="A3429" s="135" t="s">
        <v>5375</v>
      </c>
      <c r="B3429" s="135">
        <v>500325</v>
      </c>
      <c r="C3429" s="135" t="s">
        <v>5376</v>
      </c>
      <c r="D3429" s="135" t="s">
        <v>522</v>
      </c>
      <c r="E3429" s="135"/>
      <c r="F3429" s="135"/>
    </row>
    <row r="3430" spans="1:6" ht="14.5">
      <c r="A3430" s="135" t="s">
        <v>5377</v>
      </c>
      <c r="B3430" s="135">
        <v>500390</v>
      </c>
      <c r="C3430" s="135" t="s">
        <v>5378</v>
      </c>
      <c r="D3430" s="135" t="s">
        <v>530</v>
      </c>
      <c r="E3430" s="135"/>
      <c r="F3430" s="135"/>
    </row>
    <row r="3431" spans="1:6" ht="14.5">
      <c r="A3431" s="135" t="s">
        <v>5379</v>
      </c>
      <c r="B3431" s="135">
        <v>533107</v>
      </c>
      <c r="C3431" s="135" t="s">
        <v>5380</v>
      </c>
      <c r="D3431" s="135" t="s">
        <v>864</v>
      </c>
      <c r="E3431" s="135"/>
      <c r="F3431" s="135"/>
    </row>
    <row r="3432" spans="1:6" ht="14.5">
      <c r="A3432" s="135" t="s">
        <v>5381</v>
      </c>
      <c r="B3432" s="135">
        <v>540767</v>
      </c>
      <c r="C3432" s="135" t="s">
        <v>5382</v>
      </c>
      <c r="D3432" s="135" t="s">
        <v>2797</v>
      </c>
      <c r="E3432" s="135"/>
      <c r="F3432" s="135"/>
    </row>
    <row r="3433" spans="1:6" ht="14.5">
      <c r="A3433" s="135" t="s">
        <v>5383</v>
      </c>
      <c r="B3433" s="135">
        <v>532939</v>
      </c>
      <c r="C3433" s="135" t="s">
        <v>5384</v>
      </c>
      <c r="D3433" s="135" t="s">
        <v>530</v>
      </c>
      <c r="E3433" s="135"/>
      <c r="F3433" s="135"/>
    </row>
    <row r="3434" spans="1:6" ht="14.5">
      <c r="A3434" s="135" t="s">
        <v>5385</v>
      </c>
      <c r="B3434" s="135">
        <v>511712</v>
      </c>
      <c r="C3434" s="135" t="s">
        <v>391</v>
      </c>
      <c r="D3434" s="135" t="s">
        <v>374</v>
      </c>
      <c r="E3434" s="135"/>
      <c r="F3434" s="135"/>
    </row>
    <row r="3435" spans="1:6" ht="14.5">
      <c r="A3435" s="135" t="s">
        <v>5386</v>
      </c>
      <c r="B3435" s="135">
        <v>539760</v>
      </c>
      <c r="C3435" s="135" t="s">
        <v>391</v>
      </c>
      <c r="D3435" s="135" t="s">
        <v>689</v>
      </c>
      <c r="E3435" s="135"/>
      <c r="F3435" s="135"/>
    </row>
    <row r="3436" spans="1:6" ht="14.5">
      <c r="A3436" s="135" t="s">
        <v>5387</v>
      </c>
      <c r="B3436" s="135">
        <v>532915</v>
      </c>
      <c r="C3436" s="135" t="s">
        <v>5388</v>
      </c>
      <c r="D3436" s="135" t="s">
        <v>374</v>
      </c>
      <c r="E3436" s="135"/>
      <c r="F3436" s="135"/>
    </row>
    <row r="3437" spans="1:6" ht="14.5">
      <c r="A3437" s="135" t="s">
        <v>5389</v>
      </c>
      <c r="B3437" s="135">
        <v>540426</v>
      </c>
      <c r="C3437" s="135" t="s">
        <v>391</v>
      </c>
      <c r="D3437" s="135" t="s">
        <v>477</v>
      </c>
      <c r="E3437" s="135"/>
      <c r="F3437" s="135"/>
    </row>
    <row r="3438" spans="1:6" ht="14.5">
      <c r="A3438" s="135" t="s">
        <v>5390</v>
      </c>
      <c r="B3438" s="135">
        <v>513043</v>
      </c>
      <c r="C3438" s="135" t="s">
        <v>391</v>
      </c>
      <c r="D3438" s="135" t="s">
        <v>714</v>
      </c>
      <c r="E3438" s="135"/>
      <c r="F3438" s="135"/>
    </row>
    <row r="3439" spans="1:6" ht="14.5">
      <c r="A3439" s="135" t="s">
        <v>5391</v>
      </c>
      <c r="B3439" s="135">
        <v>512487</v>
      </c>
      <c r="C3439" s="135" t="s">
        <v>391</v>
      </c>
      <c r="D3439" s="135" t="s">
        <v>413</v>
      </c>
      <c r="E3439" s="135"/>
      <c r="F3439" s="135"/>
    </row>
    <row r="3440" spans="1:6" ht="14.5">
      <c r="A3440" s="135" t="s">
        <v>5392</v>
      </c>
      <c r="B3440" s="135">
        <v>505658</v>
      </c>
      <c r="C3440" s="135" t="s">
        <v>391</v>
      </c>
      <c r="D3440" s="135" t="s">
        <v>399</v>
      </c>
      <c r="E3440" s="135"/>
      <c r="F3440" s="135"/>
    </row>
    <row r="3441" spans="1:6" ht="14.5">
      <c r="A3441" s="135" t="s">
        <v>5393</v>
      </c>
      <c r="B3441" s="135">
        <v>504360</v>
      </c>
      <c r="C3441" s="135" t="s">
        <v>391</v>
      </c>
      <c r="D3441" s="135" t="s">
        <v>413</v>
      </c>
      <c r="E3441" s="135"/>
      <c r="F3441" s="135"/>
    </row>
    <row r="3442" spans="1:6" ht="14.5">
      <c r="A3442" s="135" t="s">
        <v>5394</v>
      </c>
      <c r="B3442" s="135">
        <v>511149</v>
      </c>
      <c r="C3442" s="135" t="s">
        <v>391</v>
      </c>
      <c r="D3442" s="135" t="s">
        <v>812</v>
      </c>
      <c r="E3442" s="135"/>
      <c r="F3442" s="135"/>
    </row>
    <row r="3443" spans="1:6" ht="14.5">
      <c r="A3443" s="135" t="s">
        <v>5395</v>
      </c>
      <c r="B3443" s="135">
        <v>530919</v>
      </c>
      <c r="C3443" s="135" t="s">
        <v>5396</v>
      </c>
      <c r="D3443" s="135" t="s">
        <v>3731</v>
      </c>
      <c r="E3443" s="135"/>
      <c r="F3443" s="135"/>
    </row>
    <row r="3444" spans="1:6" ht="14.5">
      <c r="A3444" s="135" t="s">
        <v>5397</v>
      </c>
      <c r="B3444" s="135" t="s">
        <v>391</v>
      </c>
      <c r="C3444" s="135" t="s">
        <v>5398</v>
      </c>
      <c r="D3444" s="135" t="s">
        <v>3731</v>
      </c>
      <c r="E3444" s="135"/>
      <c r="F3444" s="135"/>
    </row>
    <row r="3445" spans="1:6" ht="14.5">
      <c r="A3445" s="135" t="s">
        <v>5399</v>
      </c>
      <c r="B3445" s="135">
        <v>532923</v>
      </c>
      <c r="C3445" s="135" t="s">
        <v>5400</v>
      </c>
      <c r="D3445" s="135" t="s">
        <v>505</v>
      </c>
      <c r="E3445" s="135"/>
      <c r="F3445" s="135"/>
    </row>
    <row r="3446" spans="1:6" ht="14.5">
      <c r="A3446" s="135" t="s">
        <v>5401</v>
      </c>
      <c r="B3446" s="135">
        <v>535322</v>
      </c>
      <c r="C3446" s="135" t="s">
        <v>5402</v>
      </c>
      <c r="D3446" s="135" t="s">
        <v>449</v>
      </c>
      <c r="E3446" s="135"/>
      <c r="F3446" s="135"/>
    </row>
    <row r="3447" spans="1:6" ht="14.5">
      <c r="A3447" s="135" t="s">
        <v>5403</v>
      </c>
      <c r="B3447" s="135">
        <v>532687</v>
      </c>
      <c r="C3447" s="135" t="s">
        <v>5404</v>
      </c>
      <c r="D3447" s="135" t="s">
        <v>2384</v>
      </c>
      <c r="E3447" s="135"/>
      <c r="F3447" s="135"/>
    </row>
    <row r="3448" spans="1:6" ht="14.5">
      <c r="A3448" s="135" t="s">
        <v>5405</v>
      </c>
      <c r="B3448" s="135">
        <v>532687</v>
      </c>
      <c r="C3448" s="135" t="s">
        <v>5404</v>
      </c>
      <c r="D3448" s="135" t="s">
        <v>2384</v>
      </c>
      <c r="E3448" s="135"/>
      <c r="F3448" s="135"/>
    </row>
    <row r="3449" spans="1:6" ht="14.5">
      <c r="A3449" s="135" t="s">
        <v>5406</v>
      </c>
      <c r="B3449" s="135">
        <v>524218</v>
      </c>
      <c r="C3449" s="135" t="s">
        <v>391</v>
      </c>
      <c r="D3449" s="135" t="s">
        <v>429</v>
      </c>
      <c r="E3449" s="135"/>
      <c r="F3449" s="135"/>
    </row>
    <row r="3450" spans="1:6" ht="14.5">
      <c r="A3450" s="135" t="s">
        <v>5407</v>
      </c>
      <c r="B3450" s="135">
        <v>505509</v>
      </c>
      <c r="C3450" s="135" t="s">
        <v>5408</v>
      </c>
      <c r="D3450" s="135" t="s">
        <v>511</v>
      </c>
      <c r="E3450" s="135"/>
      <c r="F3450" s="135"/>
    </row>
    <row r="3451" spans="1:6" ht="14.5">
      <c r="A3451" s="135" t="s">
        <v>5409</v>
      </c>
      <c r="B3451" s="135">
        <v>515085</v>
      </c>
      <c r="C3451" s="135" t="s">
        <v>391</v>
      </c>
      <c r="D3451" s="135" t="s">
        <v>668</v>
      </c>
      <c r="E3451" s="135"/>
      <c r="F3451" s="135"/>
    </row>
    <row r="3452" spans="1:6" ht="14.5">
      <c r="A3452" s="135" t="s">
        <v>5410</v>
      </c>
      <c r="B3452" s="135">
        <v>519191</v>
      </c>
      <c r="C3452" s="135" t="s">
        <v>5411</v>
      </c>
      <c r="D3452" s="135" t="s">
        <v>5412</v>
      </c>
      <c r="E3452" s="135"/>
      <c r="F3452" s="135"/>
    </row>
    <row r="3453" spans="1:6" ht="14.5">
      <c r="A3453" s="135" t="s">
        <v>5413</v>
      </c>
      <c r="B3453" s="135">
        <v>505368</v>
      </c>
      <c r="C3453" s="135" t="s">
        <v>5414</v>
      </c>
      <c r="D3453" s="135" t="s">
        <v>399</v>
      </c>
      <c r="E3453" s="135"/>
      <c r="F3453" s="135"/>
    </row>
    <row r="3454" spans="1:6" ht="14.5">
      <c r="A3454" s="135" t="s">
        <v>5415</v>
      </c>
      <c r="B3454" s="135">
        <v>531888</v>
      </c>
      <c r="C3454" s="135" t="s">
        <v>391</v>
      </c>
      <c r="D3454" s="135" t="s">
        <v>399</v>
      </c>
      <c r="E3454" s="135"/>
      <c r="F3454" s="135"/>
    </row>
    <row r="3455" spans="1:6" ht="14.5">
      <c r="A3455" s="135" t="s">
        <v>5416</v>
      </c>
      <c r="B3455" s="135">
        <v>539669</v>
      </c>
      <c r="C3455" s="135" t="s">
        <v>391</v>
      </c>
      <c r="D3455" s="135" t="s">
        <v>408</v>
      </c>
      <c r="E3455" s="135"/>
      <c r="F3455" s="135"/>
    </row>
    <row r="3456" spans="1:6" ht="14.5">
      <c r="A3456" s="135" t="s">
        <v>5417</v>
      </c>
      <c r="B3456" s="135">
        <v>531952</v>
      </c>
      <c r="C3456" s="135" t="s">
        <v>391</v>
      </c>
      <c r="D3456" s="135" t="s">
        <v>406</v>
      </c>
      <c r="E3456" s="135"/>
      <c r="F3456" s="135"/>
    </row>
    <row r="3457" spans="1:6" ht="14.5">
      <c r="A3457" s="135" t="s">
        <v>5418</v>
      </c>
      <c r="B3457" s="135">
        <v>530271</v>
      </c>
      <c r="C3457" s="135" t="s">
        <v>391</v>
      </c>
      <c r="D3457" s="135" t="s">
        <v>408</v>
      </c>
      <c r="E3457" s="135"/>
      <c r="F3457" s="135"/>
    </row>
    <row r="3458" spans="1:6" ht="14.5">
      <c r="A3458" s="135" t="s">
        <v>5419</v>
      </c>
      <c r="B3458" s="135">
        <v>532766</v>
      </c>
      <c r="C3458" s="135" t="s">
        <v>391</v>
      </c>
      <c r="D3458" s="135" t="s">
        <v>789</v>
      </c>
      <c r="E3458" s="135"/>
      <c r="F3458" s="135"/>
    </row>
    <row r="3459" spans="1:6" ht="14.5">
      <c r="A3459" s="135" t="s">
        <v>5420</v>
      </c>
      <c r="B3459" s="135">
        <v>539435</v>
      </c>
      <c r="C3459" s="135" t="s">
        <v>391</v>
      </c>
      <c r="D3459" s="135" t="s">
        <v>374</v>
      </c>
      <c r="E3459" s="135"/>
      <c r="F3459" s="135"/>
    </row>
    <row r="3460" spans="1:6" ht="14.5">
      <c r="A3460" s="135" t="s">
        <v>5421</v>
      </c>
      <c r="B3460" s="135">
        <v>519230</v>
      </c>
      <c r="C3460" s="135" t="s">
        <v>391</v>
      </c>
      <c r="D3460" s="135" t="s">
        <v>413</v>
      </c>
      <c r="E3460" s="135"/>
      <c r="F3460" s="135"/>
    </row>
    <row r="3461" spans="1:6" ht="14.5">
      <c r="A3461" s="135" t="s">
        <v>5422</v>
      </c>
      <c r="B3461" s="135">
        <v>520008</v>
      </c>
      <c r="C3461" s="135" t="s">
        <v>5423</v>
      </c>
      <c r="D3461" s="135" t="s">
        <v>746</v>
      </c>
      <c r="E3461" s="135"/>
      <c r="F3461" s="135"/>
    </row>
    <row r="3462" spans="1:6" ht="14.5">
      <c r="A3462" s="135" t="s">
        <v>5424</v>
      </c>
      <c r="B3462" s="135">
        <v>540590</v>
      </c>
      <c r="C3462" s="135" t="s">
        <v>391</v>
      </c>
      <c r="D3462" s="135" t="s">
        <v>721</v>
      </c>
      <c r="E3462" s="135"/>
      <c r="F3462" s="135"/>
    </row>
    <row r="3463" spans="1:6" ht="14.5">
      <c r="A3463" s="135" t="s">
        <v>5425</v>
      </c>
      <c r="B3463" s="135">
        <v>524480</v>
      </c>
      <c r="C3463" s="135" t="s">
        <v>391</v>
      </c>
      <c r="D3463" s="135" t="s">
        <v>439</v>
      </c>
      <c r="E3463" s="135"/>
      <c r="F3463" s="135"/>
    </row>
    <row r="3464" spans="1:6" ht="14.5">
      <c r="A3464" s="135" t="s">
        <v>5426</v>
      </c>
      <c r="B3464" s="135">
        <v>540082</v>
      </c>
      <c r="C3464" s="135" t="s">
        <v>391</v>
      </c>
      <c r="D3464" s="135" t="s">
        <v>714</v>
      </c>
      <c r="E3464" s="135"/>
      <c r="F3464" s="135"/>
    </row>
    <row r="3465" spans="1:6" ht="14.5">
      <c r="A3465" s="135" t="s">
        <v>5427</v>
      </c>
      <c r="B3465" s="135">
        <v>504365</v>
      </c>
      <c r="C3465" s="135" t="s">
        <v>391</v>
      </c>
      <c r="D3465" s="135" t="s">
        <v>374</v>
      </c>
      <c r="E3465" s="135"/>
      <c r="F3465" s="135"/>
    </row>
    <row r="3466" spans="1:6" ht="14.5">
      <c r="A3466" s="135" t="s">
        <v>5428</v>
      </c>
      <c r="B3466" s="135">
        <v>541151</v>
      </c>
      <c r="C3466" s="135" t="s">
        <v>391</v>
      </c>
      <c r="D3466" s="135" t="s">
        <v>475</v>
      </c>
      <c r="E3466" s="135"/>
      <c r="F3466" s="135"/>
    </row>
    <row r="3467" spans="1:6" ht="14.5">
      <c r="A3467" s="135" t="s">
        <v>5429</v>
      </c>
      <c r="B3467" s="135">
        <v>541151</v>
      </c>
      <c r="C3467" s="135" t="s">
        <v>391</v>
      </c>
      <c r="D3467" s="135" t="s">
        <v>475</v>
      </c>
      <c r="E3467" s="135"/>
      <c r="F3467" s="135"/>
    </row>
    <row r="3468" spans="1:6" ht="14.5">
      <c r="A3468" s="135" t="s">
        <v>5430</v>
      </c>
      <c r="B3468" s="135">
        <v>507508</v>
      </c>
      <c r="C3468" s="135" t="s">
        <v>391</v>
      </c>
      <c r="D3468" s="135" t="s">
        <v>1090</v>
      </c>
      <c r="E3468" s="135"/>
      <c r="F3468" s="135"/>
    </row>
    <row r="3469" spans="1:6" ht="14.5">
      <c r="A3469" s="135" t="s">
        <v>5431</v>
      </c>
      <c r="B3469" s="135">
        <v>530251</v>
      </c>
      <c r="C3469" s="135" t="s">
        <v>391</v>
      </c>
      <c r="D3469" s="135" t="s">
        <v>413</v>
      </c>
      <c r="E3469" s="135"/>
      <c r="F3469" s="135"/>
    </row>
    <row r="3470" spans="1:6" ht="14.5">
      <c r="A3470" s="135" t="s">
        <v>5432</v>
      </c>
      <c r="B3470" s="135">
        <v>514177</v>
      </c>
      <c r="C3470" s="135" t="s">
        <v>391</v>
      </c>
      <c r="D3470" s="135" t="s">
        <v>406</v>
      </c>
      <c r="E3470" s="135"/>
      <c r="F3470" s="135"/>
    </row>
    <row r="3471" spans="1:6" ht="14.5">
      <c r="A3471" s="135" t="s">
        <v>5433</v>
      </c>
      <c r="B3471" s="135">
        <v>531539</v>
      </c>
      <c r="C3471" s="135" t="s">
        <v>391</v>
      </c>
      <c r="D3471" s="135" t="s">
        <v>423</v>
      </c>
      <c r="E3471" s="135"/>
      <c r="F3471" s="135"/>
    </row>
    <row r="3472" spans="1:6" ht="14.5">
      <c r="A3472" s="135" t="s">
        <v>5434</v>
      </c>
      <c r="B3472" s="135">
        <v>526861</v>
      </c>
      <c r="C3472" s="135" t="s">
        <v>391</v>
      </c>
      <c r="D3472" s="135" t="s">
        <v>399</v>
      </c>
      <c r="E3472" s="135"/>
      <c r="F3472" s="135"/>
    </row>
    <row r="3473" spans="1:6" ht="14.5">
      <c r="A3473" s="135" t="s">
        <v>5435</v>
      </c>
      <c r="B3473" s="135">
        <v>523021</v>
      </c>
      <c r="C3473" s="135" t="s">
        <v>391</v>
      </c>
      <c r="D3473" s="135" t="s">
        <v>586</v>
      </c>
      <c r="E3473" s="135"/>
      <c r="F3473" s="135"/>
    </row>
    <row r="3474" spans="1:6" ht="14.5">
      <c r="A3474" s="135" t="s">
        <v>5436</v>
      </c>
      <c r="B3474" s="135">
        <v>526492</v>
      </c>
      <c r="C3474" s="135" t="s">
        <v>391</v>
      </c>
      <c r="D3474" s="135" t="s">
        <v>1311</v>
      </c>
      <c r="E3474" s="135"/>
      <c r="F3474" s="135"/>
    </row>
    <row r="3475" spans="1:6" ht="14.5">
      <c r="A3475" s="135" t="s">
        <v>5437</v>
      </c>
      <c r="B3475" s="135">
        <v>542383</v>
      </c>
      <c r="C3475" s="135" t="s">
        <v>5438</v>
      </c>
      <c r="D3475" s="135" t="s">
        <v>712</v>
      </c>
      <c r="E3475" s="135"/>
      <c r="F3475" s="135"/>
    </row>
    <row r="3476" spans="1:6" ht="14.5">
      <c r="A3476" s="135" t="s">
        <v>5439</v>
      </c>
      <c r="B3476" s="135">
        <v>541556</v>
      </c>
      <c r="C3476" s="135" t="s">
        <v>5440</v>
      </c>
      <c r="D3476" s="135" t="s">
        <v>789</v>
      </c>
      <c r="E3476" s="135"/>
      <c r="F3476" s="135"/>
    </row>
    <row r="3477" spans="1:6" ht="14.5">
      <c r="A3477" s="135" t="s">
        <v>5441</v>
      </c>
      <c r="B3477" s="135">
        <v>519097</v>
      </c>
      <c r="C3477" s="135" t="s">
        <v>391</v>
      </c>
      <c r="D3477" s="135" t="s">
        <v>439</v>
      </c>
      <c r="E3477" s="135"/>
      <c r="F3477" s="135"/>
    </row>
    <row r="3478" spans="1:6" ht="14.5">
      <c r="A3478" s="135" t="s">
        <v>5442</v>
      </c>
      <c r="B3478" s="135">
        <v>526407</v>
      </c>
      <c r="C3478" s="135" t="s">
        <v>391</v>
      </c>
      <c r="D3478" s="135" t="s">
        <v>505</v>
      </c>
      <c r="E3478" s="135"/>
      <c r="F3478" s="135"/>
    </row>
    <row r="3479" spans="1:6" ht="14.5">
      <c r="A3479" s="135" t="s">
        <v>5443</v>
      </c>
      <c r="B3479" s="135">
        <v>540843</v>
      </c>
      <c r="C3479" s="135" t="s">
        <v>391</v>
      </c>
      <c r="D3479" s="135" t="s">
        <v>3172</v>
      </c>
      <c r="E3479" s="135"/>
      <c r="F3479" s="135"/>
    </row>
    <row r="3480" spans="1:6" ht="14.5">
      <c r="A3480" s="135" t="s">
        <v>5444</v>
      </c>
      <c r="B3480" s="135" t="s">
        <v>391</v>
      </c>
      <c r="C3480" s="135" t="s">
        <v>5445</v>
      </c>
      <c r="D3480" s="135" t="s">
        <v>402</v>
      </c>
      <c r="E3480" s="135"/>
      <c r="F3480" s="135"/>
    </row>
    <row r="3481" spans="1:6" ht="14.5">
      <c r="A3481" s="135" t="s">
        <v>5446</v>
      </c>
      <c r="B3481" s="135">
        <v>512618</v>
      </c>
      <c r="C3481" s="135" t="s">
        <v>391</v>
      </c>
      <c r="D3481" s="135" t="s">
        <v>406</v>
      </c>
      <c r="E3481" s="135"/>
      <c r="F3481" s="135"/>
    </row>
    <row r="3482" spans="1:6" ht="14.5">
      <c r="A3482" s="135" t="s">
        <v>5447</v>
      </c>
      <c r="B3482" s="135">
        <v>540358</v>
      </c>
      <c r="C3482" s="135" t="s">
        <v>391</v>
      </c>
      <c r="D3482" s="135" t="s">
        <v>689</v>
      </c>
      <c r="E3482" s="135"/>
      <c r="F3482" s="135"/>
    </row>
    <row r="3483" spans="1:6" ht="14.5">
      <c r="A3483" s="135" t="s">
        <v>5448</v>
      </c>
      <c r="B3483" s="135">
        <v>500365</v>
      </c>
      <c r="C3483" s="135" t="s">
        <v>391</v>
      </c>
      <c r="D3483" s="135" t="s">
        <v>423</v>
      </c>
      <c r="E3483" s="135"/>
      <c r="F3483" s="135"/>
    </row>
    <row r="3484" spans="1:6" ht="14.5">
      <c r="A3484" s="135" t="s">
        <v>5449</v>
      </c>
      <c r="B3484" s="135">
        <v>531447</v>
      </c>
      <c r="C3484" s="135" t="s">
        <v>391</v>
      </c>
      <c r="D3484" s="135" t="s">
        <v>413</v>
      </c>
      <c r="E3484" s="135"/>
      <c r="F3484" s="135"/>
    </row>
    <row r="3485" spans="1:6" ht="14.5">
      <c r="A3485" s="135" t="s">
        <v>5450</v>
      </c>
      <c r="B3485" s="135">
        <v>531822</v>
      </c>
      <c r="C3485" s="135" t="s">
        <v>391</v>
      </c>
      <c r="D3485" s="135" t="s">
        <v>477</v>
      </c>
      <c r="E3485" s="135"/>
      <c r="F3485" s="135"/>
    </row>
    <row r="3486" spans="1:6" ht="14.5">
      <c r="A3486" s="135" t="s">
        <v>5451</v>
      </c>
      <c r="B3486" s="135">
        <v>532731</v>
      </c>
      <c r="C3486" s="135" t="s">
        <v>5452</v>
      </c>
      <c r="D3486" s="135" t="s">
        <v>423</v>
      </c>
      <c r="E3486" s="135"/>
      <c r="F3486" s="135"/>
    </row>
    <row r="3487" spans="1:6" ht="14.5">
      <c r="A3487" s="135" t="s">
        <v>5453</v>
      </c>
      <c r="B3487" s="135">
        <v>505807</v>
      </c>
      <c r="C3487" s="135" t="s">
        <v>391</v>
      </c>
      <c r="D3487" s="135" t="s">
        <v>1311</v>
      </c>
      <c r="E3487" s="135"/>
      <c r="F3487" s="135"/>
    </row>
    <row r="3488" spans="1:6" ht="14.5">
      <c r="A3488" s="135" t="s">
        <v>5454</v>
      </c>
      <c r="B3488" s="135">
        <v>502448</v>
      </c>
      <c r="C3488" s="135" t="s">
        <v>5455</v>
      </c>
      <c r="D3488" s="135" t="s">
        <v>586</v>
      </c>
      <c r="E3488" s="135"/>
      <c r="F3488" s="135"/>
    </row>
    <row r="3489" spans="1:6" ht="14.5">
      <c r="A3489" s="135" t="s">
        <v>5456</v>
      </c>
      <c r="B3489" s="135">
        <v>500366</v>
      </c>
      <c r="C3489" s="135" t="s">
        <v>5457</v>
      </c>
      <c r="D3489" s="135" t="s">
        <v>397</v>
      </c>
      <c r="E3489" s="135"/>
      <c r="F3489" s="135"/>
    </row>
    <row r="3490" spans="1:6" ht="14.5">
      <c r="A3490" s="135" t="s">
        <v>5458</v>
      </c>
      <c r="B3490" s="135">
        <v>500366</v>
      </c>
      <c r="C3490" s="135" t="s">
        <v>5457</v>
      </c>
      <c r="D3490" s="135" t="s">
        <v>397</v>
      </c>
      <c r="E3490" s="135"/>
      <c r="F3490" s="135"/>
    </row>
    <row r="3491" spans="1:6" ht="14.5">
      <c r="A3491" s="135" t="s">
        <v>5459</v>
      </c>
      <c r="B3491" s="135">
        <v>542145</v>
      </c>
      <c r="C3491" s="135" t="s">
        <v>391</v>
      </c>
      <c r="D3491" s="135" t="s">
        <v>413</v>
      </c>
      <c r="E3491" s="135"/>
      <c r="F3491" s="135"/>
    </row>
    <row r="3492" spans="1:6" ht="14.5">
      <c r="A3492" s="135" t="s">
        <v>5460</v>
      </c>
      <c r="B3492" s="135">
        <v>530991</v>
      </c>
      <c r="C3492" s="135" t="s">
        <v>391</v>
      </c>
      <c r="D3492" s="135" t="s">
        <v>429</v>
      </c>
      <c r="E3492" s="135"/>
      <c r="F3492" s="135"/>
    </row>
    <row r="3493" spans="1:6" ht="14.5">
      <c r="A3493" s="135" t="s">
        <v>5461</v>
      </c>
      <c r="B3493" s="135">
        <v>542599</v>
      </c>
      <c r="C3493" s="135" t="s">
        <v>5462</v>
      </c>
      <c r="D3493" s="135" t="s">
        <v>592</v>
      </c>
      <c r="E3493" s="135"/>
      <c r="F3493" s="135"/>
    </row>
    <row r="3494" spans="1:6" ht="14.5">
      <c r="A3494" s="135" t="s">
        <v>5463</v>
      </c>
      <c r="B3494" s="135">
        <v>531324</v>
      </c>
      <c r="C3494" s="135" t="s">
        <v>391</v>
      </c>
      <c r="D3494" s="135" t="s">
        <v>374</v>
      </c>
      <c r="E3494" s="135"/>
      <c r="F3494" s="135"/>
    </row>
    <row r="3495" spans="1:6" ht="14.5">
      <c r="A3495" s="135" t="s">
        <v>5464</v>
      </c>
      <c r="B3495" s="135">
        <v>533168</v>
      </c>
      <c r="C3495" s="135" t="s">
        <v>5465</v>
      </c>
      <c r="D3495" s="135" t="s">
        <v>798</v>
      </c>
      <c r="E3495" s="135"/>
      <c r="F3495" s="135"/>
    </row>
    <row r="3496" spans="1:6" ht="14.5">
      <c r="A3496" s="135" t="s">
        <v>5466</v>
      </c>
      <c r="B3496" s="135">
        <v>533168</v>
      </c>
      <c r="C3496" s="135" t="s">
        <v>5465</v>
      </c>
      <c r="D3496" s="135" t="s">
        <v>798</v>
      </c>
      <c r="E3496" s="135"/>
      <c r="F3496" s="135"/>
    </row>
    <row r="3497" spans="1:6" ht="14.5">
      <c r="A3497" s="135" t="s">
        <v>5467</v>
      </c>
      <c r="B3497" s="135">
        <v>517500</v>
      </c>
      <c r="C3497" s="135" t="s">
        <v>391</v>
      </c>
      <c r="D3497" s="135" t="s">
        <v>399</v>
      </c>
      <c r="E3497" s="135"/>
      <c r="F3497" s="135"/>
    </row>
    <row r="3498" spans="1:6" ht="14.5">
      <c r="A3498" s="135" t="s">
        <v>5468</v>
      </c>
      <c r="B3498" s="135">
        <v>539922</v>
      </c>
      <c r="C3498" s="135" t="s">
        <v>391</v>
      </c>
      <c r="D3498" s="135" t="s">
        <v>413</v>
      </c>
      <c r="E3498" s="135"/>
      <c r="F3498" s="135"/>
    </row>
    <row r="3499" spans="1:6" ht="14.5">
      <c r="A3499" s="135" t="s">
        <v>5469</v>
      </c>
      <c r="B3499" s="135">
        <v>539922</v>
      </c>
      <c r="C3499" s="135" t="s">
        <v>391</v>
      </c>
      <c r="D3499" s="135" t="s">
        <v>413</v>
      </c>
      <c r="E3499" s="135"/>
      <c r="F3499" s="135"/>
    </row>
    <row r="3500" spans="1:6" ht="14.5">
      <c r="A3500" s="135" t="s">
        <v>5470</v>
      </c>
      <c r="B3500" s="135">
        <v>526193</v>
      </c>
      <c r="C3500" s="135" t="s">
        <v>391</v>
      </c>
      <c r="D3500" s="135" t="s">
        <v>668</v>
      </c>
      <c r="E3500" s="135"/>
      <c r="F3500" s="135"/>
    </row>
    <row r="3501" spans="1:6" ht="14.5">
      <c r="A3501" s="135" t="s">
        <v>5471</v>
      </c>
      <c r="B3501" s="135">
        <v>512047</v>
      </c>
      <c r="C3501" s="135" t="s">
        <v>391</v>
      </c>
      <c r="D3501" s="135" t="s">
        <v>505</v>
      </c>
      <c r="E3501" s="135"/>
      <c r="F3501" s="135"/>
    </row>
    <row r="3502" spans="1:6" ht="14.5">
      <c r="A3502" s="135" t="s">
        <v>5472</v>
      </c>
      <c r="B3502" s="135">
        <v>532699</v>
      </c>
      <c r="C3502" s="135" t="s">
        <v>5473</v>
      </c>
      <c r="D3502" s="135" t="s">
        <v>592</v>
      </c>
      <c r="E3502" s="135"/>
      <c r="F3502" s="135"/>
    </row>
    <row r="3503" spans="1:6" ht="14.5">
      <c r="A3503" s="135" t="s">
        <v>5474</v>
      </c>
      <c r="B3503" s="135">
        <v>526640</v>
      </c>
      <c r="C3503" s="135" t="s">
        <v>391</v>
      </c>
      <c r="D3503" s="135" t="s">
        <v>592</v>
      </c>
      <c r="E3503" s="135"/>
      <c r="F3503" s="135"/>
    </row>
    <row r="3504" spans="1:6" ht="14.5">
      <c r="A3504" s="135" t="s">
        <v>5475</v>
      </c>
      <c r="B3504" s="135">
        <v>532983</v>
      </c>
      <c r="C3504" s="135" t="s">
        <v>5476</v>
      </c>
      <c r="D3504" s="135" t="s">
        <v>429</v>
      </c>
      <c r="E3504" s="135"/>
      <c r="F3504" s="135"/>
    </row>
    <row r="3505" spans="1:6" ht="14.5">
      <c r="A3505" s="135" t="s">
        <v>5477</v>
      </c>
      <c r="B3505" s="135">
        <v>511626</v>
      </c>
      <c r="C3505" s="135" t="s">
        <v>391</v>
      </c>
      <c r="D3505" s="135" t="s">
        <v>408</v>
      </c>
      <c r="E3505" s="135"/>
      <c r="F3505" s="135"/>
    </row>
    <row r="3506" spans="1:6" ht="14.5">
      <c r="A3506" s="135" t="s">
        <v>5478</v>
      </c>
      <c r="B3506" s="135">
        <v>530179</v>
      </c>
      <c r="C3506" s="135" t="s">
        <v>391</v>
      </c>
      <c r="D3506" s="135" t="s">
        <v>406</v>
      </c>
      <c r="E3506" s="135"/>
      <c r="F3506" s="135"/>
    </row>
    <row r="3507" spans="1:6" ht="14.5">
      <c r="A3507" s="135" t="s">
        <v>5479</v>
      </c>
      <c r="B3507" s="135">
        <v>539875</v>
      </c>
      <c r="C3507" s="135" t="s">
        <v>391</v>
      </c>
      <c r="D3507" s="135" t="s">
        <v>411</v>
      </c>
      <c r="E3507" s="135"/>
      <c r="F3507" s="135"/>
    </row>
    <row r="3508" spans="1:6" ht="14.5">
      <c r="A3508" s="135" t="s">
        <v>5480</v>
      </c>
      <c r="B3508" s="135">
        <v>500350</v>
      </c>
      <c r="C3508" s="135" t="s">
        <v>5481</v>
      </c>
      <c r="D3508" s="135" t="s">
        <v>406</v>
      </c>
      <c r="E3508" s="135"/>
      <c r="F3508" s="135"/>
    </row>
    <row r="3509" spans="1:6" ht="14.5">
      <c r="A3509" s="135" t="s">
        <v>5482</v>
      </c>
      <c r="B3509" s="135">
        <v>531215</v>
      </c>
      <c r="C3509" s="135" t="s">
        <v>391</v>
      </c>
      <c r="D3509" s="135" t="s">
        <v>689</v>
      </c>
      <c r="E3509" s="135"/>
      <c r="F3509" s="135"/>
    </row>
    <row r="3510" spans="1:6" ht="14.5">
      <c r="A3510" s="135" t="s">
        <v>5483</v>
      </c>
      <c r="B3510" s="135">
        <v>500367</v>
      </c>
      <c r="C3510" s="135" t="s">
        <v>391</v>
      </c>
      <c r="D3510" s="135" t="s">
        <v>871</v>
      </c>
      <c r="E3510" s="135"/>
      <c r="F3510" s="135"/>
    </row>
    <row r="3511" spans="1:6" ht="14.5">
      <c r="A3511" s="135" t="s">
        <v>5484</v>
      </c>
      <c r="B3511" s="135">
        <v>531099</v>
      </c>
      <c r="C3511" s="135" t="s">
        <v>391</v>
      </c>
      <c r="D3511" s="135" t="s">
        <v>429</v>
      </c>
      <c r="E3511" s="135"/>
      <c r="F3511" s="135"/>
    </row>
    <row r="3512" spans="1:6" ht="14.5">
      <c r="A3512" s="135" t="s">
        <v>5485</v>
      </c>
      <c r="B3512" s="135">
        <v>509020</v>
      </c>
      <c r="C3512" s="135" t="s">
        <v>5486</v>
      </c>
      <c r="D3512" s="135" t="s">
        <v>640</v>
      </c>
      <c r="E3512" s="135"/>
      <c r="F3512" s="135"/>
    </row>
    <row r="3513" spans="1:6" ht="14.5">
      <c r="A3513" s="135" t="s">
        <v>5487</v>
      </c>
      <c r="B3513" s="135">
        <v>500368</v>
      </c>
      <c r="C3513" s="135" t="s">
        <v>5488</v>
      </c>
      <c r="D3513" s="135" t="s">
        <v>640</v>
      </c>
      <c r="E3513" s="135"/>
      <c r="F3513" s="135"/>
    </row>
    <row r="3514" spans="1:6" ht="14.5">
      <c r="A3514" s="135" t="s">
        <v>5489</v>
      </c>
      <c r="B3514" s="135">
        <v>540696</v>
      </c>
      <c r="C3514" s="135" t="s">
        <v>391</v>
      </c>
      <c r="D3514" s="135" t="s">
        <v>413</v>
      </c>
      <c r="E3514" s="135"/>
      <c r="F3514" s="135"/>
    </row>
    <row r="3515" spans="1:6" ht="14.5">
      <c r="A3515" s="135" t="s">
        <v>5490</v>
      </c>
      <c r="B3515" s="135">
        <v>540696</v>
      </c>
      <c r="C3515" s="135" t="s">
        <v>391</v>
      </c>
      <c r="D3515" s="135" t="s">
        <v>413</v>
      </c>
      <c r="E3515" s="135"/>
      <c r="F3515" s="135"/>
    </row>
    <row r="3516" spans="1:6" ht="14.5">
      <c r="A3516" s="135" t="s">
        <v>5491</v>
      </c>
      <c r="B3516" s="135">
        <v>532785</v>
      </c>
      <c r="C3516" s="135" t="s">
        <v>5492</v>
      </c>
      <c r="D3516" s="135" t="s">
        <v>385</v>
      </c>
      <c r="E3516" s="135"/>
      <c r="F3516" s="135"/>
    </row>
    <row r="3517" spans="1:6" ht="14.5">
      <c r="A3517" s="135" t="s">
        <v>5493</v>
      </c>
      <c r="B3517" s="135">
        <v>539226</v>
      </c>
      <c r="C3517" s="135" t="s">
        <v>391</v>
      </c>
      <c r="D3517" s="135" t="s">
        <v>423</v>
      </c>
      <c r="E3517" s="135"/>
      <c r="F3517" s="135"/>
    </row>
    <row r="3518" spans="1:6" ht="14.5">
      <c r="A3518" s="135" t="s">
        <v>5494</v>
      </c>
      <c r="B3518" s="135" t="s">
        <v>391</v>
      </c>
      <c r="C3518" s="135" t="s">
        <v>5495</v>
      </c>
      <c r="D3518" s="135" t="s">
        <v>402</v>
      </c>
      <c r="E3518" s="135"/>
      <c r="F3518" s="135"/>
    </row>
    <row r="3519" spans="1:6" ht="14.5">
      <c r="A3519" s="135" t="s">
        <v>5496</v>
      </c>
      <c r="B3519" s="135">
        <v>519413</v>
      </c>
      <c r="C3519" s="135" t="s">
        <v>391</v>
      </c>
      <c r="D3519" s="135" t="s">
        <v>413</v>
      </c>
      <c r="E3519" s="135"/>
      <c r="F3519" s="135"/>
    </row>
    <row r="3520" spans="1:6" ht="14.5">
      <c r="A3520" s="135" t="s">
        <v>5497</v>
      </c>
      <c r="B3520" s="135">
        <v>530449</v>
      </c>
      <c r="C3520" s="135" t="s">
        <v>391</v>
      </c>
      <c r="D3520" s="135" t="s">
        <v>511</v>
      </c>
      <c r="E3520" s="135"/>
      <c r="F3520" s="135"/>
    </row>
    <row r="3521" spans="1:6" ht="14.5">
      <c r="A3521" s="135" t="s">
        <v>5498</v>
      </c>
      <c r="B3521" s="135">
        <v>533552</v>
      </c>
      <c r="C3521" s="135" t="s">
        <v>5499</v>
      </c>
      <c r="D3521" s="135" t="s">
        <v>505</v>
      </c>
      <c r="E3521" s="135"/>
      <c r="F3521" s="135"/>
    </row>
    <row r="3522" spans="1:6" ht="14.5">
      <c r="A3522" s="135" t="s">
        <v>5500</v>
      </c>
      <c r="B3522" s="135">
        <v>533470</v>
      </c>
      <c r="C3522" s="135" t="s">
        <v>5501</v>
      </c>
      <c r="D3522" s="135" t="s">
        <v>886</v>
      </c>
      <c r="E3522" s="135"/>
      <c r="F3522" s="135"/>
    </row>
    <row r="3523" spans="1:6" ht="14.5">
      <c r="A3523" s="135" t="s">
        <v>5502</v>
      </c>
      <c r="B3523" s="135">
        <v>504335</v>
      </c>
      <c r="C3523" s="135" t="s">
        <v>391</v>
      </c>
      <c r="D3523" s="135" t="s">
        <v>413</v>
      </c>
      <c r="E3523" s="135"/>
      <c r="F3523" s="135"/>
    </row>
    <row r="3524" spans="1:6" ht="14.5">
      <c r="A3524" s="135" t="s">
        <v>5503</v>
      </c>
      <c r="B3524" s="135">
        <v>517035</v>
      </c>
      <c r="C3524" s="135" t="s">
        <v>391</v>
      </c>
      <c r="D3524" s="135" t="s">
        <v>933</v>
      </c>
      <c r="E3524" s="135"/>
      <c r="F3524" s="135"/>
    </row>
    <row r="3525" spans="1:6" ht="14.5">
      <c r="A3525" s="135" t="s">
        <v>5504</v>
      </c>
      <c r="B3525" s="135">
        <v>542034</v>
      </c>
      <c r="C3525" s="135" t="s">
        <v>391</v>
      </c>
      <c r="D3525" s="135" t="s">
        <v>505</v>
      </c>
      <c r="E3525" s="135"/>
      <c r="F3525" s="135"/>
    </row>
    <row r="3526" spans="1:6" ht="14.5">
      <c r="A3526" s="135" t="s">
        <v>5505</v>
      </c>
      <c r="B3526" s="135">
        <v>532604</v>
      </c>
      <c r="C3526" s="135" t="s">
        <v>5506</v>
      </c>
      <c r="D3526" s="135" t="s">
        <v>423</v>
      </c>
      <c r="E3526" s="135"/>
      <c r="F3526" s="135"/>
    </row>
    <row r="3527" spans="1:6" ht="14.5">
      <c r="A3527" s="135" t="s">
        <v>5507</v>
      </c>
      <c r="B3527" s="135">
        <v>540497</v>
      </c>
      <c r="C3527" s="135" t="s">
        <v>5508</v>
      </c>
      <c r="D3527" s="135" t="s">
        <v>915</v>
      </c>
      <c r="E3527" s="135"/>
      <c r="F3527" s="135"/>
    </row>
    <row r="3528" spans="1:6" ht="14.5">
      <c r="A3528" s="135" t="s">
        <v>5509</v>
      </c>
      <c r="B3528" s="135">
        <v>534598</v>
      </c>
      <c r="C3528" s="135" t="s">
        <v>5510</v>
      </c>
      <c r="D3528" s="135" t="s">
        <v>530</v>
      </c>
      <c r="E3528" s="135"/>
      <c r="F3528" s="135"/>
    </row>
    <row r="3529" spans="1:6" ht="14.5">
      <c r="A3529" s="135" t="s">
        <v>5511</v>
      </c>
      <c r="B3529" s="135">
        <v>539450</v>
      </c>
      <c r="C3529" s="135" t="s">
        <v>5512</v>
      </c>
      <c r="D3529" s="135" t="s">
        <v>573</v>
      </c>
      <c r="E3529" s="135"/>
      <c r="F3529" s="135"/>
    </row>
    <row r="3530" spans="1:6" ht="14.5">
      <c r="A3530" s="135" t="s">
        <v>5513</v>
      </c>
      <c r="B3530" s="135">
        <v>532316</v>
      </c>
      <c r="C3530" s="135" t="s">
        <v>5514</v>
      </c>
      <c r="D3530" s="135" t="s">
        <v>5515</v>
      </c>
      <c r="E3530" s="135"/>
      <c r="F3530" s="135"/>
    </row>
    <row r="3531" spans="1:6" ht="14.5">
      <c r="A3531" s="135" t="s">
        <v>5516</v>
      </c>
      <c r="B3531" s="135">
        <v>540048</v>
      </c>
      <c r="C3531" s="135" t="s">
        <v>5517</v>
      </c>
      <c r="D3531" s="135" t="s">
        <v>505</v>
      </c>
      <c r="E3531" s="135"/>
      <c r="F3531" s="135"/>
    </row>
    <row r="3532" spans="1:6" ht="14.5">
      <c r="A3532" s="135" t="s">
        <v>5518</v>
      </c>
      <c r="B3532" s="135">
        <v>536710</v>
      </c>
      <c r="C3532" s="135" t="s">
        <v>391</v>
      </c>
      <c r="D3532" s="135" t="s">
        <v>408</v>
      </c>
      <c r="E3532" s="135"/>
      <c r="F3532" s="135"/>
    </row>
    <row r="3533" spans="1:6" ht="14.5">
      <c r="A3533" s="135" t="s">
        <v>5519</v>
      </c>
      <c r="B3533" s="135">
        <v>513515</v>
      </c>
      <c r="C3533" s="135" t="s">
        <v>391</v>
      </c>
      <c r="D3533" s="135" t="s">
        <v>406</v>
      </c>
      <c r="E3533" s="135"/>
      <c r="F3533" s="135"/>
    </row>
    <row r="3534" spans="1:6" ht="14.5">
      <c r="A3534" s="135" t="s">
        <v>5520</v>
      </c>
      <c r="B3534" s="135">
        <v>531307</v>
      </c>
      <c r="C3534" s="135" t="s">
        <v>391</v>
      </c>
      <c r="D3534" s="135" t="s">
        <v>406</v>
      </c>
      <c r="E3534" s="135"/>
      <c r="F3534" s="135"/>
    </row>
    <row r="3535" spans="1:6" ht="14.5">
      <c r="A3535" s="135" t="s">
        <v>5521</v>
      </c>
      <c r="B3535" s="135" t="s">
        <v>391</v>
      </c>
      <c r="C3535" s="135" t="s">
        <v>5522</v>
      </c>
      <c r="D3535" s="135" t="s">
        <v>402</v>
      </c>
      <c r="E3535" s="135"/>
      <c r="F3535" s="135"/>
    </row>
    <row r="3536" spans="1:6" ht="14.5">
      <c r="A3536" s="135" t="s">
        <v>5523</v>
      </c>
      <c r="B3536" s="135">
        <v>538876</v>
      </c>
      <c r="C3536" s="135" t="s">
        <v>391</v>
      </c>
      <c r="D3536" s="135" t="s">
        <v>408</v>
      </c>
      <c r="E3536" s="135"/>
      <c r="F3536" s="135"/>
    </row>
    <row r="3537" spans="1:6" ht="14.5">
      <c r="A3537" s="135" t="s">
        <v>5524</v>
      </c>
      <c r="B3537" s="135">
        <v>535621</v>
      </c>
      <c r="C3537" s="135" t="s">
        <v>391</v>
      </c>
      <c r="D3537" s="135" t="s">
        <v>477</v>
      </c>
      <c r="E3537" s="135"/>
      <c r="F3537" s="135"/>
    </row>
    <row r="3538" spans="1:6" ht="14.5">
      <c r="A3538" s="135" t="s">
        <v>5525</v>
      </c>
      <c r="B3538" s="135">
        <v>503622</v>
      </c>
      <c r="C3538" s="135" t="s">
        <v>391</v>
      </c>
      <c r="D3538" s="135" t="s">
        <v>374</v>
      </c>
      <c r="E3538" s="135"/>
      <c r="F3538" s="135"/>
    </row>
    <row r="3539" spans="1:6" ht="14.5">
      <c r="A3539" s="135" t="s">
        <v>5526</v>
      </c>
      <c r="B3539" s="135">
        <v>514197</v>
      </c>
      <c r="C3539" s="135" t="s">
        <v>391</v>
      </c>
      <c r="D3539" s="135" t="s">
        <v>406</v>
      </c>
      <c r="E3539" s="135"/>
      <c r="F3539" s="135"/>
    </row>
    <row r="3540" spans="1:6" ht="14.5">
      <c r="A3540" s="135" t="s">
        <v>5527</v>
      </c>
      <c r="B3540" s="135">
        <v>540081</v>
      </c>
      <c r="C3540" s="135" t="s">
        <v>5528</v>
      </c>
      <c r="D3540" s="135" t="s">
        <v>915</v>
      </c>
      <c r="E3540" s="135"/>
      <c r="F3540" s="135"/>
    </row>
    <row r="3541" spans="1:6" ht="14.5">
      <c r="A3541" s="135" t="s">
        <v>5529</v>
      </c>
      <c r="B3541" s="135">
        <v>539112</v>
      </c>
      <c r="C3541" s="135" t="s">
        <v>391</v>
      </c>
      <c r="D3541" s="135" t="s">
        <v>477</v>
      </c>
      <c r="E3541" s="135"/>
      <c r="F3541" s="135"/>
    </row>
    <row r="3542" spans="1:6" ht="14.5">
      <c r="A3542" s="135" t="s">
        <v>5530</v>
      </c>
      <c r="B3542" s="135">
        <v>530267</v>
      </c>
      <c r="C3542" s="135" t="s">
        <v>391</v>
      </c>
      <c r="D3542" s="135" t="s">
        <v>399</v>
      </c>
      <c r="E3542" s="135"/>
      <c r="F3542" s="135"/>
    </row>
    <row r="3543" spans="1:6" ht="14.5">
      <c r="A3543" s="135" t="s">
        <v>5531</v>
      </c>
      <c r="B3543" s="135">
        <v>530461</v>
      </c>
      <c r="C3543" s="135" t="s">
        <v>391</v>
      </c>
      <c r="D3543" s="135" t="s">
        <v>471</v>
      </c>
      <c r="E3543" s="135"/>
      <c r="F3543" s="135"/>
    </row>
    <row r="3544" spans="1:6" ht="14.5">
      <c r="A3544" s="135" t="s">
        <v>5532</v>
      </c>
      <c r="B3544" s="135">
        <v>540132</v>
      </c>
      <c r="C3544" s="135" t="s">
        <v>391</v>
      </c>
      <c r="D3544" s="135" t="s">
        <v>413</v>
      </c>
      <c r="E3544" s="135"/>
      <c r="F3544" s="135"/>
    </row>
    <row r="3545" spans="1:6" ht="14.5">
      <c r="A3545" s="135" t="s">
        <v>5533</v>
      </c>
      <c r="B3545" s="135">
        <v>540132</v>
      </c>
      <c r="C3545" s="135" t="s">
        <v>391</v>
      </c>
      <c r="D3545" s="135" t="s">
        <v>413</v>
      </c>
      <c r="E3545" s="135"/>
      <c r="F3545" s="135"/>
    </row>
    <row r="3546" spans="1:6" ht="14.5">
      <c r="A3546" s="135" t="s">
        <v>5534</v>
      </c>
      <c r="B3546" s="135">
        <v>531869</v>
      </c>
      <c r="C3546" s="135" t="s">
        <v>391</v>
      </c>
      <c r="D3546" s="135" t="s">
        <v>696</v>
      </c>
      <c r="E3546" s="135"/>
      <c r="F3546" s="135"/>
    </row>
    <row r="3547" spans="1:6" ht="14.5">
      <c r="A3547" s="135" t="s">
        <v>5535</v>
      </c>
      <c r="B3547" s="135">
        <v>532710</v>
      </c>
      <c r="C3547" s="135" t="s">
        <v>5536</v>
      </c>
      <c r="D3547" s="135" t="s">
        <v>789</v>
      </c>
      <c r="E3547" s="135"/>
      <c r="F3547" s="135"/>
    </row>
    <row r="3548" spans="1:6" ht="14.5">
      <c r="A3548" s="135" t="s">
        <v>5537</v>
      </c>
      <c r="B3548" s="135">
        <v>539346</v>
      </c>
      <c r="C3548" s="135" t="s">
        <v>5538</v>
      </c>
      <c r="D3548" s="135" t="s">
        <v>986</v>
      </c>
      <c r="E3548" s="135"/>
      <c r="F3548" s="135"/>
    </row>
    <row r="3549" spans="1:6" ht="14.5">
      <c r="A3549" s="135" t="s">
        <v>5539</v>
      </c>
      <c r="B3549" s="135">
        <v>506642</v>
      </c>
      <c r="C3549" s="135" t="s">
        <v>391</v>
      </c>
      <c r="D3549" s="135" t="s">
        <v>439</v>
      </c>
      <c r="E3549" s="135"/>
      <c r="F3549" s="135"/>
    </row>
    <row r="3550" spans="1:6" ht="14.5">
      <c r="A3550" s="135" t="s">
        <v>5540</v>
      </c>
      <c r="B3550" s="135">
        <v>540821</v>
      </c>
      <c r="C3550" s="135" t="s">
        <v>391</v>
      </c>
      <c r="D3550" s="135" t="s">
        <v>1130</v>
      </c>
      <c r="E3550" s="135"/>
      <c r="F3550" s="135"/>
    </row>
    <row r="3551" spans="1:6" ht="14.5">
      <c r="A3551" s="135" t="s">
        <v>5541</v>
      </c>
      <c r="B3551" s="135">
        <v>532034</v>
      </c>
      <c r="C3551" s="135" t="s">
        <v>391</v>
      </c>
      <c r="D3551" s="135" t="s">
        <v>573</v>
      </c>
      <c r="E3551" s="135"/>
      <c r="F3551" s="135"/>
    </row>
    <row r="3552" spans="1:6" ht="14.5">
      <c r="A3552" s="135" t="s">
        <v>5542</v>
      </c>
      <c r="B3552" s="135">
        <v>531448</v>
      </c>
      <c r="C3552" s="135" t="s">
        <v>391</v>
      </c>
      <c r="D3552" s="135" t="s">
        <v>812</v>
      </c>
      <c r="E3552" s="135"/>
      <c r="F3552" s="135"/>
    </row>
    <row r="3553" spans="1:6" ht="14.5">
      <c r="A3553" s="135" t="s">
        <v>5543</v>
      </c>
      <c r="B3553" s="135">
        <v>523025</v>
      </c>
      <c r="C3553" s="135" t="s">
        <v>391</v>
      </c>
      <c r="D3553" s="135" t="s">
        <v>505</v>
      </c>
      <c r="E3553" s="135"/>
      <c r="F3553" s="135"/>
    </row>
    <row r="3554" spans="1:6" ht="14.5">
      <c r="A3554" s="135" t="s">
        <v>5544</v>
      </c>
      <c r="B3554" s="135">
        <v>523025</v>
      </c>
      <c r="C3554" s="135" t="s">
        <v>391</v>
      </c>
      <c r="D3554" s="135" t="s">
        <v>505</v>
      </c>
      <c r="E3554" s="135"/>
      <c r="F3554" s="135"/>
    </row>
    <row r="3555" spans="1:6" ht="14.5">
      <c r="A3555" s="135" t="s">
        <v>5545</v>
      </c>
      <c r="B3555" s="135">
        <v>502090</v>
      </c>
      <c r="C3555" s="135" t="s">
        <v>5546</v>
      </c>
      <c r="D3555" s="135" t="s">
        <v>404</v>
      </c>
      <c r="E3555" s="135"/>
      <c r="F3555" s="135"/>
    </row>
    <row r="3556" spans="1:6" ht="14.5">
      <c r="A3556" s="135" t="s">
        <v>5547</v>
      </c>
      <c r="B3556" s="135">
        <v>540715</v>
      </c>
      <c r="C3556" s="135" t="s">
        <v>391</v>
      </c>
      <c r="D3556" s="135" t="s">
        <v>505</v>
      </c>
      <c r="E3556" s="135"/>
      <c r="F3556" s="135"/>
    </row>
    <row r="3557" spans="1:6" ht="14.5">
      <c r="A3557" s="135" t="s">
        <v>5548</v>
      </c>
      <c r="B3557" s="135">
        <v>532092</v>
      </c>
      <c r="C3557" s="135" t="s">
        <v>391</v>
      </c>
      <c r="D3557" s="135" t="s">
        <v>408</v>
      </c>
      <c r="E3557" s="135"/>
      <c r="F3557" s="135"/>
    </row>
    <row r="3558" spans="1:6" ht="14.5">
      <c r="A3558" s="135" t="s">
        <v>5549</v>
      </c>
      <c r="B3558" s="135">
        <v>507663</v>
      </c>
      <c r="C3558" s="135" t="s">
        <v>391</v>
      </c>
      <c r="D3558" s="135" t="s">
        <v>640</v>
      </c>
      <c r="E3558" s="135"/>
      <c r="F3558" s="135"/>
    </row>
    <row r="3559" spans="1:6" ht="14.5">
      <c r="A3559" s="135" t="s">
        <v>5550</v>
      </c>
      <c r="B3559" s="135">
        <v>511254</v>
      </c>
      <c r="C3559" s="135" t="s">
        <v>391</v>
      </c>
      <c r="D3559" s="135" t="s">
        <v>408</v>
      </c>
      <c r="E3559" s="135"/>
      <c r="F3559" s="135"/>
    </row>
    <row r="3560" spans="1:6" ht="14.5">
      <c r="A3560" s="135" t="s">
        <v>5551</v>
      </c>
      <c r="B3560" s="135">
        <v>526085</v>
      </c>
      <c r="C3560" s="135" t="s">
        <v>391</v>
      </c>
      <c r="D3560" s="135" t="s">
        <v>592</v>
      </c>
      <c r="E3560" s="135"/>
      <c r="F3560" s="135"/>
    </row>
    <row r="3561" spans="1:6" ht="14.5">
      <c r="A3561" s="135" t="s">
        <v>5552</v>
      </c>
      <c r="B3561" s="135" t="s">
        <v>391</v>
      </c>
      <c r="C3561" s="135" t="s">
        <v>5553</v>
      </c>
      <c r="D3561" s="135" t="s">
        <v>402</v>
      </c>
      <c r="E3561" s="135"/>
      <c r="F3561" s="135"/>
    </row>
    <row r="3562" spans="1:6" ht="14.5">
      <c r="A3562" s="135" t="s">
        <v>5554</v>
      </c>
      <c r="B3562" s="135">
        <v>540143</v>
      </c>
      <c r="C3562" s="135" t="s">
        <v>391</v>
      </c>
      <c r="D3562" s="135" t="s">
        <v>377</v>
      </c>
      <c r="E3562" s="135"/>
      <c r="F3562" s="135"/>
    </row>
    <row r="3563" spans="1:6" ht="14.5">
      <c r="A3563" s="135" t="s">
        <v>5555</v>
      </c>
      <c r="B3563" s="135">
        <v>540143</v>
      </c>
      <c r="C3563" s="135" t="s">
        <v>391</v>
      </c>
      <c r="D3563" s="135" t="s">
        <v>377</v>
      </c>
      <c r="E3563" s="135"/>
      <c r="F3563" s="135"/>
    </row>
    <row r="3564" spans="1:6" ht="14.5">
      <c r="A3564" s="135" t="s">
        <v>5556</v>
      </c>
      <c r="B3564" s="135">
        <v>511533</v>
      </c>
      <c r="C3564" s="135" t="s">
        <v>391</v>
      </c>
      <c r="D3564" s="135" t="s">
        <v>449</v>
      </c>
      <c r="E3564" s="135"/>
      <c r="F3564" s="135"/>
    </row>
    <row r="3565" spans="1:6" ht="14.5">
      <c r="A3565" s="135" t="s">
        <v>5557</v>
      </c>
      <c r="B3565" s="135">
        <v>503691</v>
      </c>
      <c r="C3565" s="135" t="s">
        <v>391</v>
      </c>
      <c r="D3565" s="135" t="s">
        <v>1130</v>
      </c>
      <c r="E3565" s="135"/>
      <c r="F3565" s="135"/>
    </row>
    <row r="3566" spans="1:6" ht="14.5">
      <c r="A3566" s="135" t="s">
        <v>5558</v>
      </c>
      <c r="B3566" s="135">
        <v>532841</v>
      </c>
      <c r="C3566" s="135" t="s">
        <v>391</v>
      </c>
      <c r="D3566" s="135" t="s">
        <v>404</v>
      </c>
      <c r="E3566" s="135"/>
      <c r="F3566" s="135"/>
    </row>
    <row r="3567" spans="1:6" ht="14.5">
      <c r="A3567" s="135" t="s">
        <v>5559</v>
      </c>
      <c r="B3567" s="135">
        <v>539660</v>
      </c>
      <c r="C3567" s="135" t="s">
        <v>391</v>
      </c>
      <c r="D3567" s="135" t="s">
        <v>374</v>
      </c>
      <c r="E3567" s="135"/>
      <c r="F3567" s="135"/>
    </row>
    <row r="3568" spans="1:6" ht="14.5">
      <c r="A3568" s="135" t="s">
        <v>5560</v>
      </c>
      <c r="B3568" s="135">
        <v>538557</v>
      </c>
      <c r="C3568" s="135" t="s">
        <v>391</v>
      </c>
      <c r="D3568" s="135" t="s">
        <v>413</v>
      </c>
      <c r="E3568" s="135"/>
      <c r="F3568" s="135"/>
    </row>
    <row r="3569" spans="1:6" ht="14.5">
      <c r="A3569" s="135" t="s">
        <v>5561</v>
      </c>
      <c r="B3569" s="135">
        <v>531931</v>
      </c>
      <c r="C3569" s="135" t="s">
        <v>391</v>
      </c>
      <c r="D3569" s="135" t="s">
        <v>812</v>
      </c>
      <c r="E3569" s="135"/>
      <c r="F3569" s="135"/>
    </row>
    <row r="3570" spans="1:6" ht="14.5">
      <c r="A3570" s="135" t="s">
        <v>5562</v>
      </c>
      <c r="B3570" s="135">
        <v>530905</v>
      </c>
      <c r="C3570" s="135" t="s">
        <v>391</v>
      </c>
      <c r="D3570" s="135" t="s">
        <v>408</v>
      </c>
      <c r="E3570" s="135"/>
      <c r="F3570" s="135"/>
    </row>
    <row r="3571" spans="1:6" ht="14.5">
      <c r="A3571" s="135" t="s">
        <v>5563</v>
      </c>
      <c r="B3571" s="135">
        <v>540066</v>
      </c>
      <c r="C3571" s="135" t="s">
        <v>391</v>
      </c>
      <c r="D3571" s="135" t="s">
        <v>746</v>
      </c>
      <c r="E3571" s="135"/>
      <c r="F3571" s="135"/>
    </row>
    <row r="3572" spans="1:6" ht="14.5">
      <c r="A3572" s="135" t="s">
        <v>5564</v>
      </c>
      <c r="B3572" s="135">
        <v>530265</v>
      </c>
      <c r="C3572" s="135" t="s">
        <v>391</v>
      </c>
      <c r="D3572" s="135" t="s">
        <v>404</v>
      </c>
      <c r="E3572" s="135"/>
      <c r="F3572" s="135"/>
    </row>
    <row r="3573" spans="1:6" ht="14.5">
      <c r="A3573" s="135" t="s">
        <v>5565</v>
      </c>
      <c r="B3573" s="135">
        <v>515043</v>
      </c>
      <c r="C3573" s="135" t="s">
        <v>391</v>
      </c>
      <c r="D3573" s="135" t="s">
        <v>668</v>
      </c>
      <c r="E3573" s="135"/>
      <c r="F3573" s="135"/>
    </row>
    <row r="3574" spans="1:6" ht="14.5">
      <c r="A3574" s="135" t="s">
        <v>5566</v>
      </c>
      <c r="B3574" s="135">
        <v>515043</v>
      </c>
      <c r="C3574" s="135" t="s">
        <v>391</v>
      </c>
      <c r="D3574" s="135" t="s">
        <v>668</v>
      </c>
      <c r="E3574" s="135"/>
      <c r="F3574" s="135"/>
    </row>
    <row r="3575" spans="1:6" ht="14.5">
      <c r="A3575" s="135" t="s">
        <v>5567</v>
      </c>
      <c r="B3575" s="135" t="s">
        <v>391</v>
      </c>
      <c r="C3575" s="135" t="s">
        <v>5568</v>
      </c>
      <c r="D3575" s="135" t="s">
        <v>402</v>
      </c>
      <c r="E3575" s="135"/>
      <c r="F3575" s="135"/>
    </row>
    <row r="3576" spans="1:6" ht="14.5">
      <c r="A3576" s="135" t="s">
        <v>5569</v>
      </c>
      <c r="B3576" s="135" t="s">
        <v>391</v>
      </c>
      <c r="C3576" s="135" t="s">
        <v>5570</v>
      </c>
      <c r="D3576" s="135" t="s">
        <v>402</v>
      </c>
      <c r="E3576" s="135"/>
      <c r="F3576" s="135"/>
    </row>
    <row r="3577" spans="1:6" ht="14.5">
      <c r="A3577" s="135" t="s">
        <v>5571</v>
      </c>
      <c r="B3577" s="135">
        <v>590051</v>
      </c>
      <c r="C3577" s="135" t="s">
        <v>5572</v>
      </c>
      <c r="D3577" s="135" t="s">
        <v>484</v>
      </c>
      <c r="E3577" s="135"/>
      <c r="F3577" s="135"/>
    </row>
    <row r="3578" spans="1:6" ht="14.5">
      <c r="A3578" s="135" t="s">
        <v>5573</v>
      </c>
      <c r="B3578" s="135">
        <v>511066</v>
      </c>
      <c r="C3578" s="135" t="s">
        <v>391</v>
      </c>
      <c r="D3578" s="135" t="s">
        <v>408</v>
      </c>
      <c r="E3578" s="135"/>
      <c r="F3578" s="135"/>
    </row>
    <row r="3579" spans="1:6" ht="14.5">
      <c r="A3579" s="135" t="s">
        <v>5574</v>
      </c>
      <c r="B3579" s="135">
        <v>507315</v>
      </c>
      <c r="C3579" s="135" t="s">
        <v>5575</v>
      </c>
      <c r="D3579" s="135" t="s">
        <v>1090</v>
      </c>
      <c r="E3579" s="135"/>
      <c r="F3579" s="135"/>
    </row>
    <row r="3580" spans="1:6" ht="14.5">
      <c r="A3580" s="135" t="s">
        <v>5576</v>
      </c>
      <c r="B3580" s="135">
        <v>532713</v>
      </c>
      <c r="C3580" s="135" t="s">
        <v>5577</v>
      </c>
      <c r="D3580" s="135" t="s">
        <v>413</v>
      </c>
      <c r="E3580" s="135"/>
      <c r="F3580" s="135"/>
    </row>
    <row r="3581" spans="1:6" ht="14.5">
      <c r="A3581" s="135" t="s">
        <v>5578</v>
      </c>
      <c r="B3581" s="135">
        <v>540642</v>
      </c>
      <c r="C3581" s="135" t="s">
        <v>5579</v>
      </c>
      <c r="D3581" s="135" t="s">
        <v>789</v>
      </c>
      <c r="E3581" s="135"/>
      <c r="F3581" s="135"/>
    </row>
    <row r="3582" spans="1:6" ht="14.5">
      <c r="A3582" s="135" t="s">
        <v>5580</v>
      </c>
      <c r="B3582" s="135">
        <v>540181</v>
      </c>
      <c r="C3582" s="135" t="s">
        <v>391</v>
      </c>
      <c r="D3582" s="135" t="s">
        <v>408</v>
      </c>
      <c r="E3582" s="135"/>
      <c r="F3582" s="135"/>
    </row>
    <row r="3583" spans="1:6" ht="14.5">
      <c r="A3583" s="135" t="s">
        <v>5581</v>
      </c>
      <c r="B3583" s="135">
        <v>526554</v>
      </c>
      <c r="C3583" s="135" t="s">
        <v>391</v>
      </c>
      <c r="D3583" s="135" t="s">
        <v>586</v>
      </c>
      <c r="E3583" s="135"/>
      <c r="F3583" s="135"/>
    </row>
    <row r="3584" spans="1:6" ht="14.5">
      <c r="A3584" s="135" t="s">
        <v>5582</v>
      </c>
      <c r="B3584" s="135">
        <v>590056</v>
      </c>
      <c r="C3584" s="135" t="s">
        <v>5583</v>
      </c>
      <c r="D3584" s="135" t="s">
        <v>406</v>
      </c>
      <c r="E3584" s="135"/>
      <c r="F3584" s="135"/>
    </row>
    <row r="3585" spans="1:6" ht="14.5">
      <c r="A3585" s="135" t="s">
        <v>5584</v>
      </c>
      <c r="B3585" s="135">
        <v>500370</v>
      </c>
      <c r="C3585" s="135" t="s">
        <v>5585</v>
      </c>
      <c r="D3585" s="135" t="s">
        <v>413</v>
      </c>
      <c r="E3585" s="135"/>
      <c r="F3585" s="135"/>
    </row>
    <row r="3586" spans="1:6" ht="14.5">
      <c r="A3586" s="135" t="s">
        <v>5586</v>
      </c>
      <c r="B3586" s="135">
        <v>517059</v>
      </c>
      <c r="C3586" s="135" t="s">
        <v>5587</v>
      </c>
      <c r="D3586" s="135" t="s">
        <v>689</v>
      </c>
      <c r="E3586" s="135"/>
      <c r="F3586" s="135"/>
    </row>
    <row r="3587" spans="1:6" ht="14.5">
      <c r="A3587" s="135" t="s">
        <v>5588</v>
      </c>
      <c r="B3587" s="135">
        <v>532005</v>
      </c>
      <c r="C3587" s="135" t="s">
        <v>391</v>
      </c>
      <c r="D3587" s="135" t="s">
        <v>576</v>
      </c>
      <c r="E3587" s="135"/>
      <c r="F3587" s="135"/>
    </row>
    <row r="3588" spans="1:6" ht="14.5">
      <c r="A3588" s="135" t="s">
        <v>5589</v>
      </c>
      <c r="B3588" s="135">
        <v>521240</v>
      </c>
      <c r="C3588" s="135" t="s">
        <v>391</v>
      </c>
      <c r="D3588" s="135" t="s">
        <v>406</v>
      </c>
      <c r="E3588" s="135"/>
      <c r="F3588" s="135"/>
    </row>
    <row r="3589" spans="1:6" ht="14.5">
      <c r="A3589" s="135" t="s">
        <v>5590</v>
      </c>
      <c r="B3589" s="135">
        <v>511630</v>
      </c>
      <c r="C3589" s="135" t="s">
        <v>5591</v>
      </c>
      <c r="D3589" s="135" t="s">
        <v>915</v>
      </c>
      <c r="E3589" s="135"/>
      <c r="F3589" s="135"/>
    </row>
    <row r="3590" spans="1:6" ht="14.5">
      <c r="A3590" s="135" t="s">
        <v>5592</v>
      </c>
      <c r="B3590" s="135">
        <v>520075</v>
      </c>
      <c r="C3590" s="135" t="s">
        <v>391</v>
      </c>
      <c r="D3590" s="135" t="s">
        <v>746</v>
      </c>
      <c r="E3590" s="135"/>
      <c r="F3590" s="135"/>
    </row>
    <row r="3591" spans="1:6" ht="14.5">
      <c r="A3591" s="135" t="s">
        <v>5593</v>
      </c>
      <c r="B3591" s="135">
        <v>530617</v>
      </c>
      <c r="C3591" s="135" t="s">
        <v>391</v>
      </c>
      <c r="D3591" s="135" t="s">
        <v>451</v>
      </c>
      <c r="E3591" s="135"/>
      <c r="F3591" s="135"/>
    </row>
    <row r="3592" spans="1:6" ht="14.5">
      <c r="A3592" s="135" t="s">
        <v>5594</v>
      </c>
      <c r="B3592" s="135">
        <v>530125</v>
      </c>
      <c r="C3592" s="135" t="s">
        <v>391</v>
      </c>
      <c r="D3592" s="135" t="s">
        <v>429</v>
      </c>
      <c r="E3592" s="135"/>
      <c r="F3592" s="135"/>
    </row>
    <row r="3593" spans="1:6" ht="14.5">
      <c r="A3593" s="135" t="s">
        <v>5595</v>
      </c>
      <c r="B3593" s="135">
        <v>500371</v>
      </c>
      <c r="C3593" s="135" t="s">
        <v>391</v>
      </c>
      <c r="D3593" s="135" t="s">
        <v>760</v>
      </c>
      <c r="E3593" s="135"/>
      <c r="F3593" s="135"/>
    </row>
    <row r="3594" spans="1:6" ht="14.5">
      <c r="A3594" s="135" t="s">
        <v>5596</v>
      </c>
      <c r="B3594" s="135">
        <v>500371</v>
      </c>
      <c r="C3594" s="135" t="s">
        <v>391</v>
      </c>
      <c r="D3594" s="135" t="s">
        <v>760</v>
      </c>
      <c r="E3594" s="135"/>
      <c r="F3594" s="135"/>
    </row>
    <row r="3595" spans="1:6" ht="14.5">
      <c r="A3595" s="135" t="s">
        <v>5597</v>
      </c>
      <c r="B3595" s="135">
        <v>521206</v>
      </c>
      <c r="C3595" s="135" t="s">
        <v>391</v>
      </c>
      <c r="D3595" s="135" t="s">
        <v>505</v>
      </c>
      <c r="E3595" s="135"/>
      <c r="F3595" s="135"/>
    </row>
    <row r="3596" spans="1:6" ht="14.5">
      <c r="A3596" s="135" t="s">
        <v>5598</v>
      </c>
      <c r="B3596" s="135">
        <v>530025</v>
      </c>
      <c r="C3596" s="135" t="s">
        <v>391</v>
      </c>
      <c r="D3596" s="135" t="s">
        <v>812</v>
      </c>
      <c r="E3596" s="135"/>
      <c r="F3596" s="135"/>
    </row>
    <row r="3597" spans="1:6" ht="14.5">
      <c r="A3597" s="135" t="s">
        <v>5599</v>
      </c>
      <c r="B3597" s="135">
        <v>780015</v>
      </c>
      <c r="C3597" s="135" t="s">
        <v>391</v>
      </c>
      <c r="D3597" s="135" t="s">
        <v>482</v>
      </c>
      <c r="E3597" s="135"/>
      <c r="F3597" s="135"/>
    </row>
    <row r="3598" spans="1:6" ht="14.5">
      <c r="A3598" s="135" t="s">
        <v>5600</v>
      </c>
      <c r="B3598" s="135">
        <v>509423</v>
      </c>
      <c r="C3598" s="135" t="s">
        <v>391</v>
      </c>
      <c r="D3598" s="135" t="s">
        <v>439</v>
      </c>
      <c r="E3598" s="135"/>
      <c r="F3598" s="135"/>
    </row>
    <row r="3599" spans="1:6" ht="14.5">
      <c r="A3599" s="135" t="s">
        <v>5601</v>
      </c>
      <c r="B3599" s="135">
        <v>521222</v>
      </c>
      <c r="C3599" s="135" t="s">
        <v>391</v>
      </c>
      <c r="D3599" s="135" t="s">
        <v>505</v>
      </c>
      <c r="E3599" s="135"/>
      <c r="F3599" s="135"/>
    </row>
    <row r="3600" spans="1:6" ht="14.5">
      <c r="A3600" s="135" t="s">
        <v>5602</v>
      </c>
      <c r="B3600" s="135" t="s">
        <v>391</v>
      </c>
      <c r="C3600" s="135" t="s">
        <v>5603</v>
      </c>
      <c r="D3600" s="135" t="s">
        <v>482</v>
      </c>
      <c r="E3600" s="135"/>
      <c r="F3600" s="135"/>
    </row>
    <row r="3601" spans="1:6" ht="14.5">
      <c r="A3601" s="135" t="s">
        <v>5604</v>
      </c>
      <c r="B3601" s="135">
        <v>523116</v>
      </c>
      <c r="C3601" s="135" t="s">
        <v>391</v>
      </c>
      <c r="D3601" s="135" t="s">
        <v>514</v>
      </c>
      <c r="E3601" s="135"/>
      <c r="F3601" s="135"/>
    </row>
    <row r="3602" spans="1:6" ht="14.5">
      <c r="A3602" s="135" t="s">
        <v>5605</v>
      </c>
      <c r="B3602" s="135">
        <v>541163</v>
      </c>
      <c r="C3602" s="135" t="s">
        <v>5606</v>
      </c>
      <c r="D3602" s="135" t="s">
        <v>746</v>
      </c>
      <c r="E3602" s="135"/>
      <c r="F3602" s="135"/>
    </row>
    <row r="3603" spans="1:6" ht="14.5">
      <c r="A3603" s="135" t="s">
        <v>5607</v>
      </c>
      <c r="B3603" s="135">
        <v>524703</v>
      </c>
      <c r="C3603" s="135" t="s">
        <v>391</v>
      </c>
      <c r="D3603" s="135" t="s">
        <v>429</v>
      </c>
      <c r="E3603" s="135"/>
      <c r="F3603" s="135"/>
    </row>
    <row r="3604" spans="1:6" ht="14.5">
      <c r="A3604" s="135" t="s">
        <v>5608</v>
      </c>
      <c r="B3604" s="135">
        <v>504918</v>
      </c>
      <c r="C3604" s="135" t="s">
        <v>391</v>
      </c>
      <c r="D3604" s="135" t="s">
        <v>371</v>
      </c>
      <c r="E3604" s="135"/>
      <c r="F3604" s="135"/>
    </row>
    <row r="3605" spans="1:6" ht="14.5">
      <c r="A3605" s="135" t="s">
        <v>5609</v>
      </c>
      <c r="B3605" s="135">
        <v>539392</v>
      </c>
      <c r="C3605" s="135" t="s">
        <v>391</v>
      </c>
      <c r="D3605" s="135" t="s">
        <v>413</v>
      </c>
      <c r="E3605" s="135"/>
      <c r="F3605" s="135"/>
    </row>
    <row r="3606" spans="1:6" ht="14.5">
      <c r="A3606" s="135" t="s">
        <v>5610</v>
      </c>
      <c r="B3606" s="135">
        <v>539392</v>
      </c>
      <c r="C3606" s="135" t="s">
        <v>391</v>
      </c>
      <c r="D3606" s="135" t="s">
        <v>413</v>
      </c>
      <c r="E3606" s="135"/>
      <c r="F3606" s="135"/>
    </row>
    <row r="3607" spans="1:6" ht="14.5">
      <c r="A3607" s="135" t="s">
        <v>5611</v>
      </c>
      <c r="B3607" s="135">
        <v>516096</v>
      </c>
      <c r="C3607" s="135" t="s">
        <v>391</v>
      </c>
      <c r="D3607" s="135" t="s">
        <v>385</v>
      </c>
      <c r="E3607" s="135"/>
      <c r="F3607" s="135"/>
    </row>
    <row r="3608" spans="1:6" ht="14.5">
      <c r="A3608" s="135" t="s">
        <v>5612</v>
      </c>
      <c r="B3608" s="135">
        <v>514234</v>
      </c>
      <c r="C3608" s="135" t="s">
        <v>5613</v>
      </c>
      <c r="D3608" s="135" t="s">
        <v>406</v>
      </c>
      <c r="E3608" s="135"/>
      <c r="F3608" s="135"/>
    </row>
    <row r="3609" spans="1:6" ht="14.5">
      <c r="A3609" s="135" t="s">
        <v>5614</v>
      </c>
      <c r="B3609" s="135">
        <v>514234</v>
      </c>
      <c r="C3609" s="135" t="s">
        <v>5613</v>
      </c>
      <c r="D3609" s="135" t="s">
        <v>406</v>
      </c>
      <c r="E3609" s="135"/>
      <c r="F3609" s="135"/>
    </row>
    <row r="3610" spans="1:6" ht="14.5">
      <c r="A3610" s="135" t="s">
        <v>5615</v>
      </c>
      <c r="B3610" s="135">
        <v>534618</v>
      </c>
      <c r="C3610" s="135" t="s">
        <v>391</v>
      </c>
      <c r="D3610" s="135" t="s">
        <v>530</v>
      </c>
      <c r="E3610" s="135"/>
      <c r="F3610" s="135"/>
    </row>
    <row r="3611" spans="1:6" ht="14.5">
      <c r="A3611" s="135" t="s">
        <v>5616</v>
      </c>
      <c r="B3611" s="135">
        <v>511640</v>
      </c>
      <c r="C3611" s="135" t="s">
        <v>391</v>
      </c>
      <c r="D3611" s="135" t="s">
        <v>408</v>
      </c>
      <c r="E3611" s="135"/>
      <c r="F3611" s="135"/>
    </row>
    <row r="3612" spans="1:6" ht="14.5">
      <c r="A3612" s="135" t="s">
        <v>5617</v>
      </c>
      <c r="B3612" s="135">
        <v>526521</v>
      </c>
      <c r="C3612" s="135" t="s">
        <v>5618</v>
      </c>
      <c r="D3612" s="135" t="s">
        <v>404</v>
      </c>
      <c r="E3612" s="135"/>
      <c r="F3612" s="135"/>
    </row>
    <row r="3613" spans="1:6" ht="14.5">
      <c r="A3613" s="135" t="s">
        <v>5619</v>
      </c>
      <c r="B3613" s="135">
        <v>540782</v>
      </c>
      <c r="C3613" s="135" t="s">
        <v>391</v>
      </c>
      <c r="D3613" s="135" t="s">
        <v>592</v>
      </c>
      <c r="E3613" s="135"/>
      <c r="F3613" s="135"/>
    </row>
    <row r="3614" spans="1:6" ht="14.5">
      <c r="A3614" s="135" t="s">
        <v>5620</v>
      </c>
      <c r="B3614" s="135">
        <v>533411</v>
      </c>
      <c r="C3614" s="135" t="s">
        <v>5621</v>
      </c>
      <c r="D3614" s="135" t="s">
        <v>1311</v>
      </c>
      <c r="E3614" s="135"/>
      <c r="F3614" s="135"/>
    </row>
    <row r="3615" spans="1:6" ht="14.5">
      <c r="A3615" s="135" t="s">
        <v>5622</v>
      </c>
      <c r="B3615" s="135">
        <v>530073</v>
      </c>
      <c r="C3615" s="135" t="s">
        <v>5623</v>
      </c>
      <c r="D3615" s="135" t="s">
        <v>514</v>
      </c>
      <c r="E3615" s="135"/>
      <c r="F3615" s="135"/>
    </row>
    <row r="3616" spans="1:6" ht="14.5">
      <c r="A3616" s="135" t="s">
        <v>5624</v>
      </c>
      <c r="B3616" s="135" t="s">
        <v>391</v>
      </c>
      <c r="C3616" s="135" t="s">
        <v>5625</v>
      </c>
      <c r="D3616" s="135" t="s">
        <v>402</v>
      </c>
      <c r="E3616" s="135"/>
      <c r="F3616" s="135"/>
    </row>
    <row r="3617" spans="1:6" ht="14.5">
      <c r="A3617" s="135" t="s">
        <v>5626</v>
      </c>
      <c r="B3617" s="135">
        <v>531898</v>
      </c>
      <c r="C3617" s="135" t="s">
        <v>391</v>
      </c>
      <c r="D3617" s="135" t="s">
        <v>394</v>
      </c>
      <c r="E3617" s="135"/>
      <c r="F3617" s="135"/>
    </row>
    <row r="3618" spans="1:6" ht="14.5">
      <c r="A3618" s="135" t="s">
        <v>5627</v>
      </c>
      <c r="B3618" s="135">
        <v>531569</v>
      </c>
      <c r="C3618" s="135" t="s">
        <v>391</v>
      </c>
      <c r="D3618" s="135" t="s">
        <v>429</v>
      </c>
      <c r="E3618" s="135"/>
      <c r="F3618" s="135"/>
    </row>
    <row r="3619" spans="1:6" ht="14.5">
      <c r="A3619" s="135" t="s">
        <v>5628</v>
      </c>
      <c r="B3619" s="135">
        <v>532972</v>
      </c>
      <c r="C3619" s="135" t="s">
        <v>391</v>
      </c>
      <c r="D3619" s="135" t="s">
        <v>484</v>
      </c>
      <c r="E3619" s="135"/>
      <c r="F3619" s="135"/>
    </row>
    <row r="3620" spans="1:6" ht="14.5">
      <c r="A3620" s="135" t="s">
        <v>5629</v>
      </c>
      <c r="B3620" s="135">
        <v>532435</v>
      </c>
      <c r="C3620" s="135" t="s">
        <v>391</v>
      </c>
      <c r="D3620" s="135" t="s">
        <v>477</v>
      </c>
      <c r="E3620" s="135"/>
      <c r="F3620" s="135"/>
    </row>
    <row r="3621" spans="1:6" ht="14.5">
      <c r="A3621" s="135" t="s">
        <v>5630</v>
      </c>
      <c r="B3621" s="135">
        <v>512062</v>
      </c>
      <c r="C3621" s="135" t="s">
        <v>391</v>
      </c>
      <c r="D3621" s="135" t="s">
        <v>812</v>
      </c>
      <c r="E3621" s="135"/>
      <c r="F3621" s="135"/>
    </row>
    <row r="3622" spans="1:6" ht="14.5">
      <c r="A3622" s="135" t="s">
        <v>5631</v>
      </c>
      <c r="B3622" s="135">
        <v>500674</v>
      </c>
      <c r="C3622" s="135" t="s">
        <v>5632</v>
      </c>
      <c r="D3622" s="135" t="s">
        <v>429</v>
      </c>
      <c r="E3622" s="135"/>
      <c r="F3622" s="135"/>
    </row>
    <row r="3623" spans="1:6" ht="14.5">
      <c r="A3623" s="135" t="s">
        <v>5633</v>
      </c>
      <c r="B3623" s="135">
        <v>500674</v>
      </c>
      <c r="C3623" s="135" t="s">
        <v>5632</v>
      </c>
      <c r="D3623" s="135" t="s">
        <v>429</v>
      </c>
      <c r="E3623" s="135"/>
      <c r="F3623" s="135"/>
    </row>
    <row r="3624" spans="1:6" ht="14.5">
      <c r="A3624" s="135" t="s">
        <v>5634</v>
      </c>
      <c r="B3624" s="135">
        <v>514280</v>
      </c>
      <c r="C3624" s="135" t="s">
        <v>391</v>
      </c>
      <c r="D3624" s="135" t="s">
        <v>406</v>
      </c>
      <c r="E3624" s="135"/>
      <c r="F3624" s="135"/>
    </row>
    <row r="3625" spans="1:6" ht="14.5">
      <c r="A3625" s="135" t="s">
        <v>5635</v>
      </c>
      <c r="B3625" s="135">
        <v>530035</v>
      </c>
      <c r="C3625" s="135" t="s">
        <v>391</v>
      </c>
      <c r="D3625" s="135" t="s">
        <v>406</v>
      </c>
      <c r="E3625" s="135"/>
      <c r="F3625" s="135"/>
    </row>
    <row r="3626" spans="1:6" ht="14.5">
      <c r="A3626" s="135" t="s">
        <v>5636</v>
      </c>
      <c r="B3626" s="135">
        <v>540822</v>
      </c>
      <c r="C3626" s="135" t="s">
        <v>391</v>
      </c>
      <c r="D3626" s="135" t="s">
        <v>408</v>
      </c>
      <c r="E3626" s="135"/>
      <c r="F3626" s="135"/>
    </row>
    <row r="3627" spans="1:6" ht="14.5">
      <c r="A3627" s="135" t="s">
        <v>5637</v>
      </c>
      <c r="B3627" s="135">
        <v>519260</v>
      </c>
      <c r="C3627" s="135" t="s">
        <v>5638</v>
      </c>
      <c r="D3627" s="135" t="s">
        <v>640</v>
      </c>
      <c r="E3627" s="135"/>
      <c r="F3627" s="135"/>
    </row>
    <row r="3628" spans="1:6" ht="14.5">
      <c r="A3628" s="135" t="s">
        <v>5639</v>
      </c>
      <c r="B3628" s="135">
        <v>506906</v>
      </c>
      <c r="C3628" s="135" t="s">
        <v>391</v>
      </c>
      <c r="D3628" s="135" t="s">
        <v>413</v>
      </c>
      <c r="E3628" s="135"/>
      <c r="F3628" s="135"/>
    </row>
    <row r="3629" spans="1:6" ht="14.5">
      <c r="A3629" s="135" t="s">
        <v>5640</v>
      </c>
      <c r="B3629" s="135">
        <v>519238</v>
      </c>
      <c r="C3629" s="135" t="s">
        <v>391</v>
      </c>
      <c r="D3629" s="135" t="s">
        <v>589</v>
      </c>
      <c r="E3629" s="135"/>
      <c r="F3629" s="135"/>
    </row>
    <row r="3630" spans="1:6" ht="14.5">
      <c r="A3630" s="135" t="s">
        <v>5641</v>
      </c>
      <c r="B3630" s="135">
        <v>538992</v>
      </c>
      <c r="C3630" s="135" t="s">
        <v>391</v>
      </c>
      <c r="D3630" s="135" t="s">
        <v>746</v>
      </c>
      <c r="E3630" s="135"/>
      <c r="F3630" s="135"/>
    </row>
    <row r="3631" spans="1:6" ht="14.5">
      <c r="A3631" s="135" t="s">
        <v>5642</v>
      </c>
      <c r="B3631" s="135">
        <v>512020</v>
      </c>
      <c r="C3631" s="135" t="s">
        <v>391</v>
      </c>
      <c r="D3631" s="135" t="s">
        <v>408</v>
      </c>
      <c r="E3631" s="135"/>
      <c r="F3631" s="135"/>
    </row>
    <row r="3632" spans="1:6" ht="14.5">
      <c r="A3632" s="135" t="s">
        <v>5643</v>
      </c>
      <c r="B3632" s="135">
        <v>512020</v>
      </c>
      <c r="C3632" s="135" t="s">
        <v>391</v>
      </c>
      <c r="D3632" s="135" t="s">
        <v>408</v>
      </c>
      <c r="E3632" s="135"/>
      <c r="F3632" s="135"/>
    </row>
    <row r="3633" spans="1:6" ht="14.5">
      <c r="A3633" s="135" t="s">
        <v>5644</v>
      </c>
      <c r="B3633" s="135">
        <v>504614</v>
      </c>
      <c r="C3633" s="135" t="s">
        <v>5645</v>
      </c>
      <c r="D3633" s="135" t="s">
        <v>423</v>
      </c>
      <c r="E3633" s="135"/>
      <c r="F3633" s="135"/>
    </row>
    <row r="3634" spans="1:6" ht="14.5">
      <c r="A3634" s="135" t="s">
        <v>5646</v>
      </c>
      <c r="B3634" s="135">
        <v>516032</v>
      </c>
      <c r="C3634" s="135" t="s">
        <v>391</v>
      </c>
      <c r="D3634" s="135" t="s">
        <v>385</v>
      </c>
      <c r="E3634" s="135"/>
      <c r="F3634" s="135"/>
    </row>
    <row r="3635" spans="1:6" ht="14.5">
      <c r="A3635" s="135" t="s">
        <v>5647</v>
      </c>
      <c r="B3635" s="135">
        <v>516003</v>
      </c>
      <c r="C3635" s="135" t="s">
        <v>391</v>
      </c>
      <c r="D3635" s="135" t="s">
        <v>886</v>
      </c>
      <c r="E3635" s="135"/>
      <c r="F3635" s="135"/>
    </row>
    <row r="3636" spans="1:6" ht="14.5">
      <c r="A3636" s="135" t="s">
        <v>5648</v>
      </c>
      <c r="B3636" s="135">
        <v>519242</v>
      </c>
      <c r="C3636" s="135" t="s">
        <v>391</v>
      </c>
      <c r="D3636" s="135" t="s">
        <v>640</v>
      </c>
      <c r="E3636" s="135"/>
      <c r="F3636" s="135"/>
    </row>
    <row r="3637" spans="1:6" ht="14.5">
      <c r="A3637" s="135" t="s">
        <v>5649</v>
      </c>
      <c r="B3637" s="135">
        <v>532163</v>
      </c>
      <c r="C3637" s="135" t="s">
        <v>5650</v>
      </c>
      <c r="D3637" s="135" t="s">
        <v>394</v>
      </c>
      <c r="E3637" s="135"/>
      <c r="F3637" s="135"/>
    </row>
    <row r="3638" spans="1:6" ht="14.5">
      <c r="A3638" s="135" t="s">
        <v>5651</v>
      </c>
      <c r="B3638" s="135">
        <v>532163</v>
      </c>
      <c r="C3638" s="135" t="s">
        <v>5650</v>
      </c>
      <c r="D3638" s="135" t="s">
        <v>394</v>
      </c>
      <c r="E3638" s="135"/>
      <c r="F3638" s="135"/>
    </row>
    <row r="3639" spans="1:6" ht="14.5">
      <c r="A3639" s="135" t="s">
        <v>5652</v>
      </c>
      <c r="B3639" s="135">
        <v>526885</v>
      </c>
      <c r="C3639" s="135" t="s">
        <v>5653</v>
      </c>
      <c r="D3639" s="135" t="s">
        <v>406</v>
      </c>
      <c r="E3639" s="135"/>
      <c r="F3639" s="135"/>
    </row>
    <row r="3640" spans="1:6" ht="14.5">
      <c r="A3640" s="135" t="s">
        <v>5654</v>
      </c>
      <c r="B3640" s="135">
        <v>530993</v>
      </c>
      <c r="C3640" s="135" t="s">
        <v>391</v>
      </c>
      <c r="D3640" s="135" t="s">
        <v>413</v>
      </c>
      <c r="E3640" s="135"/>
      <c r="F3640" s="135"/>
    </row>
    <row r="3641" spans="1:6" ht="14.5">
      <c r="A3641" s="135" t="s">
        <v>5655</v>
      </c>
      <c r="B3641" s="135">
        <v>531930</v>
      </c>
      <c r="C3641" s="135" t="s">
        <v>391</v>
      </c>
      <c r="D3641" s="135" t="s">
        <v>1311</v>
      </c>
      <c r="E3641" s="135"/>
      <c r="F3641" s="135"/>
    </row>
    <row r="3642" spans="1:6" ht="14.5">
      <c r="A3642" s="135" t="s">
        <v>5656</v>
      </c>
      <c r="B3642" s="135">
        <v>540393</v>
      </c>
      <c r="C3642" s="135" t="s">
        <v>391</v>
      </c>
      <c r="D3642" s="135" t="s">
        <v>714</v>
      </c>
      <c r="E3642" s="135"/>
      <c r="F3642" s="135"/>
    </row>
    <row r="3643" spans="1:6" ht="14.5">
      <c r="A3643" s="135" t="s">
        <v>5657</v>
      </c>
      <c r="B3643" s="135">
        <v>514412</v>
      </c>
      <c r="C3643" s="135" t="s">
        <v>391</v>
      </c>
      <c r="D3643" s="135" t="s">
        <v>505</v>
      </c>
      <c r="E3643" s="135"/>
      <c r="F3643" s="135"/>
    </row>
    <row r="3644" spans="1:6" ht="14.5">
      <c r="A3644" s="135" t="s">
        <v>5658</v>
      </c>
      <c r="B3644" s="135">
        <v>506190</v>
      </c>
      <c r="C3644" s="135" t="s">
        <v>391</v>
      </c>
      <c r="D3644" s="135" t="s">
        <v>812</v>
      </c>
      <c r="E3644" s="135"/>
      <c r="F3644" s="135"/>
    </row>
    <row r="3645" spans="1:6" ht="14.5">
      <c r="A3645" s="135" t="s">
        <v>5659</v>
      </c>
      <c r="B3645" s="135" t="s">
        <v>391</v>
      </c>
      <c r="C3645" s="135" t="s">
        <v>5660</v>
      </c>
      <c r="D3645" s="135" t="s">
        <v>402</v>
      </c>
      <c r="E3645" s="135"/>
      <c r="F3645" s="135"/>
    </row>
    <row r="3646" spans="1:6" ht="14.5">
      <c r="A3646" s="135" t="s">
        <v>5661</v>
      </c>
      <c r="B3646" s="135">
        <v>539124</v>
      </c>
      <c r="C3646" s="135" t="s">
        <v>391</v>
      </c>
      <c r="D3646" s="135" t="s">
        <v>408</v>
      </c>
      <c r="E3646" s="135"/>
      <c r="F3646" s="135"/>
    </row>
    <row r="3647" spans="1:6" ht="14.5">
      <c r="A3647" s="135" t="s">
        <v>5662</v>
      </c>
      <c r="B3647" s="135">
        <v>506313</v>
      </c>
      <c r="C3647" s="135" t="s">
        <v>391</v>
      </c>
      <c r="D3647" s="135" t="s">
        <v>919</v>
      </c>
      <c r="E3647" s="135"/>
      <c r="F3647" s="135"/>
    </row>
    <row r="3648" spans="1:6" ht="14.5">
      <c r="A3648" s="135" t="s">
        <v>5663</v>
      </c>
      <c r="B3648" s="135">
        <v>532663</v>
      </c>
      <c r="C3648" s="135" t="s">
        <v>5664</v>
      </c>
      <c r="D3648" s="135" t="s">
        <v>377</v>
      </c>
      <c r="E3648" s="135"/>
      <c r="F3648" s="135"/>
    </row>
    <row r="3649" spans="1:6" ht="14.5">
      <c r="A3649" s="135" t="s">
        <v>5665</v>
      </c>
      <c r="B3649" s="135">
        <v>533259</v>
      </c>
      <c r="C3649" s="135" t="s">
        <v>5666</v>
      </c>
      <c r="D3649" s="135" t="s">
        <v>580</v>
      </c>
      <c r="E3649" s="135"/>
      <c r="F3649" s="135"/>
    </row>
    <row r="3650" spans="1:6" ht="14.5">
      <c r="A3650" s="135" t="s">
        <v>5667</v>
      </c>
      <c r="B3650" s="135">
        <v>511076</v>
      </c>
      <c r="C3650" s="135" t="s">
        <v>391</v>
      </c>
      <c r="D3650" s="135" t="s">
        <v>413</v>
      </c>
      <c r="E3650" s="135"/>
      <c r="F3650" s="135"/>
    </row>
    <row r="3651" spans="1:6" ht="14.5">
      <c r="A3651" s="135" t="s">
        <v>5668</v>
      </c>
      <c r="B3651" s="135">
        <v>526093</v>
      </c>
      <c r="C3651" s="135" t="s">
        <v>5669</v>
      </c>
      <c r="D3651" s="135" t="s">
        <v>423</v>
      </c>
      <c r="E3651" s="135"/>
      <c r="F3651" s="135"/>
    </row>
    <row r="3652" spans="1:6" ht="14.5">
      <c r="A3652" s="135" t="s">
        <v>5670</v>
      </c>
      <c r="B3652" s="135">
        <v>539201</v>
      </c>
      <c r="C3652" s="135" t="s">
        <v>391</v>
      </c>
      <c r="D3652" s="135" t="s">
        <v>385</v>
      </c>
      <c r="E3652" s="135"/>
      <c r="F3652" s="135"/>
    </row>
    <row r="3653" spans="1:6" ht="14.5">
      <c r="A3653" s="135" t="s">
        <v>5671</v>
      </c>
      <c r="B3653" s="135">
        <v>539404</v>
      </c>
      <c r="C3653" s="135" t="s">
        <v>5672</v>
      </c>
      <c r="D3653" s="135" t="s">
        <v>408</v>
      </c>
      <c r="E3653" s="135"/>
      <c r="F3653" s="135"/>
    </row>
    <row r="3654" spans="1:6" ht="14.5">
      <c r="A3654" s="135" t="s">
        <v>5673</v>
      </c>
      <c r="B3654" s="135">
        <v>536592</v>
      </c>
      <c r="C3654" s="135" t="s">
        <v>391</v>
      </c>
      <c r="D3654" s="135" t="s">
        <v>408</v>
      </c>
      <c r="E3654" s="135"/>
      <c r="F3654" s="135"/>
    </row>
    <row r="3655" spans="1:6" ht="14.5">
      <c r="A3655" s="135" t="s">
        <v>5674</v>
      </c>
      <c r="B3655" s="135">
        <v>508996</v>
      </c>
      <c r="C3655" s="135" t="s">
        <v>5675</v>
      </c>
      <c r="D3655" s="135" t="s">
        <v>477</v>
      </c>
      <c r="E3655" s="135"/>
      <c r="F3655" s="135"/>
    </row>
    <row r="3656" spans="1:6" ht="14.5">
      <c r="A3656" s="135" t="s">
        <v>5676</v>
      </c>
      <c r="B3656" s="135">
        <v>503893</v>
      </c>
      <c r="C3656" s="135" t="s">
        <v>391</v>
      </c>
      <c r="D3656" s="135" t="s">
        <v>374</v>
      </c>
      <c r="E3656" s="135"/>
      <c r="F3656" s="135"/>
    </row>
    <row r="3657" spans="1:6" ht="14.5">
      <c r="A3657" s="135" t="s">
        <v>5677</v>
      </c>
      <c r="B3657" s="135">
        <v>539218</v>
      </c>
      <c r="C3657" s="135" t="s">
        <v>391</v>
      </c>
      <c r="D3657" s="135" t="s">
        <v>408</v>
      </c>
      <c r="E3657" s="135"/>
      <c r="F3657" s="135"/>
    </row>
    <row r="3658" spans="1:6" ht="14.5">
      <c r="A3658" s="135" t="s">
        <v>5678</v>
      </c>
      <c r="B3658" s="135">
        <v>502175</v>
      </c>
      <c r="C3658" s="135" t="s">
        <v>391</v>
      </c>
      <c r="D3658" s="135" t="s">
        <v>404</v>
      </c>
      <c r="E3658" s="135"/>
      <c r="F3658" s="135"/>
    </row>
    <row r="3659" spans="1:6" ht="14.5">
      <c r="A3659" s="135" t="s">
        <v>5679</v>
      </c>
      <c r="B3659" s="135">
        <v>511577</v>
      </c>
      <c r="C3659" s="135" t="s">
        <v>391</v>
      </c>
      <c r="D3659" s="135" t="s">
        <v>408</v>
      </c>
      <c r="E3659" s="135"/>
      <c r="F3659" s="135"/>
    </row>
    <row r="3660" spans="1:6" ht="14.5">
      <c r="A3660" s="135" t="s">
        <v>5680</v>
      </c>
      <c r="B3660" s="135">
        <v>517320</v>
      </c>
      <c r="C3660" s="135" t="s">
        <v>391</v>
      </c>
      <c r="D3660" s="135" t="s">
        <v>689</v>
      </c>
      <c r="E3660" s="135"/>
      <c r="F3660" s="135"/>
    </row>
    <row r="3661" spans="1:6" ht="14.5">
      <c r="A3661" s="135" t="s">
        <v>5681</v>
      </c>
      <c r="B3661" s="135">
        <v>532404</v>
      </c>
      <c r="C3661" s="135" t="s">
        <v>391</v>
      </c>
      <c r="D3661" s="135" t="s">
        <v>484</v>
      </c>
      <c r="E3661" s="135"/>
      <c r="F3661" s="135"/>
    </row>
    <row r="3662" spans="1:6" ht="14.5">
      <c r="A3662" s="135" t="s">
        <v>5682</v>
      </c>
      <c r="B3662" s="135">
        <v>512634</v>
      </c>
      <c r="C3662" s="135" t="s">
        <v>391</v>
      </c>
      <c r="D3662" s="135" t="s">
        <v>592</v>
      </c>
      <c r="E3662" s="135"/>
      <c r="F3662" s="135"/>
    </row>
    <row r="3663" spans="1:6" ht="14.5">
      <c r="A3663" s="135" t="s">
        <v>5683</v>
      </c>
      <c r="B3663" s="135">
        <v>524667</v>
      </c>
      <c r="C3663" s="135" t="s">
        <v>5684</v>
      </c>
      <c r="D3663" s="135" t="s">
        <v>1320</v>
      </c>
      <c r="E3663" s="135"/>
      <c r="F3663" s="135"/>
    </row>
    <row r="3664" spans="1:6" ht="14.5">
      <c r="A3664" s="135" t="s">
        <v>5685</v>
      </c>
      <c r="B3664" s="135">
        <v>531893</v>
      </c>
      <c r="C3664" s="135" t="s">
        <v>391</v>
      </c>
      <c r="D3664" s="135" t="s">
        <v>812</v>
      </c>
      <c r="E3664" s="135"/>
      <c r="F3664" s="135"/>
    </row>
    <row r="3665" spans="1:6" ht="14.5">
      <c r="A3665" s="135" t="s">
        <v>5686</v>
      </c>
      <c r="B3665" s="135">
        <v>523710</v>
      </c>
      <c r="C3665" s="135" t="s">
        <v>391</v>
      </c>
      <c r="D3665" s="135" t="s">
        <v>592</v>
      </c>
      <c r="E3665" s="135"/>
      <c r="F3665" s="135"/>
    </row>
    <row r="3666" spans="1:6" ht="14.5">
      <c r="A3666" s="135" t="s">
        <v>5687</v>
      </c>
      <c r="B3666" s="135">
        <v>540728</v>
      </c>
      <c r="C3666" s="135" t="s">
        <v>391</v>
      </c>
      <c r="D3666" s="135" t="s">
        <v>380</v>
      </c>
      <c r="E3666" s="135"/>
      <c r="F3666" s="135"/>
    </row>
    <row r="3667" spans="1:6" ht="14.5">
      <c r="A3667" s="135" t="s">
        <v>5688</v>
      </c>
      <c r="B3667" s="135">
        <v>532102</v>
      </c>
      <c r="C3667" s="135" t="s">
        <v>391</v>
      </c>
      <c r="D3667" s="135" t="s">
        <v>1090</v>
      </c>
      <c r="E3667" s="135"/>
      <c r="F3667" s="135"/>
    </row>
    <row r="3668" spans="1:6" ht="14.5">
      <c r="A3668" s="135" t="s">
        <v>5689</v>
      </c>
      <c r="B3668" s="135">
        <v>540719</v>
      </c>
      <c r="C3668" s="135" t="s">
        <v>5690</v>
      </c>
      <c r="D3668" s="135" t="s">
        <v>2804</v>
      </c>
      <c r="E3668" s="135"/>
      <c r="F3668" s="135"/>
    </row>
    <row r="3669" spans="1:6" ht="14.5">
      <c r="A3669" s="135" t="s">
        <v>5691</v>
      </c>
      <c r="B3669" s="135">
        <v>590098</v>
      </c>
      <c r="C3669" s="135" t="s">
        <v>5692</v>
      </c>
      <c r="D3669" s="135" t="s">
        <v>374</v>
      </c>
      <c r="E3669" s="135"/>
      <c r="F3669" s="135"/>
    </row>
    <row r="3670" spans="1:6" ht="14.5">
      <c r="A3670" s="135" t="s">
        <v>5693</v>
      </c>
      <c r="B3670" s="135">
        <v>526081</v>
      </c>
      <c r="C3670" s="135" t="s">
        <v>5694</v>
      </c>
      <c r="D3670" s="135" t="s">
        <v>451</v>
      </c>
      <c r="E3670" s="135"/>
      <c r="F3670" s="135"/>
    </row>
    <row r="3671" spans="1:6" ht="14.5">
      <c r="A3671" s="135" t="s">
        <v>5695</v>
      </c>
      <c r="B3671" s="135">
        <v>531797</v>
      </c>
      <c r="C3671" s="135" t="s">
        <v>391</v>
      </c>
      <c r="D3671" s="135" t="s">
        <v>404</v>
      </c>
      <c r="E3671" s="135"/>
      <c r="F3671" s="135"/>
    </row>
    <row r="3672" spans="1:6" ht="14.5">
      <c r="A3672" s="135" t="s">
        <v>5696</v>
      </c>
      <c r="B3672" s="135">
        <v>511672</v>
      </c>
      <c r="C3672" s="135" t="s">
        <v>391</v>
      </c>
      <c r="D3672" s="135" t="s">
        <v>423</v>
      </c>
      <c r="E3672" s="135"/>
      <c r="F3672" s="135"/>
    </row>
    <row r="3673" spans="1:6" ht="14.5">
      <c r="A3673" s="135" t="s">
        <v>5697</v>
      </c>
      <c r="B3673" s="135">
        <v>516110</v>
      </c>
      <c r="C3673" s="135" t="s">
        <v>5698</v>
      </c>
      <c r="D3673" s="135" t="s">
        <v>580</v>
      </c>
      <c r="E3673" s="135"/>
      <c r="F3673" s="135"/>
    </row>
    <row r="3674" spans="1:6" ht="14.5">
      <c r="A3674" s="135" t="s">
        <v>5699</v>
      </c>
      <c r="B3674" s="135">
        <v>526544</v>
      </c>
      <c r="C3674" s="135" t="s">
        <v>391</v>
      </c>
      <c r="D3674" s="135" t="s">
        <v>397</v>
      </c>
      <c r="E3674" s="135"/>
      <c r="F3674" s="135"/>
    </row>
    <row r="3675" spans="1:6" ht="14.5">
      <c r="A3675" s="135" t="s">
        <v>5700</v>
      </c>
      <c r="B3675" s="135">
        <v>507894</v>
      </c>
      <c r="C3675" s="135" t="s">
        <v>391</v>
      </c>
      <c r="D3675" s="135" t="s">
        <v>668</v>
      </c>
      <c r="E3675" s="135"/>
      <c r="F3675" s="135"/>
    </row>
    <row r="3676" spans="1:6" ht="14.5">
      <c r="A3676" s="135" t="s">
        <v>5701</v>
      </c>
      <c r="B3676" s="135">
        <v>507894</v>
      </c>
      <c r="C3676" s="135" t="s">
        <v>391</v>
      </c>
      <c r="D3676" s="135" t="s">
        <v>668</v>
      </c>
      <c r="E3676" s="135"/>
      <c r="F3676" s="135"/>
    </row>
    <row r="3677" spans="1:6" ht="14.5">
      <c r="A3677" s="135" t="s">
        <v>5702</v>
      </c>
      <c r="B3677" s="135">
        <v>505790</v>
      </c>
      <c r="C3677" s="135" t="s">
        <v>5703</v>
      </c>
      <c r="D3677" s="135" t="s">
        <v>399</v>
      </c>
      <c r="E3677" s="135"/>
      <c r="F3677" s="135"/>
    </row>
    <row r="3678" spans="1:6" ht="14.5">
      <c r="A3678" s="135" t="s">
        <v>5704</v>
      </c>
      <c r="B3678" s="135">
        <v>505790</v>
      </c>
      <c r="C3678" s="135" t="s">
        <v>5703</v>
      </c>
      <c r="D3678" s="135" t="s">
        <v>399</v>
      </c>
      <c r="E3678" s="135"/>
      <c r="F3678" s="135"/>
    </row>
    <row r="3679" spans="1:6" ht="14.5">
      <c r="A3679" s="135" t="s">
        <v>5705</v>
      </c>
      <c r="B3679" s="135">
        <v>534139</v>
      </c>
      <c r="C3679" s="135" t="s">
        <v>5706</v>
      </c>
      <c r="D3679" s="135" t="s">
        <v>434</v>
      </c>
      <c r="E3679" s="135"/>
      <c r="F3679" s="135"/>
    </row>
    <row r="3680" spans="1:6" ht="14.5">
      <c r="A3680" s="135" t="s">
        <v>5707</v>
      </c>
      <c r="B3680" s="135">
        <v>538857</v>
      </c>
      <c r="C3680" s="135" t="s">
        <v>391</v>
      </c>
      <c r="D3680" s="135" t="s">
        <v>408</v>
      </c>
      <c r="E3680" s="135"/>
      <c r="F3680" s="135"/>
    </row>
    <row r="3681" spans="1:6" ht="14.5">
      <c r="A3681" s="135" t="s">
        <v>5708</v>
      </c>
      <c r="B3681" s="135">
        <v>505141</v>
      </c>
      <c r="C3681" s="135" t="s">
        <v>391</v>
      </c>
      <c r="D3681" s="135" t="s">
        <v>1049</v>
      </c>
      <c r="E3681" s="135"/>
      <c r="F3681" s="135"/>
    </row>
    <row r="3682" spans="1:6" ht="14.5">
      <c r="A3682" s="135" t="s">
        <v>5709</v>
      </c>
      <c r="B3682" s="135">
        <v>505141</v>
      </c>
      <c r="C3682" s="135" t="s">
        <v>391</v>
      </c>
      <c r="D3682" s="135" t="s">
        <v>1049</v>
      </c>
      <c r="E3682" s="135"/>
      <c r="F3682" s="135"/>
    </row>
    <row r="3683" spans="1:6" ht="14.5">
      <c r="A3683" s="135" t="s">
        <v>5710</v>
      </c>
      <c r="B3683" s="135">
        <v>530361</v>
      </c>
      <c r="C3683" s="135" t="s">
        <v>391</v>
      </c>
      <c r="D3683" s="135" t="s">
        <v>451</v>
      </c>
      <c r="E3683" s="135"/>
      <c r="F3683" s="135"/>
    </row>
    <row r="3684" spans="1:6" ht="14.5">
      <c r="A3684" s="135" t="s">
        <v>5711</v>
      </c>
      <c r="B3684" s="135">
        <v>533268</v>
      </c>
      <c r="C3684" s="135" t="s">
        <v>391</v>
      </c>
      <c r="D3684" s="135" t="s">
        <v>1130</v>
      </c>
      <c r="E3684" s="135"/>
      <c r="F3684" s="135"/>
    </row>
    <row r="3685" spans="1:6" ht="14.5">
      <c r="A3685" s="135" t="s">
        <v>5712</v>
      </c>
      <c r="B3685" s="135">
        <v>526807</v>
      </c>
      <c r="C3685" s="135" t="s">
        <v>5713</v>
      </c>
      <c r="D3685" s="135" t="s">
        <v>1639</v>
      </c>
      <c r="E3685" s="135"/>
      <c r="F3685" s="135"/>
    </row>
    <row r="3686" spans="1:6" ht="14.5">
      <c r="A3686" s="135" t="s">
        <v>5714</v>
      </c>
      <c r="B3686" s="135">
        <v>521182</v>
      </c>
      <c r="C3686" s="135" t="s">
        <v>391</v>
      </c>
      <c r="D3686" s="135" t="s">
        <v>413</v>
      </c>
      <c r="E3686" s="135"/>
      <c r="F3686" s="135"/>
    </row>
    <row r="3687" spans="1:6" ht="14.5">
      <c r="A3687" s="135" t="s">
        <v>5715</v>
      </c>
      <c r="B3687" s="135">
        <v>514264</v>
      </c>
      <c r="C3687" s="135" t="s">
        <v>391</v>
      </c>
      <c r="D3687" s="135" t="s">
        <v>406</v>
      </c>
      <c r="E3687" s="135"/>
      <c r="F3687" s="135"/>
    </row>
    <row r="3688" spans="1:6" ht="14.5">
      <c r="A3688" s="135" t="s">
        <v>5716</v>
      </c>
      <c r="B3688" s="135" t="s">
        <v>391</v>
      </c>
      <c r="C3688" s="135" t="s">
        <v>5717</v>
      </c>
      <c r="D3688" s="135" t="s">
        <v>402</v>
      </c>
      <c r="E3688" s="135"/>
      <c r="F3688" s="135"/>
    </row>
    <row r="3689" spans="1:6" ht="14.5">
      <c r="A3689" s="135" t="s">
        <v>5718</v>
      </c>
      <c r="B3689" s="135">
        <v>540673</v>
      </c>
      <c r="C3689" s="135" t="s">
        <v>5719</v>
      </c>
      <c r="D3689" s="135" t="s">
        <v>3172</v>
      </c>
      <c r="E3689" s="135"/>
      <c r="F3689" s="135"/>
    </row>
    <row r="3690" spans="1:6" ht="14.5">
      <c r="A3690" s="135" t="s">
        <v>5720</v>
      </c>
      <c r="B3690" s="135">
        <v>540673</v>
      </c>
      <c r="C3690" s="135" t="s">
        <v>5719</v>
      </c>
      <c r="D3690" s="135" t="s">
        <v>3172</v>
      </c>
      <c r="E3690" s="135"/>
      <c r="F3690" s="135"/>
    </row>
    <row r="3691" spans="1:6" ht="14.5">
      <c r="A3691" s="135" t="s">
        <v>5721</v>
      </c>
      <c r="B3691" s="135">
        <v>532886</v>
      </c>
      <c r="C3691" s="135" t="s">
        <v>5722</v>
      </c>
      <c r="D3691" s="135" t="s">
        <v>406</v>
      </c>
      <c r="E3691" s="135"/>
      <c r="F3691" s="135"/>
    </row>
    <row r="3692" spans="1:6" ht="14.5">
      <c r="A3692" s="135" t="s">
        <v>5723</v>
      </c>
      <c r="B3692" s="135">
        <v>530075</v>
      </c>
      <c r="C3692" s="135" t="s">
        <v>5724</v>
      </c>
      <c r="D3692" s="135" t="s">
        <v>454</v>
      </c>
      <c r="E3692" s="135"/>
      <c r="F3692" s="135"/>
    </row>
    <row r="3693" spans="1:6" ht="14.5">
      <c r="A3693" s="135" t="s">
        <v>5725</v>
      </c>
      <c r="B3693" s="135">
        <v>538875</v>
      </c>
      <c r="C3693" s="135" t="s">
        <v>391</v>
      </c>
      <c r="D3693" s="135" t="s">
        <v>812</v>
      </c>
      <c r="E3693" s="135"/>
      <c r="F3693" s="135"/>
    </row>
    <row r="3694" spans="1:6" ht="14.5">
      <c r="A3694" s="135" t="s">
        <v>5726</v>
      </c>
      <c r="B3694" s="135">
        <v>532021</v>
      </c>
      <c r="C3694" s="135" t="s">
        <v>391</v>
      </c>
      <c r="D3694" s="135" t="s">
        <v>429</v>
      </c>
      <c r="E3694" s="135"/>
      <c r="F3694" s="135"/>
    </row>
    <row r="3695" spans="1:6" ht="14.5">
      <c r="A3695" s="135" t="s">
        <v>5727</v>
      </c>
      <c r="B3695" s="135">
        <v>531980</v>
      </c>
      <c r="C3695" s="135" t="s">
        <v>391</v>
      </c>
      <c r="D3695" s="135" t="s">
        <v>377</v>
      </c>
      <c r="E3695" s="135"/>
      <c r="F3695" s="135"/>
    </row>
    <row r="3696" spans="1:6" ht="14.5">
      <c r="A3696" s="135" t="s">
        <v>5728</v>
      </c>
      <c r="B3696" s="135">
        <v>512529</v>
      </c>
      <c r="C3696" s="135" t="s">
        <v>5729</v>
      </c>
      <c r="D3696" s="135" t="s">
        <v>429</v>
      </c>
      <c r="E3696" s="135"/>
      <c r="F3696" s="135"/>
    </row>
    <row r="3697" spans="1:6" ht="14.5">
      <c r="A3697" s="135" t="s">
        <v>5730</v>
      </c>
      <c r="B3697" s="135" t="s">
        <v>391</v>
      </c>
      <c r="C3697" s="135" t="s">
        <v>5731</v>
      </c>
      <c r="D3697" s="135" t="s">
        <v>402</v>
      </c>
      <c r="E3697" s="135"/>
      <c r="F3697" s="135"/>
    </row>
    <row r="3698" spans="1:6" ht="14.5">
      <c r="A3698" s="135" t="s">
        <v>5732</v>
      </c>
      <c r="B3698" s="135">
        <v>502450</v>
      </c>
      <c r="C3698" s="135" t="s">
        <v>5733</v>
      </c>
      <c r="D3698" s="135" t="s">
        <v>385</v>
      </c>
      <c r="E3698" s="135"/>
      <c r="F3698" s="135"/>
    </row>
    <row r="3699" spans="1:6" ht="14.5">
      <c r="A3699" s="135" t="s">
        <v>5734</v>
      </c>
      <c r="B3699" s="135">
        <v>505075</v>
      </c>
      <c r="C3699" s="135" t="s">
        <v>5735</v>
      </c>
      <c r="D3699" s="135" t="s">
        <v>746</v>
      </c>
      <c r="E3699" s="135"/>
      <c r="F3699" s="135"/>
    </row>
    <row r="3700" spans="1:6" ht="14.5">
      <c r="A3700" s="135" t="s">
        <v>5736</v>
      </c>
      <c r="B3700" s="135">
        <v>511760</v>
      </c>
      <c r="C3700" s="135" t="s">
        <v>391</v>
      </c>
      <c r="D3700" s="135" t="s">
        <v>408</v>
      </c>
      <c r="E3700" s="135"/>
      <c r="F3700" s="135"/>
    </row>
    <row r="3701" spans="1:6" ht="14.5">
      <c r="A3701" s="135" t="s">
        <v>5737</v>
      </c>
      <c r="B3701" s="135">
        <v>524324</v>
      </c>
      <c r="C3701" s="135" t="s">
        <v>391</v>
      </c>
      <c r="D3701" s="135" t="s">
        <v>551</v>
      </c>
      <c r="E3701" s="135"/>
      <c r="F3701" s="135"/>
    </row>
    <row r="3702" spans="1:6" ht="14.5">
      <c r="A3702" s="135" t="s">
        <v>5738</v>
      </c>
      <c r="B3702" s="135">
        <v>532993</v>
      </c>
      <c r="C3702" s="135" t="s">
        <v>5739</v>
      </c>
      <c r="D3702" s="135" t="s">
        <v>919</v>
      </c>
      <c r="E3702" s="135"/>
      <c r="F3702" s="135"/>
    </row>
    <row r="3703" spans="1:6" ht="14.5">
      <c r="A3703" s="135" t="s">
        <v>5740</v>
      </c>
      <c r="B3703" s="135">
        <v>530867</v>
      </c>
      <c r="C3703" s="135" t="s">
        <v>391</v>
      </c>
      <c r="D3703" s="135" t="s">
        <v>374</v>
      </c>
      <c r="E3703" s="135"/>
      <c r="F3703" s="135"/>
    </row>
    <row r="3704" spans="1:6" ht="14.5">
      <c r="A3704" s="135" t="s">
        <v>5741</v>
      </c>
      <c r="B3704" s="135">
        <v>524546</v>
      </c>
      <c r="C3704" s="135" t="s">
        <v>391</v>
      </c>
      <c r="D3704" s="135" t="s">
        <v>429</v>
      </c>
      <c r="E3704" s="135"/>
      <c r="F3704" s="135"/>
    </row>
    <row r="3705" spans="1:6" ht="14.5">
      <c r="A3705" s="135" t="s">
        <v>5742</v>
      </c>
      <c r="B3705" s="135">
        <v>513436</v>
      </c>
      <c r="C3705" s="135" t="s">
        <v>5743</v>
      </c>
      <c r="D3705" s="135" t="s">
        <v>423</v>
      </c>
      <c r="E3705" s="135"/>
      <c r="F3705" s="135"/>
    </row>
    <row r="3706" spans="1:6" ht="14.5">
      <c r="A3706" s="135" t="s">
        <v>5744</v>
      </c>
      <c r="B3706" s="135">
        <v>509870</v>
      </c>
      <c r="C3706" s="135" t="s">
        <v>391</v>
      </c>
      <c r="D3706" s="135" t="s">
        <v>477</v>
      </c>
      <c r="E3706" s="135"/>
      <c r="F3706" s="135"/>
    </row>
    <row r="3707" spans="1:6" ht="14.5">
      <c r="A3707" s="135" t="s">
        <v>5745</v>
      </c>
      <c r="B3707" s="135">
        <v>519031</v>
      </c>
      <c r="C3707" s="135" t="s">
        <v>391</v>
      </c>
      <c r="D3707" s="135" t="s">
        <v>451</v>
      </c>
      <c r="E3707" s="135"/>
      <c r="F3707" s="135"/>
    </row>
    <row r="3708" spans="1:6" ht="14.5">
      <c r="A3708" s="135" t="s">
        <v>5746</v>
      </c>
      <c r="B3708" s="135">
        <v>526508</v>
      </c>
      <c r="C3708" s="135" t="s">
        <v>391</v>
      </c>
      <c r="D3708" s="135" t="s">
        <v>1639</v>
      </c>
      <c r="E3708" s="135"/>
      <c r="F3708" s="135"/>
    </row>
    <row r="3709" spans="1:6" ht="14.5">
      <c r="A3709" s="135" t="s">
        <v>5747</v>
      </c>
      <c r="B3709" s="135">
        <v>539520</v>
      </c>
      <c r="C3709" s="135" t="s">
        <v>391</v>
      </c>
      <c r="D3709" s="135" t="s">
        <v>413</v>
      </c>
      <c r="E3709" s="135"/>
      <c r="F3709" s="135"/>
    </row>
    <row r="3710" spans="1:6" ht="14.5">
      <c r="A3710" s="135" t="s">
        <v>5748</v>
      </c>
      <c r="B3710" s="135">
        <v>501423</v>
      </c>
      <c r="C3710" s="135" t="s">
        <v>391</v>
      </c>
      <c r="D3710" s="135" t="s">
        <v>511</v>
      </c>
      <c r="E3710" s="135"/>
      <c r="F3710" s="135"/>
    </row>
    <row r="3711" spans="1:6" ht="14.5">
      <c r="A3711" s="135" t="s">
        <v>5749</v>
      </c>
      <c r="B3711" s="135" t="s">
        <v>391</v>
      </c>
      <c r="C3711" s="135" t="s">
        <v>5750</v>
      </c>
      <c r="D3711" s="135" t="s">
        <v>402</v>
      </c>
      <c r="E3711" s="135"/>
      <c r="F3711" s="135"/>
    </row>
    <row r="3712" spans="1:6" ht="14.5">
      <c r="A3712" s="135" t="s">
        <v>5751</v>
      </c>
      <c r="B3712" s="135">
        <v>531431</v>
      </c>
      <c r="C3712" s="135" t="s">
        <v>5752</v>
      </c>
      <c r="D3712" s="135" t="s">
        <v>399</v>
      </c>
      <c r="E3712" s="135"/>
      <c r="F3712" s="135"/>
    </row>
    <row r="3713" spans="1:6" ht="14.5">
      <c r="A3713" s="135" t="s">
        <v>5753</v>
      </c>
      <c r="B3713" s="135">
        <v>531431</v>
      </c>
      <c r="C3713" s="135" t="s">
        <v>5752</v>
      </c>
      <c r="D3713" s="135" t="s">
        <v>399</v>
      </c>
      <c r="E3713" s="135"/>
      <c r="F3713" s="135"/>
    </row>
    <row r="3714" spans="1:6" ht="14.5">
      <c r="A3714" s="135" t="s">
        <v>5754</v>
      </c>
      <c r="B3714" s="135">
        <v>540797</v>
      </c>
      <c r="C3714" s="135" t="s">
        <v>5755</v>
      </c>
      <c r="D3714" s="135" t="s">
        <v>861</v>
      </c>
      <c r="E3714" s="135"/>
      <c r="F3714" s="135"/>
    </row>
    <row r="3715" spans="1:6" ht="14.5">
      <c r="A3715" s="135" t="s">
        <v>5756</v>
      </c>
      <c r="B3715" s="135">
        <v>511754</v>
      </c>
      <c r="C3715" s="135" t="s">
        <v>391</v>
      </c>
      <c r="D3715" s="135" t="s">
        <v>408</v>
      </c>
      <c r="E3715" s="135"/>
      <c r="F3715" s="135"/>
    </row>
    <row r="3716" spans="1:6" ht="14.5">
      <c r="A3716" s="135" t="s">
        <v>5757</v>
      </c>
      <c r="B3716" s="135">
        <v>539895</v>
      </c>
      <c r="C3716" s="135" t="s">
        <v>391</v>
      </c>
      <c r="D3716" s="135" t="s">
        <v>374</v>
      </c>
      <c r="E3716" s="135"/>
      <c r="F3716" s="135"/>
    </row>
    <row r="3717" spans="1:6" ht="14.5">
      <c r="A3717" s="135" t="s">
        <v>5758</v>
      </c>
      <c r="B3717" s="135">
        <v>509874</v>
      </c>
      <c r="C3717" s="135" t="s">
        <v>5759</v>
      </c>
      <c r="D3717" s="135" t="s">
        <v>668</v>
      </c>
      <c r="E3717" s="135"/>
      <c r="F3717" s="135"/>
    </row>
    <row r="3718" spans="1:6" ht="14.5">
      <c r="A3718" s="135" t="s">
        <v>5760</v>
      </c>
      <c r="B3718" s="135">
        <v>512499</v>
      </c>
      <c r="C3718" s="135" t="s">
        <v>391</v>
      </c>
      <c r="D3718" s="135" t="s">
        <v>374</v>
      </c>
      <c r="E3718" s="135"/>
      <c r="F3718" s="135"/>
    </row>
    <row r="3719" spans="1:6" ht="14.5">
      <c r="A3719" s="135" t="s">
        <v>5761</v>
      </c>
      <c r="B3719" s="135">
        <v>532455</v>
      </c>
      <c r="C3719" s="135" t="s">
        <v>391</v>
      </c>
      <c r="D3719" s="135" t="s">
        <v>465</v>
      </c>
      <c r="E3719" s="135"/>
      <c r="F3719" s="135"/>
    </row>
    <row r="3720" spans="1:6" ht="14.5">
      <c r="A3720" s="135" t="s">
        <v>5762</v>
      </c>
      <c r="B3720" s="135">
        <v>540259</v>
      </c>
      <c r="C3720" s="135" t="s">
        <v>391</v>
      </c>
      <c r="D3720" s="135" t="s">
        <v>3172</v>
      </c>
      <c r="E3720" s="135"/>
      <c r="F3720" s="135"/>
    </row>
    <row r="3721" spans="1:6" ht="14.5">
      <c r="A3721" s="135" t="s">
        <v>5763</v>
      </c>
      <c r="B3721" s="135">
        <v>542232</v>
      </c>
      <c r="C3721" s="135" t="s">
        <v>5764</v>
      </c>
      <c r="D3721" s="135" t="s">
        <v>757</v>
      </c>
      <c r="E3721" s="135"/>
      <c r="F3721" s="135"/>
    </row>
    <row r="3722" spans="1:6" ht="14.5">
      <c r="A3722" s="135" t="s">
        <v>5765</v>
      </c>
      <c r="B3722" s="135">
        <v>540425</v>
      </c>
      <c r="C3722" s="135" t="s">
        <v>5766</v>
      </c>
      <c r="D3722" s="135" t="s">
        <v>714</v>
      </c>
      <c r="E3722" s="135"/>
      <c r="F3722" s="135"/>
    </row>
    <row r="3723" spans="1:6" ht="14.5">
      <c r="A3723" s="135" t="s">
        <v>5767</v>
      </c>
      <c r="B3723" s="135">
        <v>512297</v>
      </c>
      <c r="C3723" s="135" t="s">
        <v>391</v>
      </c>
      <c r="D3723" s="135" t="s">
        <v>399</v>
      </c>
      <c r="E3723" s="135"/>
      <c r="F3723" s="135"/>
    </row>
    <row r="3724" spans="1:6" ht="14.5">
      <c r="A3724" s="135" t="s">
        <v>5768</v>
      </c>
      <c r="B3724" s="135">
        <v>531925</v>
      </c>
      <c r="C3724" s="135" t="s">
        <v>391</v>
      </c>
      <c r="D3724" s="135" t="s">
        <v>451</v>
      </c>
      <c r="E3724" s="135"/>
      <c r="F3724" s="135"/>
    </row>
    <row r="3725" spans="1:6" ht="14.5">
      <c r="A3725" s="135" t="s">
        <v>5769</v>
      </c>
      <c r="B3725" s="135">
        <v>522034</v>
      </c>
      <c r="C3725" s="135" t="s">
        <v>5770</v>
      </c>
      <c r="D3725" s="135" t="s">
        <v>746</v>
      </c>
      <c r="E3725" s="135"/>
      <c r="F3725" s="135"/>
    </row>
    <row r="3726" spans="1:6" ht="14.5">
      <c r="A3726" s="135" t="s">
        <v>5771</v>
      </c>
      <c r="B3726" s="135">
        <v>539921</v>
      </c>
      <c r="C3726" s="135" t="s">
        <v>391</v>
      </c>
      <c r="D3726" s="135" t="s">
        <v>496</v>
      </c>
      <c r="E3726" s="135"/>
      <c r="F3726" s="135"/>
    </row>
    <row r="3727" spans="1:6" ht="14.5">
      <c r="A3727" s="135" t="s">
        <v>5772</v>
      </c>
      <c r="B3727" s="135" t="s">
        <v>391</v>
      </c>
      <c r="C3727" s="135" t="s">
        <v>5773</v>
      </c>
      <c r="D3727" s="135" t="s">
        <v>402</v>
      </c>
      <c r="E3727" s="135"/>
      <c r="F3727" s="135"/>
    </row>
    <row r="3728" spans="1:6" ht="14.5">
      <c r="A3728" s="135" t="s">
        <v>5774</v>
      </c>
      <c r="B3728" s="135" t="s">
        <v>391</v>
      </c>
      <c r="C3728" s="135" t="s">
        <v>5773</v>
      </c>
      <c r="D3728" s="135" t="s">
        <v>402</v>
      </c>
      <c r="E3728" s="135"/>
      <c r="F3728" s="135"/>
    </row>
    <row r="3729" spans="1:6" ht="14.5">
      <c r="A3729" s="135" t="s">
        <v>5775</v>
      </c>
      <c r="B3729" s="135">
        <v>514402</v>
      </c>
      <c r="C3729" s="135" t="s">
        <v>391</v>
      </c>
      <c r="D3729" s="135" t="s">
        <v>406</v>
      </c>
      <c r="E3729" s="135"/>
      <c r="F3729" s="135"/>
    </row>
    <row r="3730" spans="1:6" ht="14.5">
      <c r="A3730" s="135" t="s">
        <v>5776</v>
      </c>
      <c r="B3730" s="135">
        <v>539584</v>
      </c>
      <c r="C3730" s="135" t="s">
        <v>391</v>
      </c>
      <c r="D3730" s="135" t="s">
        <v>413</v>
      </c>
      <c r="E3730" s="135"/>
      <c r="F3730" s="135"/>
    </row>
    <row r="3731" spans="1:6" ht="14.5">
      <c r="A3731" s="135" t="s">
        <v>5777</v>
      </c>
      <c r="B3731" s="135">
        <v>538666</v>
      </c>
      <c r="C3731" s="135" t="s">
        <v>5778</v>
      </c>
      <c r="D3731" s="135" t="s">
        <v>535</v>
      </c>
      <c r="E3731" s="135"/>
      <c r="F3731" s="135"/>
    </row>
    <row r="3732" spans="1:6" ht="14.5">
      <c r="A3732" s="135" t="s">
        <v>5779</v>
      </c>
      <c r="B3732" s="135">
        <v>513548</v>
      </c>
      <c r="C3732" s="135" t="s">
        <v>391</v>
      </c>
      <c r="D3732" s="135" t="s">
        <v>423</v>
      </c>
      <c r="E3732" s="135"/>
      <c r="F3732" s="135"/>
    </row>
    <row r="3733" spans="1:6" ht="14.5">
      <c r="A3733" s="135" t="s">
        <v>5780</v>
      </c>
      <c r="B3733" s="135">
        <v>535602</v>
      </c>
      <c r="C3733" s="135" t="s">
        <v>5781</v>
      </c>
      <c r="D3733" s="135" t="s">
        <v>746</v>
      </c>
      <c r="E3733" s="135"/>
      <c r="F3733" s="135"/>
    </row>
    <row r="3734" spans="1:6" ht="14.5">
      <c r="A3734" s="135" t="s">
        <v>5782</v>
      </c>
      <c r="B3734" s="135">
        <v>512393</v>
      </c>
      <c r="C3734" s="135" t="s">
        <v>391</v>
      </c>
      <c r="D3734" s="135" t="s">
        <v>374</v>
      </c>
      <c r="E3734" s="135"/>
      <c r="F3734" s="135"/>
    </row>
    <row r="3735" spans="1:6" ht="14.5">
      <c r="A3735" s="135" t="s">
        <v>5783</v>
      </c>
      <c r="B3735" s="135">
        <v>540725</v>
      </c>
      <c r="C3735" s="135" t="s">
        <v>391</v>
      </c>
      <c r="D3735" s="135" t="s">
        <v>374</v>
      </c>
      <c r="E3735" s="135"/>
      <c r="F3735" s="135"/>
    </row>
    <row r="3736" spans="1:6" ht="14.5">
      <c r="A3736" s="135" t="s">
        <v>5784</v>
      </c>
      <c r="B3736" s="135">
        <v>540786</v>
      </c>
      <c r="C3736" s="135" t="s">
        <v>391</v>
      </c>
      <c r="D3736" s="135" t="s">
        <v>689</v>
      </c>
      <c r="E3736" s="135"/>
      <c r="F3736" s="135"/>
    </row>
    <row r="3737" spans="1:6" ht="14.5">
      <c r="A3737" s="135" t="s">
        <v>5785</v>
      </c>
      <c r="B3737" s="135">
        <v>532908</v>
      </c>
      <c r="C3737" s="135" t="s">
        <v>5786</v>
      </c>
      <c r="D3737" s="135" t="s">
        <v>429</v>
      </c>
      <c r="E3737" s="135"/>
      <c r="F3737" s="135"/>
    </row>
    <row r="3738" spans="1:6" ht="14.5">
      <c r="A3738" s="135" t="s">
        <v>5787</v>
      </c>
      <c r="B3738" s="135">
        <v>523449</v>
      </c>
      <c r="C3738" s="135" t="s">
        <v>391</v>
      </c>
      <c r="D3738" s="135" t="s">
        <v>760</v>
      </c>
      <c r="E3738" s="135"/>
      <c r="F3738" s="135"/>
    </row>
    <row r="3739" spans="1:6" ht="14.5">
      <c r="A3739" s="135" t="s">
        <v>5788</v>
      </c>
      <c r="B3739" s="135">
        <v>523449</v>
      </c>
      <c r="C3739" s="135" t="s">
        <v>391</v>
      </c>
      <c r="D3739" s="135" t="s">
        <v>760</v>
      </c>
      <c r="E3739" s="135"/>
      <c r="F3739" s="135"/>
    </row>
    <row r="3740" spans="1:6" ht="14.5">
      <c r="A3740" s="135" t="s">
        <v>5789</v>
      </c>
      <c r="B3740" s="135">
        <v>538212</v>
      </c>
      <c r="C3740" s="135" t="s">
        <v>391</v>
      </c>
      <c r="D3740" s="135" t="s">
        <v>408</v>
      </c>
      <c r="E3740" s="135"/>
      <c r="F3740" s="135"/>
    </row>
    <row r="3741" spans="1:6" ht="14.5">
      <c r="A3741" s="135" t="s">
        <v>5790</v>
      </c>
      <c r="B3741" s="135">
        <v>540221</v>
      </c>
      <c r="C3741" s="135" t="s">
        <v>391</v>
      </c>
      <c r="D3741" s="135" t="s">
        <v>413</v>
      </c>
      <c r="E3741" s="135"/>
      <c r="F3741" s="135"/>
    </row>
    <row r="3742" spans="1:6" ht="14.5">
      <c r="A3742" s="135" t="s">
        <v>5791</v>
      </c>
      <c r="B3742" s="135">
        <v>540147</v>
      </c>
      <c r="C3742" s="135" t="s">
        <v>391</v>
      </c>
      <c r="D3742" s="135" t="s">
        <v>789</v>
      </c>
      <c r="E3742" s="135"/>
      <c r="F3742" s="135"/>
    </row>
    <row r="3743" spans="1:6" ht="14.5">
      <c r="A3743" s="135" t="s">
        <v>5792</v>
      </c>
      <c r="B3743" s="135">
        <v>540203</v>
      </c>
      <c r="C3743" s="135" t="s">
        <v>5793</v>
      </c>
      <c r="D3743" s="135" t="s">
        <v>668</v>
      </c>
      <c r="E3743" s="135"/>
      <c r="F3743" s="135"/>
    </row>
    <row r="3744" spans="1:6" ht="14.5">
      <c r="A3744" s="135" t="s">
        <v>5794</v>
      </c>
      <c r="B3744" s="135">
        <v>540757</v>
      </c>
      <c r="C3744" s="135" t="s">
        <v>391</v>
      </c>
      <c r="D3744" s="135" t="s">
        <v>451</v>
      </c>
      <c r="E3744" s="135"/>
      <c r="F3744" s="135"/>
    </row>
    <row r="3745" spans="1:6" ht="14.5">
      <c r="A3745" s="135" t="s">
        <v>5795</v>
      </c>
      <c r="B3745" s="135">
        <v>530525</v>
      </c>
      <c r="C3745" s="135" t="s">
        <v>391</v>
      </c>
      <c r="D3745" s="135" t="s">
        <v>505</v>
      </c>
      <c r="E3745" s="135"/>
      <c r="F3745" s="135"/>
    </row>
    <row r="3746" spans="1:6" ht="14.5">
      <c r="A3746" s="135" t="s">
        <v>5796</v>
      </c>
      <c r="B3746" s="135">
        <v>533301</v>
      </c>
      <c r="C3746" s="135" t="s">
        <v>5797</v>
      </c>
      <c r="D3746" s="135" t="s">
        <v>406</v>
      </c>
      <c r="E3746" s="135"/>
      <c r="F3746" s="135"/>
    </row>
    <row r="3747" spans="1:6" ht="14.5">
      <c r="A3747" s="135" t="s">
        <v>5798</v>
      </c>
      <c r="B3747" s="135">
        <v>526839</v>
      </c>
      <c r="C3747" s="135" t="s">
        <v>391</v>
      </c>
      <c r="D3747" s="135" t="s">
        <v>789</v>
      </c>
      <c r="E3747" s="135"/>
      <c r="F3747" s="135"/>
    </row>
    <row r="3748" spans="1:6" ht="14.5">
      <c r="A3748" s="135" t="s">
        <v>5799</v>
      </c>
      <c r="B3748" s="135">
        <v>538685</v>
      </c>
      <c r="C3748" s="135" t="s">
        <v>5800</v>
      </c>
      <c r="D3748" s="135" t="s">
        <v>394</v>
      </c>
      <c r="E3748" s="135"/>
      <c r="F3748" s="135"/>
    </row>
    <row r="3749" spans="1:6" ht="14.5">
      <c r="A3749" s="135" t="s">
        <v>5801</v>
      </c>
      <c r="B3749" s="135">
        <v>512367</v>
      </c>
      <c r="C3749" s="135" t="s">
        <v>391</v>
      </c>
      <c r="D3749" s="135" t="s">
        <v>374</v>
      </c>
      <c r="E3749" s="135"/>
      <c r="F3749" s="135"/>
    </row>
    <row r="3750" spans="1:6" ht="14.5">
      <c r="A3750" s="135" t="s">
        <v>5802</v>
      </c>
      <c r="B3750" s="135">
        <v>526117</v>
      </c>
      <c r="C3750" s="135" t="s">
        <v>391</v>
      </c>
      <c r="D3750" s="135" t="s">
        <v>937</v>
      </c>
      <c r="E3750" s="135"/>
      <c r="F3750" s="135"/>
    </row>
    <row r="3751" spans="1:6" ht="14.5">
      <c r="A3751" s="135" t="s">
        <v>5803</v>
      </c>
      <c r="B3751" s="135">
        <v>539111</v>
      </c>
      <c r="C3751" s="135" t="s">
        <v>391</v>
      </c>
      <c r="D3751" s="135" t="s">
        <v>406</v>
      </c>
      <c r="E3751" s="135"/>
      <c r="F3751" s="135"/>
    </row>
    <row r="3752" spans="1:6" ht="14.5">
      <c r="A3752" s="135" t="s">
        <v>5804</v>
      </c>
      <c r="B3752" s="135">
        <v>526137</v>
      </c>
      <c r="C3752" s="135" t="s">
        <v>391</v>
      </c>
      <c r="D3752" s="135" t="s">
        <v>586</v>
      </c>
      <c r="E3752" s="135"/>
      <c r="F3752" s="135"/>
    </row>
    <row r="3753" spans="1:6" ht="14.5">
      <c r="A3753" s="135" t="s">
        <v>5805</v>
      </c>
      <c r="B3753" s="135">
        <v>507952</v>
      </c>
      <c r="C3753" s="135" t="s">
        <v>391</v>
      </c>
      <c r="D3753" s="135" t="s">
        <v>408</v>
      </c>
      <c r="E3753" s="135"/>
      <c r="F3753" s="135"/>
    </row>
    <row r="3754" spans="1:6" ht="14.5">
      <c r="A3754" s="135" t="s">
        <v>5806</v>
      </c>
      <c r="B3754" s="135">
        <v>531201</v>
      </c>
      <c r="C3754" s="135" t="s">
        <v>391</v>
      </c>
      <c r="D3754" s="135" t="s">
        <v>689</v>
      </c>
      <c r="E3754" s="135"/>
      <c r="F3754" s="135"/>
    </row>
    <row r="3755" spans="1:6" ht="14.5">
      <c r="A3755" s="135" t="s">
        <v>5807</v>
      </c>
      <c r="B3755" s="135">
        <v>513709</v>
      </c>
      <c r="C3755" s="135" t="s">
        <v>391</v>
      </c>
      <c r="D3755" s="135" t="s">
        <v>399</v>
      </c>
      <c r="E3755" s="135"/>
      <c r="F3755" s="135"/>
    </row>
    <row r="3756" spans="1:6" ht="14.5">
      <c r="A3756" s="135" t="s">
        <v>5808</v>
      </c>
      <c r="B3756" s="135">
        <v>530549</v>
      </c>
      <c r="C3756" s="135" t="s">
        <v>5809</v>
      </c>
      <c r="D3756" s="135" t="s">
        <v>429</v>
      </c>
      <c r="E3756" s="135"/>
      <c r="F3756" s="135"/>
    </row>
    <row r="3757" spans="1:6" ht="14.5">
      <c r="A3757" s="135" t="s">
        <v>5810</v>
      </c>
      <c r="B3757" s="135">
        <v>533389</v>
      </c>
      <c r="C3757" s="135" t="s">
        <v>5811</v>
      </c>
      <c r="D3757" s="135" t="s">
        <v>689</v>
      </c>
      <c r="E3757" s="135"/>
      <c r="F3757" s="135"/>
    </row>
    <row r="3758" spans="1:6" ht="14.5">
      <c r="A3758" s="135" t="s">
        <v>5812</v>
      </c>
      <c r="B3758" s="135">
        <v>523598</v>
      </c>
      <c r="C3758" s="135" t="s">
        <v>5813</v>
      </c>
      <c r="D3758" s="135" t="s">
        <v>1639</v>
      </c>
      <c r="E3758" s="135"/>
      <c r="F3758" s="135"/>
    </row>
    <row r="3759" spans="1:6" ht="14.5">
      <c r="A3759" s="135" t="s">
        <v>5814</v>
      </c>
      <c r="B3759" s="135">
        <v>523598</v>
      </c>
      <c r="C3759" s="135" t="s">
        <v>5813</v>
      </c>
      <c r="D3759" s="135" t="s">
        <v>1639</v>
      </c>
      <c r="E3759" s="135"/>
      <c r="F3759" s="135"/>
    </row>
    <row r="3760" spans="1:6" ht="14.5">
      <c r="A3760" s="135" t="s">
        <v>5815</v>
      </c>
      <c r="B3760" s="135">
        <v>512289</v>
      </c>
      <c r="C3760" s="135" t="s">
        <v>5816</v>
      </c>
      <c r="D3760" s="135" t="s">
        <v>2639</v>
      </c>
      <c r="E3760" s="135"/>
      <c r="F3760" s="135"/>
    </row>
    <row r="3761" spans="1:6" ht="14.5">
      <c r="A3761" s="135" t="s">
        <v>5817</v>
      </c>
      <c r="B3761" s="135">
        <v>540693</v>
      </c>
      <c r="C3761" s="135" t="s">
        <v>391</v>
      </c>
      <c r="D3761" s="135" t="s">
        <v>511</v>
      </c>
      <c r="E3761" s="135"/>
      <c r="F3761" s="135"/>
    </row>
    <row r="3762" spans="1:6" ht="14.5">
      <c r="A3762" s="135" t="s">
        <v>5818</v>
      </c>
      <c r="B3762" s="135">
        <v>532323</v>
      </c>
      <c r="C3762" s="135" t="s">
        <v>391</v>
      </c>
      <c r="D3762" s="135" t="s">
        <v>404</v>
      </c>
      <c r="E3762" s="135"/>
      <c r="F3762" s="135"/>
    </row>
    <row r="3763" spans="1:6" ht="14.5">
      <c r="A3763" s="135" t="s">
        <v>5819</v>
      </c>
      <c r="B3763" s="135">
        <v>530433</v>
      </c>
      <c r="C3763" s="135" t="s">
        <v>391</v>
      </c>
      <c r="D3763" s="135" t="s">
        <v>899</v>
      </c>
      <c r="E3763" s="135"/>
      <c r="F3763" s="135"/>
    </row>
    <row r="3764" spans="1:6" ht="14.5">
      <c r="A3764" s="135" t="s">
        <v>5820</v>
      </c>
      <c r="B3764" s="135">
        <v>540072</v>
      </c>
      <c r="C3764" s="135" t="s">
        <v>391</v>
      </c>
      <c r="D3764" s="135" t="s">
        <v>919</v>
      </c>
      <c r="E3764" s="135"/>
      <c r="F3764" s="135"/>
    </row>
    <row r="3765" spans="1:6" ht="14.5">
      <c r="A3765" s="135" t="s">
        <v>5821</v>
      </c>
      <c r="B3765" s="135">
        <v>524602</v>
      </c>
      <c r="C3765" s="135" t="s">
        <v>5822</v>
      </c>
      <c r="D3765" s="135" t="s">
        <v>580</v>
      </c>
      <c r="E3765" s="135"/>
      <c r="F3765" s="135"/>
    </row>
    <row r="3766" spans="1:6" ht="14.5">
      <c r="A3766" s="135" t="s">
        <v>5823</v>
      </c>
      <c r="B3766" s="135">
        <v>540961</v>
      </c>
      <c r="C3766" s="135" t="s">
        <v>5824</v>
      </c>
      <c r="D3766" s="135" t="s">
        <v>406</v>
      </c>
      <c r="E3766" s="135"/>
      <c r="F3766" s="135"/>
    </row>
    <row r="3767" spans="1:6" ht="14.5">
      <c r="A3767" s="135" t="s">
        <v>5825</v>
      </c>
      <c r="B3767" s="135">
        <v>521003</v>
      </c>
      <c r="C3767" s="135" t="s">
        <v>391</v>
      </c>
      <c r="D3767" s="135" t="s">
        <v>413</v>
      </c>
      <c r="E3767" s="135"/>
      <c r="F3767" s="135"/>
    </row>
    <row r="3768" spans="1:6" ht="14.5">
      <c r="A3768" s="135" t="s">
        <v>5826</v>
      </c>
      <c r="B3768" s="135">
        <v>511108</v>
      </c>
      <c r="C3768" s="135" t="s">
        <v>5827</v>
      </c>
      <c r="D3768" s="135" t="s">
        <v>406</v>
      </c>
      <c r="E3768" s="135"/>
      <c r="F3768" s="135"/>
    </row>
    <row r="3769" spans="1:6" ht="14.5">
      <c r="A3769" s="135" t="s">
        <v>5828</v>
      </c>
      <c r="B3769" s="135">
        <v>522237</v>
      </c>
      <c r="C3769" s="135" t="s">
        <v>391</v>
      </c>
      <c r="D3769" s="135" t="s">
        <v>399</v>
      </c>
      <c r="E3769" s="135"/>
      <c r="F3769" s="135"/>
    </row>
    <row r="3770" spans="1:6" ht="14.5">
      <c r="A3770" s="135" t="s">
        <v>5829</v>
      </c>
      <c r="B3770" s="135">
        <v>513097</v>
      </c>
      <c r="C3770" s="135" t="s">
        <v>391</v>
      </c>
      <c r="D3770" s="135" t="s">
        <v>933</v>
      </c>
      <c r="E3770" s="135"/>
      <c r="F3770" s="135"/>
    </row>
    <row r="3771" spans="1:6" ht="14.5">
      <c r="A3771" s="135" t="s">
        <v>5830</v>
      </c>
      <c r="B3771" s="135">
        <v>539148</v>
      </c>
      <c r="C3771" s="135" t="s">
        <v>391</v>
      </c>
      <c r="D3771" s="135" t="s">
        <v>535</v>
      </c>
      <c r="E3771" s="135"/>
      <c r="F3771" s="135"/>
    </row>
    <row r="3772" spans="1:6" ht="14.5">
      <c r="A3772" s="135" t="s">
        <v>5831</v>
      </c>
      <c r="B3772" s="135">
        <v>532776</v>
      </c>
      <c r="C3772" s="135" t="s">
        <v>5832</v>
      </c>
      <c r="D3772" s="135" t="s">
        <v>746</v>
      </c>
      <c r="E3772" s="135"/>
      <c r="F3772" s="135"/>
    </row>
    <row r="3773" spans="1:6" ht="14.5">
      <c r="A3773" s="135" t="s">
        <v>5833</v>
      </c>
      <c r="B3773" s="135">
        <v>539593</v>
      </c>
      <c r="C3773" s="135" t="s">
        <v>391</v>
      </c>
      <c r="D3773" s="135" t="s">
        <v>374</v>
      </c>
      <c r="E3773" s="135"/>
      <c r="F3773" s="135"/>
    </row>
    <row r="3774" spans="1:6" ht="14.5">
      <c r="A3774" s="135" t="s">
        <v>5834</v>
      </c>
      <c r="B3774" s="135">
        <v>539683</v>
      </c>
      <c r="C3774" s="135" t="s">
        <v>391</v>
      </c>
      <c r="D3774" s="135" t="s">
        <v>408</v>
      </c>
      <c r="E3774" s="135"/>
      <c r="F3774" s="135"/>
    </row>
    <row r="3775" spans="1:6" ht="14.5">
      <c r="A3775" s="135" t="s">
        <v>5835</v>
      </c>
      <c r="B3775" s="135">
        <v>539833</v>
      </c>
      <c r="C3775" s="135" t="s">
        <v>391</v>
      </c>
      <c r="D3775" s="135" t="s">
        <v>408</v>
      </c>
      <c r="E3775" s="135"/>
      <c r="F3775" s="135"/>
    </row>
    <row r="3776" spans="1:6" ht="14.5">
      <c r="A3776" s="135" t="s">
        <v>5836</v>
      </c>
      <c r="B3776" s="135">
        <v>532638</v>
      </c>
      <c r="C3776" s="135" t="s">
        <v>5837</v>
      </c>
      <c r="D3776" s="135" t="s">
        <v>560</v>
      </c>
      <c r="E3776" s="135"/>
      <c r="F3776" s="135"/>
    </row>
    <row r="3777" spans="1:6" ht="14.5">
      <c r="A3777" s="135" t="s">
        <v>5838</v>
      </c>
      <c r="B3777" s="135" t="s">
        <v>391</v>
      </c>
      <c r="C3777" s="135" t="s">
        <v>5839</v>
      </c>
      <c r="D3777" s="135" t="s">
        <v>402</v>
      </c>
      <c r="E3777" s="135"/>
      <c r="F3777" s="135"/>
    </row>
    <row r="3778" spans="1:6" ht="14.5">
      <c r="A3778" s="135" t="s">
        <v>5840</v>
      </c>
      <c r="B3778" s="135">
        <v>538795</v>
      </c>
      <c r="C3778" s="135" t="s">
        <v>391</v>
      </c>
      <c r="D3778" s="135" t="s">
        <v>385</v>
      </c>
      <c r="E3778" s="135"/>
      <c r="F3778" s="135"/>
    </row>
    <row r="3779" spans="1:6" ht="14.5">
      <c r="A3779" s="135" t="s">
        <v>5841</v>
      </c>
      <c r="B3779" s="135">
        <v>521131</v>
      </c>
      <c r="C3779" s="135" t="s">
        <v>391</v>
      </c>
      <c r="D3779" s="135" t="s">
        <v>406</v>
      </c>
      <c r="E3779" s="135"/>
      <c r="F3779" s="135"/>
    </row>
    <row r="3780" spans="1:6" ht="14.5">
      <c r="A3780" s="135" t="s">
        <v>5842</v>
      </c>
      <c r="B3780" s="135">
        <v>502563</v>
      </c>
      <c r="C3780" s="135" t="s">
        <v>391</v>
      </c>
      <c r="D3780" s="135" t="s">
        <v>385</v>
      </c>
      <c r="E3780" s="135"/>
      <c r="F3780" s="135"/>
    </row>
    <row r="3781" spans="1:6" ht="14.5">
      <c r="A3781" s="135" t="s">
        <v>5843</v>
      </c>
      <c r="B3781" s="135">
        <v>500387</v>
      </c>
      <c r="C3781" s="135" t="s">
        <v>5844</v>
      </c>
      <c r="D3781" s="135" t="s">
        <v>404</v>
      </c>
      <c r="E3781" s="135"/>
      <c r="F3781" s="135"/>
    </row>
    <row r="3782" spans="1:6" ht="14.5">
      <c r="A3782" s="135" t="s">
        <v>5845</v>
      </c>
      <c r="B3782" s="135">
        <v>502180</v>
      </c>
      <c r="C3782" s="135" t="s">
        <v>391</v>
      </c>
      <c r="D3782" s="135" t="s">
        <v>404</v>
      </c>
      <c r="E3782" s="135"/>
      <c r="F3782" s="135"/>
    </row>
    <row r="3783" spans="1:6" ht="14.5">
      <c r="A3783" s="135" t="s">
        <v>5846</v>
      </c>
      <c r="B3783" s="135">
        <v>539470</v>
      </c>
      <c r="C3783" s="135" t="s">
        <v>391</v>
      </c>
      <c r="D3783" s="135" t="s">
        <v>729</v>
      </c>
      <c r="E3783" s="135"/>
      <c r="F3783" s="135"/>
    </row>
    <row r="3784" spans="1:6" ht="14.5">
      <c r="A3784" s="135" t="s">
        <v>5847</v>
      </c>
      <c r="B3784" s="135">
        <v>539470</v>
      </c>
      <c r="C3784" s="135" t="s">
        <v>391</v>
      </c>
      <c r="D3784" s="135" t="s">
        <v>729</v>
      </c>
      <c r="E3784" s="135"/>
      <c r="F3784" s="135"/>
    </row>
    <row r="3785" spans="1:6" ht="14.5">
      <c r="A3785" s="135" t="s">
        <v>5848</v>
      </c>
      <c r="B3785" s="135">
        <v>530797</v>
      </c>
      <c r="C3785" s="135" t="s">
        <v>391</v>
      </c>
      <c r="D3785" s="135" t="s">
        <v>413</v>
      </c>
      <c r="E3785" s="135"/>
      <c r="F3785" s="135"/>
    </row>
    <row r="3786" spans="1:6" ht="14.5">
      <c r="A3786" s="135" t="s">
        <v>5849</v>
      </c>
      <c r="B3786" s="135">
        <v>532643</v>
      </c>
      <c r="C3786" s="135" t="s">
        <v>5850</v>
      </c>
      <c r="D3786" s="135" t="s">
        <v>1311</v>
      </c>
      <c r="E3786" s="135"/>
      <c r="F3786" s="135"/>
    </row>
    <row r="3787" spans="1:6" ht="14.5">
      <c r="A3787" s="135" t="s">
        <v>5851</v>
      </c>
      <c r="B3787" s="135">
        <v>540737</v>
      </c>
      <c r="C3787" s="135" t="s">
        <v>391</v>
      </c>
      <c r="D3787" s="135" t="s">
        <v>429</v>
      </c>
      <c r="E3787" s="135"/>
      <c r="F3787" s="135"/>
    </row>
    <row r="3788" spans="1:6" ht="14.5">
      <c r="A3788" s="135" t="s">
        <v>5852</v>
      </c>
      <c r="B3788" s="135">
        <v>512463</v>
      </c>
      <c r="C3788" s="135" t="s">
        <v>391</v>
      </c>
      <c r="D3788" s="135" t="s">
        <v>408</v>
      </c>
      <c r="E3788" s="135"/>
      <c r="F3788" s="135"/>
    </row>
    <row r="3789" spans="1:6" ht="14.5">
      <c r="A3789" s="135" t="s">
        <v>5853</v>
      </c>
      <c r="B3789" s="135">
        <v>524336</v>
      </c>
      <c r="C3789" s="135" t="s">
        <v>391</v>
      </c>
      <c r="D3789" s="135" t="s">
        <v>439</v>
      </c>
      <c r="E3789" s="135"/>
      <c r="F3789" s="135"/>
    </row>
    <row r="3790" spans="1:6" ht="14.5">
      <c r="A3790" s="135" t="s">
        <v>5854</v>
      </c>
      <c r="B3790" s="135">
        <v>516106</v>
      </c>
      <c r="C3790" s="135" t="s">
        <v>391</v>
      </c>
      <c r="D3790" s="135" t="s">
        <v>385</v>
      </c>
      <c r="E3790" s="135"/>
      <c r="F3790" s="135"/>
    </row>
    <row r="3791" spans="1:6" ht="14.5">
      <c r="A3791" s="135" t="s">
        <v>5855</v>
      </c>
      <c r="B3791" s="135">
        <v>542146</v>
      </c>
      <c r="C3791" s="135" t="s">
        <v>391</v>
      </c>
      <c r="D3791" s="135" t="s">
        <v>477</v>
      </c>
      <c r="E3791" s="135"/>
      <c r="F3791" s="135"/>
    </row>
    <row r="3792" spans="1:6" ht="14.5">
      <c r="A3792" s="135" t="s">
        <v>5856</v>
      </c>
      <c r="B3792" s="135">
        <v>500388</v>
      </c>
      <c r="C3792" s="135" t="s">
        <v>391</v>
      </c>
      <c r="D3792" s="135" t="s">
        <v>385</v>
      </c>
      <c r="E3792" s="135"/>
      <c r="F3792" s="135"/>
    </row>
    <row r="3793" spans="1:6" ht="14.5">
      <c r="A3793" s="135" t="s">
        <v>5857</v>
      </c>
      <c r="B3793" s="135">
        <v>503863</v>
      </c>
      <c r="C3793" s="135" t="s">
        <v>391</v>
      </c>
      <c r="D3793" s="135" t="s">
        <v>406</v>
      </c>
      <c r="E3793" s="135"/>
      <c r="F3793" s="135"/>
    </row>
    <row r="3794" spans="1:6" ht="14.5">
      <c r="A3794" s="135" t="s">
        <v>5858</v>
      </c>
      <c r="B3794" s="135">
        <v>531962</v>
      </c>
      <c r="C3794" s="135" t="s">
        <v>391</v>
      </c>
      <c r="D3794" s="135" t="s">
        <v>408</v>
      </c>
      <c r="E3794" s="135"/>
      <c r="F3794" s="135"/>
    </row>
    <row r="3795" spans="1:6" ht="14.5">
      <c r="A3795" s="135" t="s">
        <v>5859</v>
      </c>
      <c r="B3795" s="135">
        <v>540253</v>
      </c>
      <c r="C3795" s="135" t="s">
        <v>391</v>
      </c>
      <c r="D3795" s="135" t="s">
        <v>374</v>
      </c>
      <c r="E3795" s="135"/>
      <c r="F3795" s="135"/>
    </row>
    <row r="3796" spans="1:6" ht="14.5">
      <c r="A3796" s="135" t="s">
        <v>5860</v>
      </c>
      <c r="B3796" s="135">
        <v>506180</v>
      </c>
      <c r="C3796" s="135" t="s">
        <v>391</v>
      </c>
      <c r="D3796" s="135" t="s">
        <v>413</v>
      </c>
      <c r="E3796" s="135"/>
      <c r="F3796" s="135"/>
    </row>
    <row r="3797" spans="1:6" ht="14.5">
      <c r="A3797" s="135" t="s">
        <v>5861</v>
      </c>
      <c r="B3797" s="135">
        <v>527005</v>
      </c>
      <c r="C3797" s="135" t="s">
        <v>391</v>
      </c>
      <c r="D3797" s="135" t="s">
        <v>1356</v>
      </c>
      <c r="E3797" s="135"/>
      <c r="F3797" s="135"/>
    </row>
    <row r="3798" spans="1:6" ht="14.5">
      <c r="A3798" s="135" t="s">
        <v>5862</v>
      </c>
      <c r="B3798" s="135">
        <v>533110</v>
      </c>
      <c r="C3798" s="135" t="s">
        <v>391</v>
      </c>
      <c r="D3798" s="135" t="s">
        <v>714</v>
      </c>
      <c r="E3798" s="135"/>
      <c r="F3798" s="135"/>
    </row>
    <row r="3799" spans="1:6" ht="14.5">
      <c r="A3799" s="135" t="s">
        <v>5863</v>
      </c>
      <c r="B3799" s="135">
        <v>539334</v>
      </c>
      <c r="C3799" s="135" t="s">
        <v>5864</v>
      </c>
      <c r="D3799" s="135" t="s">
        <v>551</v>
      </c>
      <c r="E3799" s="135"/>
      <c r="F3799" s="135"/>
    </row>
    <row r="3800" spans="1:6" ht="14.5">
      <c r="A3800" s="135" t="s">
        <v>5865</v>
      </c>
      <c r="B3800" s="135">
        <v>503837</v>
      </c>
      <c r="C3800" s="135" t="s">
        <v>391</v>
      </c>
      <c r="D3800" s="135" t="s">
        <v>406</v>
      </c>
      <c r="E3800" s="135"/>
      <c r="F3800" s="135"/>
    </row>
    <row r="3801" spans="1:6" ht="14.5">
      <c r="A3801" s="135" t="s">
        <v>5866</v>
      </c>
      <c r="B3801" s="135">
        <v>516086</v>
      </c>
      <c r="C3801" s="135" t="s">
        <v>391</v>
      </c>
      <c r="D3801" s="135" t="s">
        <v>385</v>
      </c>
      <c r="E3801" s="135"/>
      <c r="F3801" s="135"/>
    </row>
    <row r="3802" spans="1:6" ht="14.5">
      <c r="A3802" s="135" t="s">
        <v>5867</v>
      </c>
      <c r="B3802" s="135" t="s">
        <v>391</v>
      </c>
      <c r="C3802" s="135" t="s">
        <v>5868</v>
      </c>
      <c r="D3802" s="135" t="s">
        <v>402</v>
      </c>
      <c r="E3802" s="135"/>
      <c r="F3802" s="135"/>
    </row>
    <row r="3803" spans="1:6" ht="14.5">
      <c r="A3803" s="135" t="s">
        <v>5869</v>
      </c>
      <c r="B3803" s="135">
        <v>532310</v>
      </c>
      <c r="C3803" s="135" t="s">
        <v>5870</v>
      </c>
      <c r="D3803" s="135" t="s">
        <v>586</v>
      </c>
      <c r="E3803" s="135"/>
      <c r="F3803" s="135"/>
    </row>
    <row r="3804" spans="1:6" ht="14.5">
      <c r="A3804" s="135" t="s">
        <v>5871</v>
      </c>
      <c r="B3804" s="135">
        <v>500356</v>
      </c>
      <c r="C3804" s="135" t="s">
        <v>5872</v>
      </c>
      <c r="D3804" s="135" t="s">
        <v>385</v>
      </c>
      <c r="E3804" s="135"/>
      <c r="F3804" s="135"/>
    </row>
    <row r="3805" spans="1:6" ht="14.5">
      <c r="A3805" s="135" t="s">
        <v>5873</v>
      </c>
      <c r="B3805" s="135">
        <v>532670</v>
      </c>
      <c r="C3805" s="135" t="s">
        <v>5874</v>
      </c>
      <c r="D3805" s="135" t="s">
        <v>1090</v>
      </c>
      <c r="E3805" s="135"/>
      <c r="F3805" s="135"/>
    </row>
    <row r="3806" spans="1:6" ht="14.5">
      <c r="A3806" s="135" t="s">
        <v>5875</v>
      </c>
      <c r="B3806" s="135">
        <v>503635</v>
      </c>
      <c r="C3806" s="135" t="s">
        <v>391</v>
      </c>
      <c r="D3806" s="135" t="s">
        <v>374</v>
      </c>
      <c r="E3806" s="135"/>
      <c r="F3806" s="135"/>
    </row>
    <row r="3807" spans="1:6" ht="14.5">
      <c r="A3807" s="135" t="s">
        <v>5876</v>
      </c>
      <c r="B3807" s="135">
        <v>538975</v>
      </c>
      <c r="C3807" s="135" t="s">
        <v>391</v>
      </c>
      <c r="D3807" s="135" t="s">
        <v>408</v>
      </c>
      <c r="E3807" s="135"/>
      <c r="F3807" s="135"/>
    </row>
    <row r="3808" spans="1:6" ht="14.5">
      <c r="A3808" s="135" t="s">
        <v>5877</v>
      </c>
      <c r="B3808" s="135">
        <v>513488</v>
      </c>
      <c r="C3808" s="135" t="s">
        <v>391</v>
      </c>
      <c r="D3808" s="135" t="s">
        <v>714</v>
      </c>
      <c r="E3808" s="135"/>
      <c r="F3808" s="135"/>
    </row>
    <row r="3809" spans="1:6" ht="14.5">
      <c r="A3809" s="135" t="s">
        <v>5878</v>
      </c>
      <c r="B3809" s="135">
        <v>531667</v>
      </c>
      <c r="C3809" s="135" t="s">
        <v>391</v>
      </c>
      <c r="D3809" s="135" t="s">
        <v>413</v>
      </c>
      <c r="E3809" s="135"/>
      <c r="F3809" s="135"/>
    </row>
    <row r="3810" spans="1:6" ht="14.5">
      <c r="A3810" s="135" t="s">
        <v>5879</v>
      </c>
      <c r="B3810" s="135" t="s">
        <v>391</v>
      </c>
      <c r="C3810" s="135" t="s">
        <v>5880</v>
      </c>
      <c r="D3810" s="135" t="s">
        <v>402</v>
      </c>
      <c r="E3810" s="135"/>
      <c r="F3810" s="135"/>
    </row>
    <row r="3811" spans="1:6" ht="14.5">
      <c r="A3811" s="135" t="s">
        <v>5881</v>
      </c>
      <c r="B3811" s="135">
        <v>590128</v>
      </c>
      <c r="C3811" s="135" t="s">
        <v>391</v>
      </c>
      <c r="D3811" s="135" t="s">
        <v>377</v>
      </c>
      <c r="E3811" s="135"/>
      <c r="F3811" s="135"/>
    </row>
    <row r="3812" spans="1:6" ht="14.5">
      <c r="A3812" s="135" t="s">
        <v>5882</v>
      </c>
      <c r="B3812" s="135" t="s">
        <v>391</v>
      </c>
      <c r="C3812" s="135" t="s">
        <v>5883</v>
      </c>
      <c r="D3812" s="135" t="s">
        <v>402</v>
      </c>
      <c r="E3812" s="135"/>
      <c r="F3812" s="135"/>
    </row>
    <row r="3813" spans="1:6" ht="14.5">
      <c r="A3813" s="135" t="s">
        <v>5884</v>
      </c>
      <c r="B3813" s="135">
        <v>541358</v>
      </c>
      <c r="C3813" s="135" t="s">
        <v>391</v>
      </c>
      <c r="D3813" s="135" t="s">
        <v>408</v>
      </c>
      <c r="E3813" s="135"/>
      <c r="F3813" s="135"/>
    </row>
    <row r="3814" spans="1:6" ht="14.5">
      <c r="A3814" s="135" t="s">
        <v>5885</v>
      </c>
      <c r="B3814" s="135">
        <v>540738</v>
      </c>
      <c r="C3814" s="135" t="s">
        <v>391</v>
      </c>
      <c r="D3814" s="135" t="s">
        <v>712</v>
      </c>
      <c r="E3814" s="135"/>
      <c r="F3814" s="135"/>
    </row>
    <row r="3815" spans="1:6" ht="14.5">
      <c r="A3815" s="135" t="s">
        <v>5886</v>
      </c>
      <c r="B3815" s="135">
        <v>503696</v>
      </c>
      <c r="C3815" s="135" t="s">
        <v>391</v>
      </c>
      <c r="D3815" s="135" t="s">
        <v>812</v>
      </c>
      <c r="E3815" s="135"/>
      <c r="F3815" s="135"/>
    </row>
    <row r="3816" spans="1:6" ht="14.5">
      <c r="A3816" s="135" t="s">
        <v>5887</v>
      </c>
      <c r="B3816" s="135" t="s">
        <v>391</v>
      </c>
      <c r="C3816" s="135" t="s">
        <v>5888</v>
      </c>
      <c r="D3816" s="135" t="s">
        <v>402</v>
      </c>
      <c r="E3816" s="135"/>
      <c r="F3816" s="135"/>
    </row>
    <row r="3817" spans="1:6" ht="14.5">
      <c r="A3817" s="135" t="s">
        <v>5889</v>
      </c>
      <c r="B3817" s="135">
        <v>541112</v>
      </c>
      <c r="C3817" s="135" t="s">
        <v>391</v>
      </c>
      <c r="D3817" s="135" t="s">
        <v>789</v>
      </c>
      <c r="E3817" s="135"/>
      <c r="F3817" s="135"/>
    </row>
    <row r="3818" spans="1:6" ht="14.5">
      <c r="A3818" s="135" t="s">
        <v>5890</v>
      </c>
      <c r="B3818" s="135">
        <v>532007</v>
      </c>
      <c r="C3818" s="135" t="s">
        <v>391</v>
      </c>
      <c r="D3818" s="135" t="s">
        <v>812</v>
      </c>
      <c r="E3818" s="135"/>
      <c r="F3818" s="135"/>
    </row>
    <row r="3819" spans="1:6" ht="14.5">
      <c r="A3819" s="135" t="s">
        <v>5891</v>
      </c>
      <c r="B3819" s="135" t="s">
        <v>391</v>
      </c>
      <c r="C3819" s="135" t="s">
        <v>5892</v>
      </c>
      <c r="D3819" s="135" t="s">
        <v>402</v>
      </c>
      <c r="E3819" s="135"/>
      <c r="F3819" s="135"/>
    </row>
    <row r="3820" spans="1:6" ht="14.5">
      <c r="A3820" s="135" t="s">
        <v>5893</v>
      </c>
      <c r="B3820" s="135">
        <v>516016</v>
      </c>
      <c r="C3820" s="135" t="s">
        <v>5894</v>
      </c>
      <c r="D3820" s="135" t="s">
        <v>385</v>
      </c>
      <c r="E3820" s="135"/>
      <c r="F3820" s="135"/>
    </row>
    <row r="3821" spans="1:6" ht="14.5">
      <c r="A3821" s="135" t="s">
        <v>5895</v>
      </c>
      <c r="B3821" s="135">
        <v>526335</v>
      </c>
      <c r="C3821" s="135" t="s">
        <v>391</v>
      </c>
      <c r="D3821" s="135" t="s">
        <v>439</v>
      </c>
      <c r="E3821" s="135"/>
      <c r="F3821" s="135"/>
    </row>
    <row r="3822" spans="1:6" ht="14.5">
      <c r="A3822" s="135" t="s">
        <v>5896</v>
      </c>
      <c r="B3822" s="135">
        <v>520151</v>
      </c>
      <c r="C3822" s="135" t="s">
        <v>5897</v>
      </c>
      <c r="D3822" s="135" t="s">
        <v>1639</v>
      </c>
      <c r="E3822" s="135"/>
      <c r="F3822" s="135"/>
    </row>
    <row r="3823" spans="1:6" ht="14.5">
      <c r="A3823" s="135" t="s">
        <v>5898</v>
      </c>
      <c r="B3823" s="135">
        <v>526981</v>
      </c>
      <c r="C3823" s="135" t="s">
        <v>391</v>
      </c>
      <c r="D3823" s="135" t="s">
        <v>714</v>
      </c>
      <c r="E3823" s="135"/>
      <c r="F3823" s="135"/>
    </row>
    <row r="3824" spans="1:6" ht="14.5">
      <c r="A3824" s="135" t="s">
        <v>5899</v>
      </c>
      <c r="B3824" s="135">
        <v>530841</v>
      </c>
      <c r="C3824" s="135" t="s">
        <v>391</v>
      </c>
      <c r="D3824" s="135" t="s">
        <v>668</v>
      </c>
      <c r="E3824" s="135"/>
      <c r="F3824" s="135"/>
    </row>
    <row r="3825" spans="1:6" ht="14.5">
      <c r="A3825" s="135" t="s">
        <v>5900</v>
      </c>
      <c r="B3825" s="135">
        <v>503804</v>
      </c>
      <c r="C3825" s="135" t="s">
        <v>391</v>
      </c>
      <c r="D3825" s="135" t="s">
        <v>406</v>
      </c>
      <c r="E3825" s="135"/>
      <c r="F3825" s="135"/>
    </row>
    <row r="3826" spans="1:6" ht="14.5">
      <c r="A3826" s="135" t="s">
        <v>5901</v>
      </c>
      <c r="B3826" s="135">
        <v>512453</v>
      </c>
      <c r="C3826" s="135" t="s">
        <v>391</v>
      </c>
      <c r="D3826" s="135" t="s">
        <v>586</v>
      </c>
      <c r="E3826" s="135"/>
      <c r="F3826" s="135"/>
    </row>
    <row r="3827" spans="1:6" ht="14.5">
      <c r="A3827" s="135" t="s">
        <v>5902</v>
      </c>
      <c r="B3827" s="135">
        <v>532083</v>
      </c>
      <c r="C3827" s="135" t="s">
        <v>391</v>
      </c>
      <c r="D3827" s="135" t="s">
        <v>812</v>
      </c>
      <c r="E3827" s="135"/>
      <c r="F3827" s="135"/>
    </row>
    <row r="3828" spans="1:6" ht="14.5">
      <c r="A3828" s="135" t="s">
        <v>5903</v>
      </c>
      <c r="B3828" s="135">
        <v>530977</v>
      </c>
      <c r="C3828" s="135" t="s">
        <v>391</v>
      </c>
      <c r="D3828" s="135" t="s">
        <v>404</v>
      </c>
      <c r="E3828" s="135"/>
      <c r="F3828" s="135"/>
    </row>
    <row r="3829" spans="1:6" ht="14.5">
      <c r="A3829" s="135" t="s">
        <v>5904</v>
      </c>
      <c r="B3829" s="135">
        <v>531080</v>
      </c>
      <c r="C3829" s="135" t="s">
        <v>391</v>
      </c>
      <c r="D3829" s="135" t="s">
        <v>477</v>
      </c>
      <c r="E3829" s="135"/>
      <c r="F3829" s="135"/>
    </row>
    <row r="3830" spans="1:6" ht="14.5">
      <c r="A3830" s="135" t="s">
        <v>5905</v>
      </c>
      <c r="B3830" s="135">
        <v>538897</v>
      </c>
      <c r="C3830" s="135" t="s">
        <v>391</v>
      </c>
      <c r="D3830" s="135" t="s">
        <v>408</v>
      </c>
      <c r="E3830" s="135"/>
      <c r="F3830" s="135"/>
    </row>
    <row r="3831" spans="1:6" ht="14.5">
      <c r="A3831" s="135" t="s">
        <v>5906</v>
      </c>
      <c r="B3831" s="135" t="s">
        <v>391</v>
      </c>
      <c r="C3831" s="135" t="s">
        <v>5907</v>
      </c>
      <c r="D3831" s="135" t="s">
        <v>402</v>
      </c>
      <c r="E3831" s="135"/>
      <c r="F3831" s="135"/>
    </row>
    <row r="3832" spans="1:6" ht="14.5">
      <c r="A3832" s="135" t="s">
        <v>5908</v>
      </c>
      <c r="B3832" s="135">
        <v>508961</v>
      </c>
      <c r="C3832" s="135" t="s">
        <v>391</v>
      </c>
      <c r="D3832" s="135" t="s">
        <v>408</v>
      </c>
      <c r="E3832" s="135"/>
      <c r="F3832" s="135"/>
    </row>
    <row r="3833" spans="1:6" ht="14.5">
      <c r="A3833" s="135" t="s">
        <v>5909</v>
      </c>
      <c r="B3833" s="135">
        <v>531359</v>
      </c>
      <c r="C3833" s="135" t="s">
        <v>391</v>
      </c>
      <c r="D3833" s="135" t="s">
        <v>2797</v>
      </c>
      <c r="E3833" s="135"/>
      <c r="F3833" s="135"/>
    </row>
    <row r="3834" spans="1:6" ht="14.5">
      <c r="A3834" s="135" t="s">
        <v>5910</v>
      </c>
      <c r="B3834" s="135">
        <v>532498</v>
      </c>
      <c r="C3834" s="135" t="s">
        <v>5911</v>
      </c>
      <c r="D3834" s="135" t="s">
        <v>408</v>
      </c>
      <c r="E3834" s="135"/>
      <c r="F3834" s="135"/>
    </row>
    <row r="3835" spans="1:6" ht="14.5">
      <c r="A3835" s="135" t="s">
        <v>5912</v>
      </c>
      <c r="B3835" s="135">
        <v>532945</v>
      </c>
      <c r="C3835" s="135" t="s">
        <v>5913</v>
      </c>
      <c r="D3835" s="135" t="s">
        <v>789</v>
      </c>
      <c r="E3835" s="135"/>
      <c r="F3835" s="135"/>
    </row>
    <row r="3836" spans="1:6" ht="14.5">
      <c r="A3836" s="135" t="s">
        <v>5914</v>
      </c>
      <c r="B3836" s="135" t="s">
        <v>391</v>
      </c>
      <c r="C3836" s="135" t="s">
        <v>5915</v>
      </c>
      <c r="D3836" s="135" t="s">
        <v>482</v>
      </c>
      <c r="E3836" s="135"/>
      <c r="F3836" s="135"/>
    </row>
    <row r="3837" spans="1:6" ht="14.5">
      <c r="A3837" s="135" t="s">
        <v>5916</v>
      </c>
      <c r="B3837" s="135">
        <v>511218</v>
      </c>
      <c r="C3837" s="135" t="s">
        <v>5917</v>
      </c>
      <c r="D3837" s="135" t="s">
        <v>408</v>
      </c>
      <c r="E3837" s="135"/>
      <c r="F3837" s="135"/>
    </row>
    <row r="3838" spans="1:6" ht="14.5">
      <c r="A3838" s="135" t="s">
        <v>5918</v>
      </c>
      <c r="B3838" s="135">
        <v>511411</v>
      </c>
      <c r="C3838" s="135" t="s">
        <v>391</v>
      </c>
      <c r="D3838" s="135" t="s">
        <v>789</v>
      </c>
      <c r="E3838" s="135"/>
      <c r="F3838" s="135"/>
    </row>
    <row r="3839" spans="1:6" ht="14.5">
      <c r="A3839" s="135" t="s">
        <v>5919</v>
      </c>
      <c r="B3839" s="135">
        <v>542019</v>
      </c>
      <c r="C3839" s="135" t="s">
        <v>391</v>
      </c>
      <c r="D3839" s="135" t="s">
        <v>406</v>
      </c>
      <c r="E3839" s="135"/>
      <c r="F3839" s="135"/>
    </row>
    <row r="3840" spans="1:6" ht="14.5">
      <c r="A3840" s="135" t="s">
        <v>5920</v>
      </c>
      <c r="B3840" s="135" t="s">
        <v>391</v>
      </c>
      <c r="C3840" s="135" t="s">
        <v>5921</v>
      </c>
      <c r="D3840" s="135" t="s">
        <v>402</v>
      </c>
      <c r="E3840" s="135"/>
      <c r="F3840" s="135"/>
    </row>
    <row r="3841" spans="1:6" ht="14.5">
      <c r="A3841" s="135" t="s">
        <v>5922</v>
      </c>
      <c r="B3841" s="135">
        <v>531506</v>
      </c>
      <c r="C3841" s="135" t="s">
        <v>5923</v>
      </c>
      <c r="D3841" s="135" t="s">
        <v>812</v>
      </c>
      <c r="E3841" s="135"/>
      <c r="F3841" s="135"/>
    </row>
    <row r="3842" spans="1:6" ht="14.5">
      <c r="A3842" s="135" t="s">
        <v>5924</v>
      </c>
      <c r="B3842" s="135">
        <v>523790</v>
      </c>
      <c r="C3842" s="135" t="s">
        <v>391</v>
      </c>
      <c r="D3842" s="135" t="s">
        <v>505</v>
      </c>
      <c r="E3842" s="135"/>
      <c r="F3842" s="135"/>
    </row>
    <row r="3843" spans="1:6" ht="14.5">
      <c r="A3843" s="135" t="s">
        <v>5925</v>
      </c>
      <c r="B3843" s="135">
        <v>524632</v>
      </c>
      <c r="C3843" s="135" t="s">
        <v>391</v>
      </c>
      <c r="D3843" s="135" t="s">
        <v>429</v>
      </c>
      <c r="E3843" s="135"/>
      <c r="F3843" s="135"/>
    </row>
    <row r="3844" spans="1:6" ht="14.5">
      <c r="A3844" s="135" t="s">
        <v>5926</v>
      </c>
      <c r="B3844" s="135">
        <v>539252</v>
      </c>
      <c r="C3844" s="135" t="s">
        <v>5927</v>
      </c>
      <c r="D3844" s="135" t="s">
        <v>423</v>
      </c>
      <c r="E3844" s="135"/>
      <c r="F3844" s="135"/>
    </row>
    <row r="3845" spans="1:6" ht="14.5">
      <c r="A3845" s="135" t="s">
        <v>5928</v>
      </c>
      <c r="B3845" s="135">
        <v>517411</v>
      </c>
      <c r="C3845" s="135" t="s">
        <v>5929</v>
      </c>
      <c r="D3845" s="135" t="s">
        <v>537</v>
      </c>
      <c r="E3845" s="135"/>
      <c r="F3845" s="135"/>
    </row>
    <row r="3846" spans="1:6" ht="14.5">
      <c r="A3846" s="135" t="s">
        <v>5930</v>
      </c>
      <c r="B3846" s="135">
        <v>531219</v>
      </c>
      <c r="C3846" s="135" t="s">
        <v>391</v>
      </c>
      <c r="D3846" s="135" t="s">
        <v>429</v>
      </c>
      <c r="E3846" s="135"/>
      <c r="F3846" s="135"/>
    </row>
    <row r="3847" spans="1:6" ht="14.5">
      <c r="A3847" s="135" t="s">
        <v>5931</v>
      </c>
      <c r="B3847" s="135">
        <v>505515</v>
      </c>
      <c r="C3847" s="135" t="s">
        <v>391</v>
      </c>
      <c r="D3847" s="135" t="s">
        <v>374</v>
      </c>
      <c r="E3847" s="135"/>
      <c r="F3847" s="135"/>
    </row>
    <row r="3848" spans="1:6" ht="14.5">
      <c r="A3848" s="135" t="s">
        <v>5932</v>
      </c>
      <c r="B3848" s="135">
        <v>530907</v>
      </c>
      <c r="C3848" s="135" t="s">
        <v>391</v>
      </c>
      <c r="D3848" s="135" t="s">
        <v>812</v>
      </c>
      <c r="E3848" s="135"/>
      <c r="F3848" s="135"/>
    </row>
    <row r="3849" spans="1:6" ht="14.5">
      <c r="A3849" s="135" t="s">
        <v>5933</v>
      </c>
      <c r="B3849" s="135">
        <v>520141</v>
      </c>
      <c r="C3849" s="135" t="s">
        <v>391</v>
      </c>
      <c r="D3849" s="135" t="s">
        <v>746</v>
      </c>
      <c r="E3849" s="135"/>
      <c r="F3849" s="135"/>
    </row>
    <row r="3850" spans="1:6" ht="14.5">
      <c r="A3850" s="135" t="s">
        <v>5934</v>
      </c>
      <c r="B3850" s="135">
        <v>533014</v>
      </c>
      <c r="C3850" s="135" t="s">
        <v>5935</v>
      </c>
      <c r="D3850" s="135" t="s">
        <v>413</v>
      </c>
      <c r="E3850" s="135"/>
      <c r="F3850" s="135"/>
    </row>
    <row r="3851" spans="1:6" ht="14.5">
      <c r="A3851" s="135" t="s">
        <v>5936</v>
      </c>
      <c r="B3851" s="135">
        <v>533014</v>
      </c>
      <c r="C3851" s="135" t="s">
        <v>5935</v>
      </c>
      <c r="D3851" s="135" t="s">
        <v>413</v>
      </c>
      <c r="E3851" s="135"/>
      <c r="F3851" s="135"/>
    </row>
    <row r="3852" spans="1:6" ht="14.5">
      <c r="A3852" s="135" t="s">
        <v>5937</v>
      </c>
      <c r="B3852" s="135">
        <v>520086</v>
      </c>
      <c r="C3852" s="135" t="s">
        <v>5938</v>
      </c>
      <c r="D3852" s="135" t="s">
        <v>712</v>
      </c>
      <c r="E3852" s="135"/>
      <c r="F3852" s="135"/>
    </row>
    <row r="3853" spans="1:6" ht="14.5">
      <c r="A3853" s="135" t="s">
        <v>5939</v>
      </c>
      <c r="B3853" s="135">
        <v>540736</v>
      </c>
      <c r="C3853" s="135" t="s">
        <v>391</v>
      </c>
      <c r="D3853" s="135" t="s">
        <v>496</v>
      </c>
      <c r="E3853" s="135"/>
      <c r="F3853" s="135"/>
    </row>
    <row r="3854" spans="1:6" ht="14.5">
      <c r="A3854" s="135" t="s">
        <v>5940</v>
      </c>
      <c r="B3854" s="135">
        <v>539983</v>
      </c>
      <c r="C3854" s="135" t="s">
        <v>391</v>
      </c>
      <c r="D3854" s="135" t="s">
        <v>374</v>
      </c>
      <c r="E3854" s="135"/>
      <c r="F3854" s="135"/>
    </row>
    <row r="3855" spans="1:6" ht="14.5">
      <c r="A3855" s="135" t="s">
        <v>5941</v>
      </c>
      <c r="B3855" s="135">
        <v>532217</v>
      </c>
      <c r="C3855" s="135" t="s">
        <v>391</v>
      </c>
      <c r="D3855" s="135" t="s">
        <v>374</v>
      </c>
      <c r="E3855" s="135"/>
      <c r="F3855" s="135"/>
    </row>
    <row r="3856" spans="1:6" ht="14.5">
      <c r="A3856" s="135" t="s">
        <v>5942</v>
      </c>
      <c r="B3856" s="135">
        <v>500550</v>
      </c>
      <c r="C3856" s="135" t="s">
        <v>5943</v>
      </c>
      <c r="D3856" s="135" t="s">
        <v>434</v>
      </c>
      <c r="E3856" s="135"/>
      <c r="F3856" s="135"/>
    </row>
    <row r="3857" spans="1:6" ht="14.5">
      <c r="A3857" s="135" t="s">
        <v>5944</v>
      </c>
      <c r="B3857" s="135">
        <v>512131</v>
      </c>
      <c r="C3857" s="135" t="s">
        <v>5945</v>
      </c>
      <c r="D3857" s="135" t="s">
        <v>511</v>
      </c>
      <c r="E3857" s="135"/>
      <c r="F3857" s="135"/>
    </row>
    <row r="3858" spans="1:6" ht="14.5">
      <c r="A3858" s="135" t="s">
        <v>5946</v>
      </c>
      <c r="B3858" s="135">
        <v>523606</v>
      </c>
      <c r="C3858" s="135" t="s">
        <v>391</v>
      </c>
      <c r="D3858" s="135" t="s">
        <v>864</v>
      </c>
      <c r="E3858" s="135"/>
      <c r="F3858" s="135"/>
    </row>
    <row r="3859" spans="1:6" ht="14.5">
      <c r="A3859" s="135" t="s">
        <v>5947</v>
      </c>
      <c r="B3859" s="135" t="s">
        <v>391</v>
      </c>
      <c r="C3859" s="135" t="s">
        <v>5948</v>
      </c>
      <c r="D3859" s="135" t="s">
        <v>402</v>
      </c>
      <c r="E3859" s="135"/>
      <c r="F3859" s="135"/>
    </row>
    <row r="3860" spans="1:6" ht="14.5">
      <c r="A3860" s="135" t="s">
        <v>5949</v>
      </c>
      <c r="B3860" s="135">
        <v>524642</v>
      </c>
      <c r="C3860" s="135" t="s">
        <v>391</v>
      </c>
      <c r="D3860" s="135" t="s">
        <v>477</v>
      </c>
      <c r="E3860" s="135"/>
      <c r="F3860" s="135"/>
    </row>
    <row r="3861" spans="1:6" ht="14.5">
      <c r="A3861" s="135" t="s">
        <v>5950</v>
      </c>
      <c r="B3861" s="135">
        <v>521194</v>
      </c>
      <c r="C3861" s="135" t="s">
        <v>5951</v>
      </c>
      <c r="D3861" s="135" t="s">
        <v>374</v>
      </c>
      <c r="E3861" s="135"/>
      <c r="F3861" s="135"/>
    </row>
    <row r="3862" spans="1:6" ht="14.5">
      <c r="A3862" s="135" t="s">
        <v>5952</v>
      </c>
      <c r="B3862" s="135" t="s">
        <v>391</v>
      </c>
      <c r="C3862" s="135" t="s">
        <v>5953</v>
      </c>
      <c r="D3862" s="135" t="s">
        <v>402</v>
      </c>
      <c r="E3862" s="135"/>
      <c r="F3862" s="135"/>
    </row>
    <row r="3863" spans="1:6" ht="14.5">
      <c r="A3863" s="135" t="s">
        <v>5954</v>
      </c>
      <c r="B3863" s="135" t="s">
        <v>391</v>
      </c>
      <c r="C3863" s="135" t="s">
        <v>5955</v>
      </c>
      <c r="D3863" s="135" t="s">
        <v>402</v>
      </c>
      <c r="E3863" s="135"/>
      <c r="F3863" s="135"/>
    </row>
    <row r="3864" spans="1:6" ht="14.5">
      <c r="A3864" s="135" t="s">
        <v>5956</v>
      </c>
      <c r="B3864" s="135">
        <v>531635</v>
      </c>
      <c r="C3864" s="135" t="s">
        <v>391</v>
      </c>
      <c r="D3864" s="135" t="s">
        <v>1023</v>
      </c>
      <c r="E3864" s="135"/>
      <c r="F3864" s="135"/>
    </row>
    <row r="3865" spans="1:6" ht="14.5">
      <c r="A3865" s="135" t="s">
        <v>5957</v>
      </c>
      <c r="B3865" s="135">
        <v>512197</v>
      </c>
      <c r="C3865" s="135" t="s">
        <v>391</v>
      </c>
      <c r="D3865" s="135" t="s">
        <v>408</v>
      </c>
      <c r="E3865" s="135"/>
      <c r="F3865" s="135"/>
    </row>
    <row r="3866" spans="1:6" ht="14.5">
      <c r="A3866" s="135" t="s">
        <v>5958</v>
      </c>
      <c r="B3866" s="135">
        <v>531635</v>
      </c>
      <c r="C3866" s="135" t="s">
        <v>391</v>
      </c>
      <c r="D3866" s="135" t="s">
        <v>1023</v>
      </c>
      <c r="E3866" s="135"/>
      <c r="F3866" s="135"/>
    </row>
    <row r="3867" spans="1:6" ht="14.5">
      <c r="A3867" s="135" t="s">
        <v>5959</v>
      </c>
      <c r="B3867" s="135" t="s">
        <v>391</v>
      </c>
      <c r="C3867" s="135" t="s">
        <v>5960</v>
      </c>
      <c r="D3867" s="135" t="s">
        <v>402</v>
      </c>
      <c r="E3867" s="135"/>
      <c r="F3867" s="135"/>
    </row>
    <row r="3868" spans="1:6" ht="14.5">
      <c r="A3868" s="135" t="s">
        <v>5961</v>
      </c>
      <c r="B3868" s="135">
        <v>536073</v>
      </c>
      <c r="C3868" s="135" t="s">
        <v>391</v>
      </c>
      <c r="D3868" s="135" t="s">
        <v>789</v>
      </c>
      <c r="E3868" s="135"/>
      <c r="F3868" s="135"/>
    </row>
    <row r="3869" spans="1:6" ht="14.5">
      <c r="A3869" s="135" t="s">
        <v>5962</v>
      </c>
      <c r="B3869" s="135">
        <v>539742</v>
      </c>
      <c r="C3869" s="135" t="s">
        <v>5963</v>
      </c>
      <c r="D3869" s="135" t="s">
        <v>1090</v>
      </c>
      <c r="E3869" s="135"/>
      <c r="F3869" s="135"/>
    </row>
    <row r="3870" spans="1:6" ht="14.5">
      <c r="A3870" s="135" t="s">
        <v>5964</v>
      </c>
      <c r="B3870" s="135">
        <v>507998</v>
      </c>
      <c r="C3870" s="135" t="s">
        <v>391</v>
      </c>
      <c r="D3870" s="135" t="s">
        <v>746</v>
      </c>
      <c r="E3870" s="135"/>
      <c r="F3870" s="135"/>
    </row>
    <row r="3871" spans="1:6" ht="14.5">
      <c r="A3871" s="135" t="s">
        <v>5965</v>
      </c>
      <c r="B3871" s="135">
        <v>513472</v>
      </c>
      <c r="C3871" s="135" t="s">
        <v>391</v>
      </c>
      <c r="D3871" s="135" t="s">
        <v>1311</v>
      </c>
      <c r="E3871" s="135"/>
      <c r="F3871" s="135"/>
    </row>
    <row r="3872" spans="1:6" ht="14.5">
      <c r="A3872" s="135" t="s">
        <v>5966</v>
      </c>
      <c r="B3872" s="135">
        <v>523838</v>
      </c>
      <c r="C3872" s="135" t="s">
        <v>5967</v>
      </c>
      <c r="D3872" s="135" t="s">
        <v>789</v>
      </c>
      <c r="E3872" s="135"/>
      <c r="F3872" s="135"/>
    </row>
    <row r="3873" spans="1:6" ht="14.5">
      <c r="A3873" s="135" t="s">
        <v>5968</v>
      </c>
      <c r="B3873" s="135">
        <v>533018</v>
      </c>
      <c r="C3873" s="135" t="s">
        <v>391</v>
      </c>
      <c r="D3873" s="135" t="s">
        <v>406</v>
      </c>
      <c r="E3873" s="135"/>
      <c r="F3873" s="135"/>
    </row>
    <row r="3874" spans="1:6" ht="14.5">
      <c r="A3874" s="135" t="s">
        <v>5969</v>
      </c>
      <c r="B3874" s="135">
        <v>533019</v>
      </c>
      <c r="C3874" s="135" t="s">
        <v>391</v>
      </c>
      <c r="D3874" s="135" t="s">
        <v>385</v>
      </c>
      <c r="E3874" s="135"/>
      <c r="F3874" s="135"/>
    </row>
    <row r="3875" spans="1:6" ht="14.5">
      <c r="A3875" s="135" t="s">
        <v>5970</v>
      </c>
      <c r="B3875" s="135">
        <v>503229</v>
      </c>
      <c r="C3875" s="135" t="s">
        <v>391</v>
      </c>
      <c r="D3875" s="135" t="s">
        <v>477</v>
      </c>
      <c r="E3875" s="135"/>
      <c r="F3875" s="135"/>
    </row>
    <row r="3876" spans="1:6" ht="14.5">
      <c r="A3876" s="135" t="s">
        <v>5971</v>
      </c>
      <c r="B3876" s="135">
        <v>519566</v>
      </c>
      <c r="C3876" s="135" t="s">
        <v>391</v>
      </c>
      <c r="D3876" s="135" t="s">
        <v>451</v>
      </c>
      <c r="E3876" s="135"/>
      <c r="F3876" s="135"/>
    </row>
    <row r="3877" spans="1:6" ht="14.5">
      <c r="A3877" s="135" t="s">
        <v>5972</v>
      </c>
      <c r="B3877" s="135">
        <v>523023</v>
      </c>
      <c r="C3877" s="135" t="s">
        <v>391</v>
      </c>
      <c r="D3877" s="135" t="s">
        <v>592</v>
      </c>
      <c r="E3877" s="135"/>
      <c r="F3877" s="135"/>
    </row>
    <row r="3878" spans="1:6" ht="14.5">
      <c r="A3878" s="135" t="s">
        <v>5973</v>
      </c>
      <c r="B3878" s="135">
        <v>532029</v>
      </c>
      <c r="C3878" s="135" t="s">
        <v>391</v>
      </c>
      <c r="D3878" s="135" t="s">
        <v>812</v>
      </c>
      <c r="E3878" s="135"/>
      <c r="F3878" s="135"/>
    </row>
    <row r="3879" spans="1:6" ht="14.5">
      <c r="A3879" s="135" t="s">
        <v>5974</v>
      </c>
      <c r="B3879" s="135">
        <v>505504</v>
      </c>
      <c r="C3879" s="135" t="s">
        <v>391</v>
      </c>
      <c r="D3879" s="135" t="s">
        <v>377</v>
      </c>
      <c r="E3879" s="135"/>
      <c r="F3879" s="135"/>
    </row>
    <row r="3880" spans="1:6" ht="14.5">
      <c r="A3880" s="135" t="s">
        <v>5975</v>
      </c>
      <c r="B3880" s="135">
        <v>505729</v>
      </c>
      <c r="C3880" s="135" t="s">
        <v>391</v>
      </c>
      <c r="D3880" s="135" t="s">
        <v>399</v>
      </c>
      <c r="E3880" s="135"/>
      <c r="F3880" s="135"/>
    </row>
    <row r="3881" spans="1:6" ht="14.5">
      <c r="A3881" s="135" t="s">
        <v>5976</v>
      </c>
      <c r="B3881" s="135">
        <v>505729</v>
      </c>
      <c r="C3881" s="135" t="s">
        <v>391</v>
      </c>
      <c r="D3881" s="135" t="s">
        <v>399</v>
      </c>
      <c r="E3881" s="135"/>
      <c r="F3881" s="135"/>
    </row>
    <row r="3882" spans="1:6" ht="14.5">
      <c r="A3882" s="135" t="s">
        <v>5977</v>
      </c>
      <c r="B3882" s="135">
        <v>509887</v>
      </c>
      <c r="C3882" s="135" t="s">
        <v>391</v>
      </c>
      <c r="D3882" s="135" t="s">
        <v>2562</v>
      </c>
      <c r="E3882" s="135"/>
      <c r="F3882" s="135"/>
    </row>
    <row r="3883" spans="1:6" ht="14.5">
      <c r="A3883" s="135" t="s">
        <v>5978</v>
      </c>
      <c r="B3883" s="135">
        <v>539410</v>
      </c>
      <c r="C3883" s="135" t="s">
        <v>391</v>
      </c>
      <c r="D3883" s="135" t="s">
        <v>413</v>
      </c>
      <c r="E3883" s="135"/>
      <c r="F3883" s="135"/>
    </row>
    <row r="3884" spans="1:6" ht="14.5">
      <c r="A3884" s="135" t="s">
        <v>5979</v>
      </c>
      <c r="B3884" s="135">
        <v>539410</v>
      </c>
      <c r="C3884" s="135" t="s">
        <v>391</v>
      </c>
      <c r="D3884" s="135" t="s">
        <v>413</v>
      </c>
      <c r="E3884" s="135"/>
      <c r="F3884" s="135"/>
    </row>
    <row r="3885" spans="1:6" ht="14.5">
      <c r="A3885" s="135" t="s">
        <v>5980</v>
      </c>
      <c r="B3885" s="135" t="s">
        <v>391</v>
      </c>
      <c r="C3885" s="135" t="s">
        <v>5981</v>
      </c>
      <c r="D3885" s="135" t="s">
        <v>402</v>
      </c>
      <c r="E3885" s="135"/>
      <c r="F3885" s="135"/>
    </row>
    <row r="3886" spans="1:6" ht="14.5">
      <c r="A3886" s="135" t="s">
        <v>5982</v>
      </c>
      <c r="B3886" s="135" t="s">
        <v>391</v>
      </c>
      <c r="C3886" s="135" t="s">
        <v>5981</v>
      </c>
      <c r="D3886" s="135" t="s">
        <v>402</v>
      </c>
      <c r="E3886" s="135"/>
      <c r="F3886" s="135"/>
    </row>
    <row r="3887" spans="1:6" ht="14.5">
      <c r="A3887" s="135" t="s">
        <v>5983</v>
      </c>
      <c r="B3887" s="135">
        <v>502742</v>
      </c>
      <c r="C3887" s="135" t="s">
        <v>5984</v>
      </c>
      <c r="D3887" s="135" t="s">
        <v>406</v>
      </c>
      <c r="E3887" s="135"/>
      <c r="F3887" s="135"/>
    </row>
    <row r="3888" spans="1:6" ht="14.5">
      <c r="A3888" s="135" t="s">
        <v>5985</v>
      </c>
      <c r="B3888" s="135">
        <v>540653</v>
      </c>
      <c r="C3888" s="135" t="s">
        <v>5986</v>
      </c>
      <c r="D3888" s="135" t="s">
        <v>511</v>
      </c>
      <c r="E3888" s="135"/>
      <c r="F3888" s="135"/>
    </row>
    <row r="3889" spans="1:6" ht="14.5">
      <c r="A3889" s="135" t="s">
        <v>5987</v>
      </c>
      <c r="B3889" s="135">
        <v>523164</v>
      </c>
      <c r="C3889" s="135" t="s">
        <v>391</v>
      </c>
      <c r="D3889" s="135" t="s">
        <v>589</v>
      </c>
      <c r="E3889" s="135"/>
      <c r="F3889" s="135"/>
    </row>
    <row r="3890" spans="1:6" ht="14.5">
      <c r="A3890" s="135" t="s">
        <v>5988</v>
      </c>
      <c r="B3890" s="135">
        <v>532879</v>
      </c>
      <c r="C3890" s="135" t="s">
        <v>391</v>
      </c>
      <c r="D3890" s="135" t="s">
        <v>1090</v>
      </c>
      <c r="E3890" s="135"/>
      <c r="F3890" s="135"/>
    </row>
    <row r="3891" spans="1:6" ht="14.5">
      <c r="A3891" s="135" t="s">
        <v>5989</v>
      </c>
      <c r="B3891" s="135" t="s">
        <v>391</v>
      </c>
      <c r="C3891" s="135" t="s">
        <v>5990</v>
      </c>
      <c r="D3891" s="135" t="s">
        <v>402</v>
      </c>
      <c r="E3891" s="135"/>
      <c r="F3891" s="135"/>
    </row>
    <row r="3892" spans="1:6" ht="14.5">
      <c r="A3892" s="135" t="s">
        <v>5991</v>
      </c>
      <c r="B3892" s="135" t="s">
        <v>391</v>
      </c>
      <c r="C3892" s="135" t="s">
        <v>5990</v>
      </c>
      <c r="D3892" s="135" t="s">
        <v>402</v>
      </c>
      <c r="E3892" s="135"/>
      <c r="F3892" s="135"/>
    </row>
    <row r="3893" spans="1:6" ht="14.5">
      <c r="A3893" s="135" t="s">
        <v>5992</v>
      </c>
      <c r="B3893" s="135">
        <v>538667</v>
      </c>
      <c r="C3893" s="135" t="s">
        <v>391</v>
      </c>
      <c r="D3893" s="135" t="s">
        <v>413</v>
      </c>
      <c r="E3893" s="135"/>
      <c r="F3893" s="135"/>
    </row>
    <row r="3894" spans="1:6" ht="14.5">
      <c r="A3894" s="135" t="s">
        <v>5993</v>
      </c>
      <c r="B3894" s="135">
        <v>512589</v>
      </c>
      <c r="C3894" s="135" t="s">
        <v>391</v>
      </c>
      <c r="D3894" s="135" t="s">
        <v>413</v>
      </c>
      <c r="E3894" s="135"/>
      <c r="F3894" s="135"/>
    </row>
    <row r="3895" spans="1:6" ht="14.5">
      <c r="A3895" s="135" t="s">
        <v>5994</v>
      </c>
      <c r="B3895" s="135">
        <v>532961</v>
      </c>
      <c r="C3895" s="135" t="s">
        <v>5995</v>
      </c>
      <c r="D3895" s="135" t="s">
        <v>471</v>
      </c>
      <c r="E3895" s="135"/>
      <c r="F3895" s="135"/>
    </row>
    <row r="3896" spans="1:6" ht="14.5">
      <c r="A3896" s="135" t="s">
        <v>5996</v>
      </c>
      <c r="B3896" s="135">
        <v>532795</v>
      </c>
      <c r="C3896" s="135" t="s">
        <v>5997</v>
      </c>
      <c r="D3896" s="135" t="s">
        <v>1130</v>
      </c>
      <c r="E3896" s="135"/>
      <c r="F3896" s="135"/>
    </row>
    <row r="3897" spans="1:6" ht="14.5">
      <c r="A3897" s="135" t="s">
        <v>5998</v>
      </c>
      <c r="B3897" s="135">
        <v>503811</v>
      </c>
      <c r="C3897" s="135" t="s">
        <v>5999</v>
      </c>
      <c r="D3897" s="135" t="s">
        <v>406</v>
      </c>
      <c r="E3897" s="135"/>
      <c r="F3897" s="135"/>
    </row>
    <row r="3898" spans="1:6" ht="14.5">
      <c r="A3898" s="135" t="s">
        <v>6000</v>
      </c>
      <c r="B3898" s="135">
        <v>504398</v>
      </c>
      <c r="C3898" s="135" t="s">
        <v>391</v>
      </c>
      <c r="D3898" s="135" t="s">
        <v>505</v>
      </c>
      <c r="E3898" s="135"/>
      <c r="F3898" s="135"/>
    </row>
    <row r="3899" spans="1:6" ht="14.5">
      <c r="A3899" s="135" t="s">
        <v>6001</v>
      </c>
      <c r="B3899" s="135">
        <v>533206</v>
      </c>
      <c r="C3899" s="135" t="s">
        <v>6002</v>
      </c>
      <c r="D3899" s="135" t="s">
        <v>530</v>
      </c>
      <c r="E3899" s="135"/>
      <c r="F3899" s="135"/>
    </row>
    <row r="3900" spans="1:6" ht="14.5">
      <c r="A3900" s="135" t="s">
        <v>6003</v>
      </c>
      <c r="B3900" s="135">
        <v>500472</v>
      </c>
      <c r="C3900" s="135" t="s">
        <v>6004</v>
      </c>
      <c r="D3900" s="135" t="s">
        <v>576</v>
      </c>
      <c r="E3900" s="135"/>
      <c r="F3900" s="135"/>
    </row>
    <row r="3901" spans="1:6" ht="14.5">
      <c r="A3901" s="135" t="s">
        <v>6005</v>
      </c>
      <c r="B3901" s="135">
        <v>500472</v>
      </c>
      <c r="C3901" s="135" t="s">
        <v>6006</v>
      </c>
      <c r="D3901" s="135" t="s">
        <v>576</v>
      </c>
      <c r="E3901" s="135"/>
      <c r="F3901" s="135"/>
    </row>
    <row r="3902" spans="1:6" ht="14.5">
      <c r="A3902" s="135" t="s">
        <v>6007</v>
      </c>
      <c r="B3902" s="135">
        <v>539861</v>
      </c>
      <c r="C3902" s="135" t="s">
        <v>6008</v>
      </c>
      <c r="D3902" s="135" t="s">
        <v>789</v>
      </c>
      <c r="E3902" s="135"/>
      <c r="F3902" s="135"/>
    </row>
    <row r="3903" spans="1:6" ht="14.5">
      <c r="A3903" s="135" t="s">
        <v>6009</v>
      </c>
      <c r="B3903" s="135">
        <v>538562</v>
      </c>
      <c r="C3903" s="135" t="s">
        <v>6010</v>
      </c>
      <c r="D3903" s="135" t="s">
        <v>789</v>
      </c>
      <c r="E3903" s="135"/>
      <c r="F3903" s="135"/>
    </row>
    <row r="3904" spans="1:6" ht="14.5">
      <c r="A3904" s="135" t="s">
        <v>6011</v>
      </c>
      <c r="B3904" s="135">
        <v>532143</v>
      </c>
      <c r="C3904" s="135" t="s">
        <v>6012</v>
      </c>
      <c r="D3904" s="135" t="s">
        <v>471</v>
      </c>
      <c r="E3904" s="135"/>
      <c r="F3904" s="135"/>
    </row>
    <row r="3905" spans="1:6" ht="14.5">
      <c r="A3905" s="135" t="s">
        <v>6013</v>
      </c>
      <c r="B3905" s="135">
        <v>532143</v>
      </c>
      <c r="C3905" s="135" t="s">
        <v>6012</v>
      </c>
      <c r="D3905" s="135" t="s">
        <v>471</v>
      </c>
      <c r="E3905" s="135"/>
      <c r="F3905" s="135"/>
    </row>
    <row r="3906" spans="1:6" ht="14.5">
      <c r="A3906" s="135" t="s">
        <v>6014</v>
      </c>
      <c r="B3906" s="135">
        <v>531169</v>
      </c>
      <c r="C3906" s="135" t="s">
        <v>391</v>
      </c>
      <c r="D3906" s="135" t="s">
        <v>408</v>
      </c>
      <c r="E3906" s="135"/>
      <c r="F3906" s="135"/>
    </row>
    <row r="3907" spans="1:6" ht="14.5">
      <c r="A3907" s="135" t="s">
        <v>6015</v>
      </c>
      <c r="B3907" s="135" t="s">
        <v>391</v>
      </c>
      <c r="C3907" s="135" t="s">
        <v>6016</v>
      </c>
      <c r="D3907" s="135" t="s">
        <v>402</v>
      </c>
      <c r="E3907" s="135"/>
      <c r="F3907" s="135"/>
    </row>
    <row r="3908" spans="1:6" ht="14.5">
      <c r="A3908" s="135" t="s">
        <v>6017</v>
      </c>
      <c r="B3908" s="135">
        <v>541967</v>
      </c>
      <c r="C3908" s="135" t="s">
        <v>391</v>
      </c>
      <c r="D3908" s="135" t="s">
        <v>505</v>
      </c>
      <c r="E3908" s="135"/>
      <c r="F3908" s="135"/>
    </row>
    <row r="3909" spans="1:6" ht="14.5">
      <c r="A3909" s="135" t="s">
        <v>6018</v>
      </c>
      <c r="B3909" s="135">
        <v>526479</v>
      </c>
      <c r="C3909" s="135" t="s">
        <v>391</v>
      </c>
      <c r="D3909" s="135" t="s">
        <v>406</v>
      </c>
      <c r="E3909" s="135"/>
      <c r="F3909" s="135"/>
    </row>
    <row r="3910" spans="1:6" ht="14.5">
      <c r="A3910" s="135" t="s">
        <v>6019</v>
      </c>
      <c r="B3910" s="135">
        <v>505650</v>
      </c>
      <c r="C3910" s="135" t="s">
        <v>391</v>
      </c>
      <c r="D3910" s="135" t="s">
        <v>469</v>
      </c>
      <c r="E3910" s="135"/>
      <c r="F3910" s="135"/>
    </row>
    <row r="3911" spans="1:6" ht="14.5">
      <c r="A3911" s="135" t="s">
        <v>6020</v>
      </c>
      <c r="B3911" s="135">
        <v>538919</v>
      </c>
      <c r="C3911" s="135" t="s">
        <v>391</v>
      </c>
      <c r="D3911" s="135" t="s">
        <v>477</v>
      </c>
      <c r="E3911" s="135"/>
      <c r="F3911" s="135"/>
    </row>
    <row r="3912" spans="1:6" ht="14.5">
      <c r="A3912" s="135" t="s">
        <v>6021</v>
      </c>
      <c r="B3912" s="135">
        <v>538919</v>
      </c>
      <c r="C3912" s="135" t="s">
        <v>391</v>
      </c>
      <c r="D3912" s="135" t="s">
        <v>477</v>
      </c>
      <c r="E3912" s="135"/>
      <c r="F3912" s="135"/>
    </row>
    <row r="3913" spans="1:6" ht="14.5">
      <c r="A3913" s="135" t="s">
        <v>6022</v>
      </c>
      <c r="B3913" s="135">
        <v>539494</v>
      </c>
      <c r="C3913" s="135" t="s">
        <v>391</v>
      </c>
      <c r="D3913" s="135" t="s">
        <v>408</v>
      </c>
      <c r="E3913" s="135"/>
      <c r="F3913" s="135"/>
    </row>
    <row r="3914" spans="1:6" ht="14.5">
      <c r="A3914" s="135" t="s">
        <v>6023</v>
      </c>
      <c r="B3914" s="135">
        <v>532419</v>
      </c>
      <c r="C3914" s="135" t="s">
        <v>6024</v>
      </c>
      <c r="D3914" s="135" t="s">
        <v>2018</v>
      </c>
      <c r="E3914" s="135"/>
      <c r="F3914" s="135"/>
    </row>
    <row r="3915" spans="1:6" ht="14.5">
      <c r="A3915" s="135" t="s">
        <v>6025</v>
      </c>
      <c r="B3915" s="135">
        <v>508905</v>
      </c>
      <c r="C3915" s="135" t="s">
        <v>391</v>
      </c>
      <c r="D3915" s="135" t="s">
        <v>374</v>
      </c>
      <c r="E3915" s="135"/>
      <c r="F3915" s="135"/>
    </row>
    <row r="3916" spans="1:6" ht="14.5">
      <c r="A3916" s="135" t="s">
        <v>6026</v>
      </c>
      <c r="B3916" s="135">
        <v>505192</v>
      </c>
      <c r="C3916" s="135" t="s">
        <v>6027</v>
      </c>
      <c r="D3916" s="135" t="s">
        <v>469</v>
      </c>
      <c r="E3916" s="135"/>
      <c r="F3916" s="135"/>
    </row>
    <row r="3917" spans="1:6" ht="14.5">
      <c r="A3917" s="135" t="s">
        <v>6028</v>
      </c>
      <c r="B3917" s="135">
        <v>540686</v>
      </c>
      <c r="C3917" s="135" t="s">
        <v>391</v>
      </c>
      <c r="D3917" s="135" t="s">
        <v>429</v>
      </c>
      <c r="E3917" s="135"/>
      <c r="F3917" s="135"/>
    </row>
    <row r="3918" spans="1:6" ht="14.5">
      <c r="A3918" s="135" t="s">
        <v>6029</v>
      </c>
      <c r="B3918" s="135">
        <v>540679</v>
      </c>
      <c r="C3918" s="135" t="s">
        <v>6030</v>
      </c>
      <c r="D3918" s="135" t="s">
        <v>429</v>
      </c>
      <c r="E3918" s="135"/>
      <c r="F3918" s="135"/>
    </row>
    <row r="3919" spans="1:6" ht="14.5">
      <c r="A3919" s="135" t="s">
        <v>6031</v>
      </c>
      <c r="B3919" s="135">
        <v>540679</v>
      </c>
      <c r="C3919" s="135" t="s">
        <v>6030</v>
      </c>
      <c r="D3919" s="135" t="s">
        <v>429</v>
      </c>
      <c r="E3919" s="135"/>
      <c r="F3919" s="135"/>
    </row>
    <row r="3920" spans="1:6" ht="14.5">
      <c r="A3920" s="135" t="s">
        <v>6032</v>
      </c>
      <c r="B3920" s="135">
        <v>532815</v>
      </c>
      <c r="C3920" s="135" t="s">
        <v>6033</v>
      </c>
      <c r="D3920" s="135" t="s">
        <v>429</v>
      </c>
      <c r="E3920" s="135"/>
      <c r="F3920" s="135"/>
    </row>
    <row r="3921" spans="1:6" ht="14.5">
      <c r="A3921" s="135" t="s">
        <v>6034</v>
      </c>
      <c r="B3921" s="135" t="s">
        <v>391</v>
      </c>
      <c r="C3921" s="135" t="s">
        <v>6035</v>
      </c>
      <c r="D3921" s="135" t="s">
        <v>402</v>
      </c>
      <c r="E3921" s="135"/>
      <c r="F3921" s="135"/>
    </row>
    <row r="3922" spans="1:6" ht="14.5">
      <c r="A3922" s="135" t="s">
        <v>6036</v>
      </c>
      <c r="B3922" s="135">
        <v>505827</v>
      </c>
      <c r="C3922" s="135" t="s">
        <v>391</v>
      </c>
      <c r="D3922" s="135" t="s">
        <v>576</v>
      </c>
      <c r="E3922" s="135"/>
      <c r="F3922" s="135"/>
    </row>
    <row r="3923" spans="1:6" ht="14.5">
      <c r="A3923" s="135" t="s">
        <v>6037</v>
      </c>
      <c r="B3923" s="135">
        <v>538635</v>
      </c>
      <c r="C3923" s="135" t="s">
        <v>6038</v>
      </c>
      <c r="D3923" s="135" t="s">
        <v>712</v>
      </c>
      <c r="E3923" s="135"/>
      <c r="F3923" s="135"/>
    </row>
    <row r="3924" spans="1:6" ht="14.5">
      <c r="A3924" s="135" t="s">
        <v>6039</v>
      </c>
      <c r="B3924" s="135">
        <v>532784</v>
      </c>
      <c r="C3924" s="135" t="s">
        <v>6040</v>
      </c>
      <c r="D3924" s="135" t="s">
        <v>477</v>
      </c>
      <c r="E3924" s="135"/>
      <c r="F3924" s="135"/>
    </row>
    <row r="3925" spans="1:6" ht="14.5">
      <c r="A3925" s="135" t="s">
        <v>6041</v>
      </c>
      <c r="B3925" s="135">
        <v>512014</v>
      </c>
      <c r="C3925" s="135" t="s">
        <v>391</v>
      </c>
      <c r="D3925" s="135" t="s">
        <v>812</v>
      </c>
      <c r="E3925" s="135"/>
      <c r="F3925" s="135"/>
    </row>
    <row r="3926" spans="1:6" ht="14.5">
      <c r="A3926" s="135" t="s">
        <v>6042</v>
      </c>
      <c r="B3926" s="135">
        <v>538923</v>
      </c>
      <c r="C3926" s="135" t="s">
        <v>391</v>
      </c>
      <c r="D3926" s="135" t="s">
        <v>377</v>
      </c>
      <c r="E3926" s="135"/>
      <c r="F3926" s="135"/>
    </row>
    <row r="3927" spans="1:6" ht="14.5">
      <c r="A3927" s="135" t="s">
        <v>6043</v>
      </c>
      <c r="B3927" s="135">
        <v>504375</v>
      </c>
      <c r="C3927" s="135" t="s">
        <v>391</v>
      </c>
      <c r="D3927" s="135" t="s">
        <v>377</v>
      </c>
      <c r="E3927" s="135"/>
      <c r="F3927" s="135"/>
    </row>
    <row r="3928" spans="1:6" ht="14.5">
      <c r="A3928" s="135" t="s">
        <v>6044</v>
      </c>
      <c r="B3928" s="135">
        <v>532344</v>
      </c>
      <c r="C3928" s="135" t="s">
        <v>391</v>
      </c>
      <c r="D3928" s="135" t="s">
        <v>484</v>
      </c>
      <c r="E3928" s="135"/>
      <c r="F3928" s="135"/>
    </row>
    <row r="3929" spans="1:6" ht="14.5">
      <c r="A3929" s="135" t="s">
        <v>6045</v>
      </c>
      <c r="B3929" s="135">
        <v>532344</v>
      </c>
      <c r="C3929" s="135" t="s">
        <v>391</v>
      </c>
      <c r="D3929" s="135" t="s">
        <v>484</v>
      </c>
      <c r="E3929" s="135"/>
      <c r="F3929" s="135"/>
    </row>
    <row r="3930" spans="1:6" ht="14.5">
      <c r="A3930" s="135" t="s">
        <v>6046</v>
      </c>
      <c r="B3930" s="135" t="s">
        <v>391</v>
      </c>
      <c r="C3930" s="135" t="s">
        <v>6047</v>
      </c>
      <c r="D3930" s="135" t="s">
        <v>402</v>
      </c>
      <c r="E3930" s="135"/>
      <c r="F3930" s="135"/>
    </row>
    <row r="3931" spans="1:6" ht="14.5">
      <c r="A3931" s="135" t="s">
        <v>6048</v>
      </c>
      <c r="B3931" s="135">
        <v>532725</v>
      </c>
      <c r="C3931" s="135" t="s">
        <v>6049</v>
      </c>
      <c r="D3931" s="135" t="s">
        <v>551</v>
      </c>
      <c r="E3931" s="135"/>
      <c r="F3931" s="135"/>
    </row>
    <row r="3932" spans="1:6" ht="14.5">
      <c r="A3932" s="135" t="s">
        <v>6050</v>
      </c>
      <c r="B3932" s="135">
        <v>532725</v>
      </c>
      <c r="C3932" s="135" t="s">
        <v>6049</v>
      </c>
      <c r="D3932" s="135" t="s">
        <v>551</v>
      </c>
      <c r="E3932" s="135"/>
      <c r="F3932" s="135"/>
    </row>
    <row r="3933" spans="1:6" ht="14.5">
      <c r="A3933" s="135" t="s">
        <v>6051</v>
      </c>
      <c r="B3933" s="135">
        <v>541540</v>
      </c>
      <c r="C3933" s="135" t="s">
        <v>6052</v>
      </c>
      <c r="D3933" s="135" t="s">
        <v>429</v>
      </c>
      <c r="E3933" s="135"/>
      <c r="F3933" s="135"/>
    </row>
    <row r="3934" spans="1:6" ht="14.5">
      <c r="A3934" s="135" t="s">
        <v>6053</v>
      </c>
      <c r="B3934" s="135" t="s">
        <v>391</v>
      </c>
      <c r="C3934" s="135" t="s">
        <v>6054</v>
      </c>
      <c r="D3934" s="135" t="s">
        <v>402</v>
      </c>
      <c r="E3934" s="135"/>
      <c r="F3934" s="135"/>
    </row>
    <row r="3935" spans="1:6" ht="14.5">
      <c r="A3935" s="135" t="s">
        <v>6055</v>
      </c>
      <c r="B3935" s="135">
        <v>500394</v>
      </c>
      <c r="C3935" s="135" t="s">
        <v>391</v>
      </c>
      <c r="D3935" s="135" t="s">
        <v>576</v>
      </c>
      <c r="E3935" s="135"/>
      <c r="F3935" s="135"/>
    </row>
    <row r="3936" spans="1:6" ht="14.5">
      <c r="A3936" s="135" t="s">
        <v>6056</v>
      </c>
      <c r="B3936" s="135">
        <v>502460</v>
      </c>
      <c r="C3936" s="135" t="s">
        <v>391</v>
      </c>
      <c r="D3936" s="135" t="s">
        <v>385</v>
      </c>
      <c r="E3936" s="135"/>
      <c r="F3936" s="135"/>
    </row>
    <row r="3937" spans="1:6" ht="14.5">
      <c r="A3937" s="135" t="s">
        <v>6057</v>
      </c>
      <c r="B3937" s="135">
        <v>513699</v>
      </c>
      <c r="C3937" s="135" t="s">
        <v>391</v>
      </c>
      <c r="D3937" s="135" t="s">
        <v>919</v>
      </c>
      <c r="E3937" s="135"/>
      <c r="F3937" s="135"/>
    </row>
    <row r="3938" spans="1:6" ht="14.5">
      <c r="A3938" s="135" t="s">
        <v>6058</v>
      </c>
      <c r="B3938" s="135">
        <v>538575</v>
      </c>
      <c r="C3938" s="135" t="s">
        <v>391</v>
      </c>
      <c r="D3938" s="135" t="s">
        <v>413</v>
      </c>
      <c r="E3938" s="135"/>
      <c r="F3938" s="135"/>
    </row>
    <row r="3939" spans="1:6" ht="14.5">
      <c r="A3939" s="135" t="s">
        <v>6059</v>
      </c>
      <c r="B3939" s="135">
        <v>522152</v>
      </c>
      <c r="C3939" s="135" t="s">
        <v>391</v>
      </c>
      <c r="D3939" s="135" t="s">
        <v>399</v>
      </c>
      <c r="E3939" s="135"/>
      <c r="F3939" s="135"/>
    </row>
    <row r="3940" spans="1:6" ht="14.5">
      <c r="A3940" s="135" t="s">
        <v>6060</v>
      </c>
      <c r="B3940" s="135">
        <v>511571</v>
      </c>
      <c r="C3940" s="135" t="s">
        <v>391</v>
      </c>
      <c r="D3940" s="135" t="s">
        <v>408</v>
      </c>
      <c r="E3940" s="135"/>
      <c r="F3940" s="135"/>
    </row>
    <row r="3941" spans="1:6" ht="14.5">
      <c r="A3941" s="135" t="s">
        <v>6061</v>
      </c>
      <c r="B3941" s="135">
        <v>507514</v>
      </c>
      <c r="C3941" s="135" t="s">
        <v>6062</v>
      </c>
      <c r="D3941" s="135" t="s">
        <v>1023</v>
      </c>
      <c r="E3941" s="135"/>
      <c r="F3941" s="135"/>
    </row>
    <row r="3942" spans="1:6" ht="14.5">
      <c r="A3942" s="135" t="s">
        <v>6063</v>
      </c>
      <c r="B3942" s="135">
        <v>521034</v>
      </c>
      <c r="C3942" s="135" t="s">
        <v>6064</v>
      </c>
      <c r="D3942" s="135" t="s">
        <v>406</v>
      </c>
      <c r="E3942" s="135"/>
      <c r="F3942" s="135"/>
    </row>
    <row r="3943" spans="1:6" ht="14.5">
      <c r="A3943" s="135" t="s">
        <v>6065</v>
      </c>
      <c r="B3943" s="135">
        <v>531548</v>
      </c>
      <c r="C3943" s="135" t="s">
        <v>6066</v>
      </c>
      <c r="D3943" s="135" t="s">
        <v>668</v>
      </c>
      <c r="E3943" s="135"/>
      <c r="F3943" s="135"/>
    </row>
    <row r="3944" spans="1:6" ht="14.5">
      <c r="A3944" s="135" t="s">
        <v>6067</v>
      </c>
      <c r="B3944" s="135">
        <v>533001</v>
      </c>
      <c r="C3944" s="135" t="s">
        <v>6068</v>
      </c>
      <c r="D3944" s="135" t="s">
        <v>399</v>
      </c>
      <c r="E3944" s="135"/>
      <c r="F3944" s="135"/>
    </row>
    <row r="3945" spans="1:6" ht="14.5">
      <c r="A3945" s="135" t="s">
        <v>6069</v>
      </c>
      <c r="B3945" s="135">
        <v>526901</v>
      </c>
      <c r="C3945" s="135" t="s">
        <v>391</v>
      </c>
      <c r="D3945" s="135" t="s">
        <v>439</v>
      </c>
      <c r="E3945" s="135"/>
      <c r="F3945" s="135"/>
    </row>
    <row r="3946" spans="1:6" ht="14.5">
      <c r="A3946" s="135" t="s">
        <v>6070</v>
      </c>
      <c r="B3946" s="135">
        <v>538943</v>
      </c>
      <c r="C3946" s="135" t="s">
        <v>391</v>
      </c>
      <c r="D3946" s="135" t="s">
        <v>408</v>
      </c>
      <c r="E3946" s="135"/>
      <c r="F3946" s="135"/>
    </row>
    <row r="3947" spans="1:6" ht="14.5">
      <c r="A3947" s="135" t="s">
        <v>6071</v>
      </c>
      <c r="B3947" s="135" t="s">
        <v>391</v>
      </c>
      <c r="C3947" s="135" t="s">
        <v>6072</v>
      </c>
      <c r="D3947" s="135" t="s">
        <v>402</v>
      </c>
      <c r="E3947" s="135"/>
      <c r="F3947" s="135"/>
    </row>
    <row r="3948" spans="1:6" ht="14.5">
      <c r="A3948" s="135" t="s">
        <v>6073</v>
      </c>
      <c r="B3948" s="135">
        <v>532221</v>
      </c>
      <c r="C3948" s="135" t="s">
        <v>6074</v>
      </c>
      <c r="D3948" s="135" t="s">
        <v>377</v>
      </c>
      <c r="E3948" s="135"/>
      <c r="F3948" s="135"/>
    </row>
    <row r="3949" spans="1:6" ht="14.5">
      <c r="A3949" s="135" t="s">
        <v>6075</v>
      </c>
      <c r="B3949" s="135">
        <v>539378</v>
      </c>
      <c r="C3949" s="135" t="s">
        <v>391</v>
      </c>
      <c r="D3949" s="135" t="s">
        <v>861</v>
      </c>
      <c r="E3949" s="135"/>
      <c r="F3949" s="135"/>
    </row>
    <row r="3950" spans="1:6" ht="14.5">
      <c r="A3950" s="135" t="s">
        <v>6076</v>
      </c>
      <c r="B3950" s="135" t="s">
        <v>391</v>
      </c>
      <c r="C3950" s="135" t="s">
        <v>6077</v>
      </c>
      <c r="D3950" s="135" t="s">
        <v>402</v>
      </c>
      <c r="E3950" s="135"/>
      <c r="F3950" s="135"/>
    </row>
    <row r="3951" spans="1:6" ht="14.5">
      <c r="A3951" s="135" t="s">
        <v>6078</v>
      </c>
      <c r="B3951" s="135">
        <v>541633</v>
      </c>
      <c r="C3951" s="135" t="s">
        <v>391</v>
      </c>
      <c r="D3951" s="135" t="s">
        <v>385</v>
      </c>
      <c r="E3951" s="135"/>
      <c r="F3951" s="135"/>
    </row>
    <row r="3952" spans="1:6" ht="14.5">
      <c r="A3952" s="135" t="s">
        <v>6079</v>
      </c>
      <c r="B3952" s="135">
        <v>532679</v>
      </c>
      <c r="C3952" s="135" t="s">
        <v>6080</v>
      </c>
      <c r="D3952" s="135" t="s">
        <v>380</v>
      </c>
      <c r="E3952" s="135"/>
      <c r="F3952" s="135"/>
    </row>
    <row r="3953" spans="1:6" ht="14.5">
      <c r="A3953" s="135" t="s">
        <v>6081</v>
      </c>
      <c r="B3953" s="135">
        <v>521036</v>
      </c>
      <c r="C3953" s="135" t="s">
        <v>391</v>
      </c>
      <c r="D3953" s="135" t="s">
        <v>406</v>
      </c>
      <c r="E3953" s="135"/>
      <c r="F3953" s="135"/>
    </row>
    <row r="3954" spans="1:6" ht="14.5">
      <c r="A3954" s="135" t="s">
        <v>6082</v>
      </c>
      <c r="B3954" s="135">
        <v>521036</v>
      </c>
      <c r="C3954" s="135" t="s">
        <v>391</v>
      </c>
      <c r="D3954" s="135" t="s">
        <v>406</v>
      </c>
      <c r="E3954" s="135"/>
      <c r="F3954" s="135"/>
    </row>
    <row r="3955" spans="1:6" ht="14.5">
      <c r="A3955" s="135" t="s">
        <v>6083</v>
      </c>
      <c r="B3955" s="135">
        <v>531398</v>
      </c>
      <c r="C3955" s="135" t="s">
        <v>391</v>
      </c>
      <c r="D3955" s="135" t="s">
        <v>429</v>
      </c>
      <c r="E3955" s="135"/>
      <c r="F3955" s="135"/>
    </row>
    <row r="3956" spans="1:6" ht="14.5">
      <c r="A3956" s="135" t="s">
        <v>6084</v>
      </c>
      <c r="B3956" s="135">
        <v>526477</v>
      </c>
      <c r="C3956" s="135" t="s">
        <v>391</v>
      </c>
      <c r="D3956" s="135" t="s">
        <v>569</v>
      </c>
      <c r="E3956" s="135"/>
      <c r="F3956" s="135"/>
    </row>
    <row r="3957" spans="1:6" ht="14.5">
      <c r="A3957" s="135" t="s">
        <v>6085</v>
      </c>
      <c r="B3957" s="135">
        <v>516108</v>
      </c>
      <c r="C3957" s="135" t="s">
        <v>391</v>
      </c>
      <c r="D3957" s="135" t="s">
        <v>385</v>
      </c>
      <c r="E3957" s="135"/>
      <c r="F3957" s="135"/>
    </row>
    <row r="3958" spans="1:6" ht="14.5">
      <c r="A3958" s="135" t="s">
        <v>6086</v>
      </c>
      <c r="B3958" s="135">
        <v>538891</v>
      </c>
      <c r="C3958" s="135" t="s">
        <v>391</v>
      </c>
      <c r="D3958" s="135" t="s">
        <v>408</v>
      </c>
      <c r="E3958" s="135"/>
      <c r="F3958" s="135"/>
    </row>
    <row r="3959" spans="1:6" ht="14.5">
      <c r="A3959" s="135" t="s">
        <v>6087</v>
      </c>
      <c r="B3959" s="135" t="s">
        <v>391</v>
      </c>
      <c r="C3959" s="135" t="s">
        <v>6088</v>
      </c>
      <c r="D3959" s="135" t="s">
        <v>402</v>
      </c>
      <c r="E3959" s="135"/>
      <c r="F3959" s="135"/>
    </row>
    <row r="3960" spans="1:6" ht="14.5">
      <c r="A3960" s="135" t="s">
        <v>6089</v>
      </c>
      <c r="B3960" s="135">
        <v>509910</v>
      </c>
      <c r="C3960" s="135" t="s">
        <v>391</v>
      </c>
      <c r="D3960" s="135" t="s">
        <v>439</v>
      </c>
      <c r="E3960" s="135"/>
      <c r="F3960" s="135"/>
    </row>
    <row r="3961" spans="1:6" ht="14.5">
      <c r="A3961" s="135" t="s">
        <v>6090</v>
      </c>
      <c r="B3961" s="135">
        <v>540174</v>
      </c>
      <c r="C3961" s="135" t="s">
        <v>391</v>
      </c>
      <c r="D3961" s="135" t="s">
        <v>377</v>
      </c>
      <c r="E3961" s="135"/>
      <c r="F3961" s="135"/>
    </row>
    <row r="3962" spans="1:6" ht="14.5">
      <c r="A3962" s="135" t="s">
        <v>6091</v>
      </c>
      <c r="B3962" s="135">
        <v>514454</v>
      </c>
      <c r="C3962" s="135" t="s">
        <v>391</v>
      </c>
      <c r="D3962" s="135" t="s">
        <v>406</v>
      </c>
      <c r="E3962" s="135"/>
      <c r="F3962" s="135"/>
    </row>
    <row r="3963" spans="1:6" ht="14.5">
      <c r="A3963" s="135" t="s">
        <v>6092</v>
      </c>
      <c r="B3963" s="135">
        <v>513498</v>
      </c>
      <c r="C3963" s="135" t="s">
        <v>391</v>
      </c>
      <c r="D3963" s="135" t="s">
        <v>371</v>
      </c>
      <c r="E3963" s="135"/>
      <c r="F3963" s="135"/>
    </row>
    <row r="3964" spans="1:6" ht="14.5">
      <c r="A3964" s="135" t="s">
        <v>6093</v>
      </c>
      <c r="B3964" s="135">
        <v>532669</v>
      </c>
      <c r="C3964" s="135" t="s">
        <v>391</v>
      </c>
      <c r="D3964" s="135" t="s">
        <v>439</v>
      </c>
      <c r="E3964" s="135"/>
      <c r="F3964" s="135"/>
    </row>
    <row r="3965" spans="1:6" ht="14.5">
      <c r="A3965" s="135" t="s">
        <v>6094</v>
      </c>
      <c r="B3965" s="135">
        <v>590030</v>
      </c>
      <c r="C3965" s="135" t="s">
        <v>6095</v>
      </c>
      <c r="D3965" s="135" t="s">
        <v>899</v>
      </c>
      <c r="E3965" s="135"/>
      <c r="F3965" s="135"/>
    </row>
    <row r="3966" spans="1:6" ht="14.5">
      <c r="A3966" s="135" t="s">
        <v>6096</v>
      </c>
      <c r="B3966" s="135">
        <v>523826</v>
      </c>
      <c r="C3966" s="135" t="s">
        <v>391</v>
      </c>
      <c r="D3966" s="135" t="s">
        <v>505</v>
      </c>
      <c r="E3966" s="135"/>
      <c r="F3966" s="135"/>
    </row>
    <row r="3967" spans="1:6" ht="14.5">
      <c r="A3967" s="135" t="s">
        <v>6097</v>
      </c>
      <c r="B3967" s="135">
        <v>532025</v>
      </c>
      <c r="C3967" s="135" t="s">
        <v>391</v>
      </c>
      <c r="D3967" s="135" t="s">
        <v>394</v>
      </c>
      <c r="E3967" s="135"/>
      <c r="F3967" s="135"/>
    </row>
    <row r="3968" spans="1:6" ht="14.5">
      <c r="A3968" s="135" t="s">
        <v>6098</v>
      </c>
      <c r="B3968" s="135">
        <v>530289</v>
      </c>
      <c r="C3968" s="135" t="s">
        <v>391</v>
      </c>
      <c r="D3968" s="135" t="s">
        <v>812</v>
      </c>
      <c r="E3968" s="135"/>
      <c r="F3968" s="135"/>
    </row>
    <row r="3969" spans="1:6" ht="14.5">
      <c r="A3969" s="135" t="s">
        <v>6099</v>
      </c>
      <c r="B3969" s="135">
        <v>542376</v>
      </c>
      <c r="C3969" s="135" t="s">
        <v>6100</v>
      </c>
      <c r="D3969" s="135" t="s">
        <v>374</v>
      </c>
      <c r="E3969" s="135"/>
      <c r="F3969" s="135"/>
    </row>
    <row r="3970" spans="1:6" ht="14.5">
      <c r="A3970" s="135" t="s">
        <v>6101</v>
      </c>
      <c r="B3970" s="135">
        <v>541890</v>
      </c>
      <c r="C3970" s="135" t="s">
        <v>391</v>
      </c>
      <c r="D3970" s="135" t="s">
        <v>377</v>
      </c>
      <c r="E3970" s="135"/>
      <c r="F3970" s="135"/>
    </row>
    <row r="3971" spans="1:6" ht="14.5">
      <c r="A3971" s="135" t="s">
        <v>6102</v>
      </c>
      <c r="B3971" s="135">
        <v>538920</v>
      </c>
      <c r="C3971" s="135" t="s">
        <v>391</v>
      </c>
      <c r="D3971" s="135" t="s">
        <v>413</v>
      </c>
      <c r="E3971" s="135"/>
      <c r="F3971" s="135"/>
    </row>
    <row r="3972" spans="1:6" ht="14.5">
      <c r="A3972" s="135" t="s">
        <v>6103</v>
      </c>
      <c r="B3972" s="135" t="s">
        <v>391</v>
      </c>
      <c r="C3972" s="135" t="s">
        <v>6104</v>
      </c>
      <c r="D3972" s="135" t="s">
        <v>482</v>
      </c>
      <c r="E3972" s="135"/>
      <c r="F3972" s="135"/>
    </row>
    <row r="3973" spans="1:6" ht="14.5">
      <c r="A3973" s="135" t="s">
        <v>6105</v>
      </c>
      <c r="B3973" s="135" t="s">
        <v>391</v>
      </c>
      <c r="C3973" s="135" t="s">
        <v>6104</v>
      </c>
      <c r="D3973" s="135" t="s">
        <v>482</v>
      </c>
      <c r="E3973" s="135"/>
      <c r="F3973" s="135"/>
    </row>
    <row r="3974" spans="1:6" ht="14.5">
      <c r="A3974" s="135" t="s">
        <v>6106</v>
      </c>
      <c r="B3974" s="135">
        <v>524727</v>
      </c>
      <c r="C3974" s="135" t="s">
        <v>391</v>
      </c>
      <c r="D3974" s="135" t="s">
        <v>429</v>
      </c>
      <c r="E3974" s="135"/>
      <c r="F3974" s="135"/>
    </row>
    <row r="3975" spans="1:6" ht="14.5">
      <c r="A3975" s="135" t="s">
        <v>6107</v>
      </c>
      <c r="B3975" s="135">
        <v>531370</v>
      </c>
      <c r="C3975" s="135" t="s">
        <v>391</v>
      </c>
      <c r="D3975" s="135" t="s">
        <v>377</v>
      </c>
      <c r="E3975" s="135"/>
      <c r="F3975" s="135"/>
    </row>
    <row r="3976" spans="1:6" ht="14.5">
      <c r="A3976" s="135" t="s">
        <v>6108</v>
      </c>
      <c r="B3976" s="135">
        <v>540211</v>
      </c>
      <c r="C3976" s="135" t="s">
        <v>391</v>
      </c>
      <c r="D3976" s="135" t="s">
        <v>408</v>
      </c>
      <c r="E3976" s="135"/>
      <c r="F3976" s="135"/>
    </row>
    <row r="3977" spans="1:6" ht="14.5">
      <c r="A3977" s="135" t="s">
        <v>6109</v>
      </c>
      <c r="B3977" s="135">
        <v>534425</v>
      </c>
      <c r="C3977" s="135" t="s">
        <v>6110</v>
      </c>
      <c r="D3977" s="135" t="s">
        <v>880</v>
      </c>
      <c r="E3977" s="135"/>
      <c r="F3977" s="135"/>
    </row>
    <row r="3978" spans="1:6" ht="14.5">
      <c r="A3978" s="135" t="s">
        <v>6111</v>
      </c>
      <c r="B3978" s="135">
        <v>513687</v>
      </c>
      <c r="C3978" s="135" t="s">
        <v>391</v>
      </c>
      <c r="D3978" s="135" t="s">
        <v>746</v>
      </c>
      <c r="E3978" s="135"/>
      <c r="F3978" s="135"/>
    </row>
    <row r="3979" spans="1:6" ht="14.5">
      <c r="A3979" s="135" t="s">
        <v>6112</v>
      </c>
      <c r="B3979" s="135" t="s">
        <v>391</v>
      </c>
      <c r="C3979" s="135" t="s">
        <v>6113</v>
      </c>
      <c r="D3979" s="135" t="s">
        <v>402</v>
      </c>
      <c r="E3979" s="135"/>
      <c r="F3979" s="135"/>
    </row>
    <row r="3980" spans="1:6" ht="14.5">
      <c r="A3980" s="135" t="s">
        <v>6114</v>
      </c>
      <c r="B3980" s="135">
        <v>531982</v>
      </c>
      <c r="C3980" s="135" t="s">
        <v>391</v>
      </c>
      <c r="D3980" s="135" t="s">
        <v>471</v>
      </c>
      <c r="E3980" s="135"/>
      <c r="F3980" s="135"/>
    </row>
    <row r="3981" spans="1:6" ht="14.5">
      <c r="A3981" s="135" t="s">
        <v>6115</v>
      </c>
      <c r="B3981" s="135">
        <v>512153</v>
      </c>
      <c r="C3981" s="135" t="s">
        <v>391</v>
      </c>
      <c r="D3981" s="135" t="s">
        <v>812</v>
      </c>
      <c r="E3981" s="135"/>
      <c r="F3981" s="135"/>
    </row>
    <row r="3982" spans="1:6" ht="14.5">
      <c r="A3982" s="135" t="s">
        <v>6116</v>
      </c>
      <c r="B3982" s="135">
        <v>512291</v>
      </c>
      <c r="C3982" s="135" t="s">
        <v>391</v>
      </c>
      <c r="D3982" s="135" t="s">
        <v>374</v>
      </c>
      <c r="E3982" s="135"/>
      <c r="F3982" s="135"/>
    </row>
    <row r="3983" spans="1:6" ht="14.5">
      <c r="A3983" s="135" t="s">
        <v>6117</v>
      </c>
      <c r="B3983" s="135">
        <v>517166</v>
      </c>
      <c r="C3983" s="135" t="s">
        <v>391</v>
      </c>
      <c r="D3983" s="135" t="s">
        <v>933</v>
      </c>
      <c r="E3983" s="135"/>
      <c r="F3983" s="135"/>
    </row>
    <row r="3984" spans="1:6" ht="14.5">
      <c r="A3984" s="135" t="s">
        <v>6118</v>
      </c>
      <c r="B3984" s="135">
        <v>542337</v>
      </c>
      <c r="C3984" s="135" t="s">
        <v>6119</v>
      </c>
      <c r="D3984" s="135" t="s">
        <v>560</v>
      </c>
      <c r="E3984" s="135"/>
      <c r="F3984" s="135"/>
    </row>
    <row r="3985" spans="1:6" ht="14.5">
      <c r="A3985" s="135" t="s">
        <v>6120</v>
      </c>
      <c r="B3985" s="135" t="s">
        <v>391</v>
      </c>
      <c r="C3985" s="135" t="s">
        <v>6121</v>
      </c>
      <c r="D3985" s="135" t="s">
        <v>560</v>
      </c>
      <c r="E3985" s="135"/>
      <c r="F3985" s="135"/>
    </row>
    <row r="3986" spans="1:6" ht="14.5">
      <c r="A3986" s="135" t="s">
        <v>6122</v>
      </c>
      <c r="B3986" s="135">
        <v>526161</v>
      </c>
      <c r="C3986" s="135" t="s">
        <v>391</v>
      </c>
      <c r="D3986" s="135" t="s">
        <v>505</v>
      </c>
      <c r="E3986" s="135"/>
      <c r="F3986" s="135"/>
    </row>
    <row r="3987" spans="1:6" ht="14.5">
      <c r="A3987" s="135" t="s">
        <v>6123</v>
      </c>
      <c r="B3987" s="135">
        <v>521082</v>
      </c>
      <c r="C3987" s="135" t="s">
        <v>6124</v>
      </c>
      <c r="D3987" s="135" t="s">
        <v>406</v>
      </c>
      <c r="E3987" s="135"/>
      <c r="F3987" s="135"/>
    </row>
    <row r="3988" spans="1:6" ht="14.5">
      <c r="A3988" s="135" t="s">
        <v>6125</v>
      </c>
      <c r="B3988" s="135">
        <v>526827</v>
      </c>
      <c r="C3988" s="135" t="s">
        <v>391</v>
      </c>
      <c r="D3988" s="135" t="s">
        <v>505</v>
      </c>
      <c r="E3988" s="135"/>
      <c r="F3988" s="135"/>
    </row>
    <row r="3989" spans="1:6" ht="14.5">
      <c r="A3989" s="135" t="s">
        <v>6126</v>
      </c>
      <c r="B3989" s="135">
        <v>517214</v>
      </c>
      <c r="C3989" s="135" t="s">
        <v>6127</v>
      </c>
      <c r="D3989" s="135" t="s">
        <v>537</v>
      </c>
      <c r="E3989" s="135"/>
      <c r="F3989" s="135"/>
    </row>
    <row r="3990" spans="1:6" ht="14.5">
      <c r="A3990" s="135" t="s">
        <v>6128</v>
      </c>
      <c r="B3990" s="135">
        <v>500285</v>
      </c>
      <c r="C3990" s="135" t="s">
        <v>391</v>
      </c>
      <c r="D3990" s="135" t="s">
        <v>2529</v>
      </c>
      <c r="E3990" s="135"/>
      <c r="F3990" s="135"/>
    </row>
    <row r="3991" spans="1:6" ht="14.5">
      <c r="A3991" s="135" t="s">
        <v>6129</v>
      </c>
      <c r="B3991" s="135">
        <v>540084</v>
      </c>
      <c r="C3991" s="135" t="s">
        <v>391</v>
      </c>
      <c r="D3991" s="135" t="s">
        <v>394</v>
      </c>
      <c r="E3991" s="135"/>
      <c r="F3991" s="135"/>
    </row>
    <row r="3992" spans="1:6" ht="14.5">
      <c r="A3992" s="135" t="s">
        <v>6130</v>
      </c>
      <c r="B3992" s="135">
        <v>532651</v>
      </c>
      <c r="C3992" s="135" t="s">
        <v>6131</v>
      </c>
      <c r="D3992" s="135" t="s">
        <v>505</v>
      </c>
      <c r="E3992" s="135"/>
      <c r="F3992" s="135"/>
    </row>
    <row r="3993" spans="1:6" ht="14.5">
      <c r="A3993" s="135" t="s">
        <v>6132</v>
      </c>
      <c r="B3993" s="135">
        <v>513414</v>
      </c>
      <c r="C3993" s="135" t="s">
        <v>6133</v>
      </c>
      <c r="D3993" s="135" t="s">
        <v>423</v>
      </c>
      <c r="E3993" s="135"/>
      <c r="F3993" s="135"/>
    </row>
    <row r="3994" spans="1:6" ht="14.5">
      <c r="A3994" s="135" t="s">
        <v>6134</v>
      </c>
      <c r="B3994" s="135">
        <v>500402</v>
      </c>
      <c r="C3994" s="135" t="s">
        <v>6135</v>
      </c>
      <c r="D3994" s="135" t="s">
        <v>789</v>
      </c>
      <c r="E3994" s="135"/>
      <c r="F3994" s="135"/>
    </row>
    <row r="3995" spans="1:6" ht="14.5">
      <c r="A3995" s="135" t="s">
        <v>6136</v>
      </c>
      <c r="B3995" s="135">
        <v>539221</v>
      </c>
      <c r="C3995" s="135" t="s">
        <v>391</v>
      </c>
      <c r="D3995" s="135" t="s">
        <v>406</v>
      </c>
      <c r="E3995" s="135"/>
      <c r="F3995" s="135"/>
    </row>
    <row r="3996" spans="1:6" ht="14.5">
      <c r="A3996" s="135" t="s">
        <v>6137</v>
      </c>
      <c r="B3996" s="135">
        <v>539221</v>
      </c>
      <c r="C3996" s="135" t="s">
        <v>391</v>
      </c>
      <c r="D3996" s="135" t="s">
        <v>406</v>
      </c>
      <c r="E3996" s="135"/>
      <c r="F3996" s="135"/>
    </row>
    <row r="3997" spans="1:6" ht="14.5">
      <c r="A3997" s="135" t="s">
        <v>6138</v>
      </c>
      <c r="B3997" s="135">
        <v>540079</v>
      </c>
      <c r="C3997" s="135" t="s">
        <v>391</v>
      </c>
      <c r="D3997" s="135" t="s">
        <v>1311</v>
      </c>
      <c r="E3997" s="135"/>
      <c r="F3997" s="135"/>
    </row>
    <row r="3998" spans="1:6" ht="14.5">
      <c r="A3998" s="135" t="s">
        <v>6139</v>
      </c>
      <c r="B3998" s="135">
        <v>540570</v>
      </c>
      <c r="C3998" s="135" t="s">
        <v>6140</v>
      </c>
      <c r="D3998" s="135" t="s">
        <v>5209</v>
      </c>
      <c r="E3998" s="135"/>
      <c r="F3998" s="135"/>
    </row>
    <row r="3999" spans="1:6" ht="14.5">
      <c r="A3999" s="135" t="s">
        <v>6141</v>
      </c>
      <c r="B3999" s="135">
        <v>538402</v>
      </c>
      <c r="C3999" s="135" t="s">
        <v>391</v>
      </c>
      <c r="D3999" s="135" t="s">
        <v>408</v>
      </c>
      <c r="E3999" s="135"/>
      <c r="F3999" s="135"/>
    </row>
    <row r="4000" spans="1:6" ht="14.5">
      <c r="A4000" s="135" t="s">
        <v>6142</v>
      </c>
      <c r="B4000" s="135">
        <v>530177</v>
      </c>
      <c r="C4000" s="135" t="s">
        <v>391</v>
      </c>
      <c r="D4000" s="135" t="s">
        <v>413</v>
      </c>
      <c r="E4000" s="135"/>
      <c r="F4000" s="135"/>
    </row>
    <row r="4001" spans="1:6" ht="14.5">
      <c r="A4001" s="135" t="s">
        <v>6143</v>
      </c>
      <c r="B4001" s="135">
        <v>533121</v>
      </c>
      <c r="C4001" s="135" t="s">
        <v>6144</v>
      </c>
      <c r="D4001" s="135" t="s">
        <v>377</v>
      </c>
      <c r="E4001" s="135"/>
      <c r="F4001" s="135"/>
    </row>
    <row r="4002" spans="1:6" ht="14.5">
      <c r="A4002" s="135" t="s">
        <v>6145</v>
      </c>
      <c r="B4002" s="135">
        <v>526532</v>
      </c>
      <c r="C4002" s="135" t="s">
        <v>391</v>
      </c>
      <c r="D4002" s="135" t="s">
        <v>439</v>
      </c>
      <c r="E4002" s="135"/>
      <c r="F4002" s="135"/>
    </row>
    <row r="4003" spans="1:6" ht="14.5">
      <c r="A4003" s="135" t="s">
        <v>6146</v>
      </c>
      <c r="B4003" s="135">
        <v>526532</v>
      </c>
      <c r="C4003" s="135" t="s">
        <v>391</v>
      </c>
      <c r="D4003" s="135" t="s">
        <v>439</v>
      </c>
      <c r="E4003" s="135"/>
      <c r="F4003" s="135"/>
    </row>
    <row r="4004" spans="1:6" ht="14.5">
      <c r="A4004" s="135" t="s">
        <v>6147</v>
      </c>
      <c r="B4004" s="135">
        <v>530037</v>
      </c>
      <c r="C4004" s="135" t="s">
        <v>391</v>
      </c>
      <c r="D4004" s="135" t="s">
        <v>406</v>
      </c>
      <c r="E4004" s="135"/>
      <c r="F4004" s="135"/>
    </row>
    <row r="4005" spans="1:6" ht="14.5">
      <c r="A4005" s="135" t="s">
        <v>6148</v>
      </c>
      <c r="B4005" s="135">
        <v>532842</v>
      </c>
      <c r="C4005" s="135" t="s">
        <v>6149</v>
      </c>
      <c r="D4005" s="135" t="s">
        <v>439</v>
      </c>
      <c r="E4005" s="135"/>
      <c r="F4005" s="135"/>
    </row>
    <row r="4006" spans="1:6" ht="14.5">
      <c r="A4006" s="135" t="s">
        <v>6150</v>
      </c>
      <c r="B4006" s="135">
        <v>514248</v>
      </c>
      <c r="C4006" s="135" t="s">
        <v>391</v>
      </c>
      <c r="D4006" s="135" t="s">
        <v>439</v>
      </c>
      <c r="E4006" s="135"/>
      <c r="F4006" s="135"/>
    </row>
    <row r="4007" spans="1:6" ht="14.5">
      <c r="A4007" s="135" t="s">
        <v>6151</v>
      </c>
      <c r="B4007" s="135">
        <v>535601</v>
      </c>
      <c r="C4007" s="135" t="s">
        <v>6152</v>
      </c>
      <c r="D4007" s="135" t="s">
        <v>817</v>
      </c>
      <c r="E4007" s="135"/>
      <c r="F4007" s="135"/>
    </row>
    <row r="4008" spans="1:6" ht="14.5">
      <c r="A4008" s="135" t="s">
        <v>6153</v>
      </c>
      <c r="B4008" s="135">
        <v>523756</v>
      </c>
      <c r="C4008" s="135" t="s">
        <v>6154</v>
      </c>
      <c r="D4008" s="135" t="s">
        <v>408</v>
      </c>
      <c r="E4008" s="135"/>
      <c r="F4008" s="135"/>
    </row>
    <row r="4009" spans="1:6" ht="14.5">
      <c r="A4009" s="135" t="s">
        <v>6155</v>
      </c>
      <c r="B4009" s="135">
        <v>539217</v>
      </c>
      <c r="C4009" s="135" t="s">
        <v>391</v>
      </c>
      <c r="D4009" s="135" t="s">
        <v>411</v>
      </c>
      <c r="E4009" s="135"/>
      <c r="F4009" s="135"/>
    </row>
    <row r="4010" spans="1:6" ht="14.5">
      <c r="A4010" s="135" t="s">
        <v>6156</v>
      </c>
      <c r="B4010" s="135">
        <v>503806</v>
      </c>
      <c r="C4010" s="135" t="s">
        <v>6157</v>
      </c>
      <c r="D4010" s="135" t="s">
        <v>406</v>
      </c>
      <c r="E4010" s="135"/>
      <c r="F4010" s="135"/>
    </row>
    <row r="4011" spans="1:6" ht="14.5">
      <c r="A4011" s="135" t="s">
        <v>6158</v>
      </c>
      <c r="B4011" s="135">
        <v>534680</v>
      </c>
      <c r="C4011" s="135" t="s">
        <v>391</v>
      </c>
      <c r="D4011" s="135" t="s">
        <v>449</v>
      </c>
      <c r="E4011" s="135"/>
      <c r="F4011" s="135"/>
    </row>
    <row r="4012" spans="1:6" ht="14.5">
      <c r="A4012" s="135" t="s">
        <v>6159</v>
      </c>
      <c r="B4012" s="135">
        <v>530943</v>
      </c>
      <c r="C4012" s="135" t="s">
        <v>6160</v>
      </c>
      <c r="D4012" s="135" t="s">
        <v>394</v>
      </c>
      <c r="E4012" s="135"/>
      <c r="F4012" s="135"/>
    </row>
    <row r="4013" spans="1:6" ht="14.5">
      <c r="A4013" s="135" t="s">
        <v>6161</v>
      </c>
      <c r="B4013" s="135">
        <v>538863</v>
      </c>
      <c r="C4013" s="135" t="s">
        <v>391</v>
      </c>
      <c r="D4013" s="135" t="s">
        <v>408</v>
      </c>
      <c r="E4013" s="135"/>
      <c r="F4013" s="135"/>
    </row>
    <row r="4014" spans="1:6" ht="14.5">
      <c r="A4014" s="135" t="s">
        <v>6162</v>
      </c>
      <c r="B4014" s="135">
        <v>531322</v>
      </c>
      <c r="C4014" s="135" t="s">
        <v>6163</v>
      </c>
      <c r="D4014" s="135" t="s">
        <v>601</v>
      </c>
      <c r="E4014" s="135"/>
      <c r="F4014" s="135"/>
    </row>
    <row r="4015" spans="1:6" ht="14.5">
      <c r="A4015" s="135" t="s">
        <v>6164</v>
      </c>
      <c r="B4015" s="135">
        <v>514442</v>
      </c>
      <c r="C4015" s="135" t="s">
        <v>391</v>
      </c>
      <c r="D4015" s="135" t="s">
        <v>511</v>
      </c>
      <c r="E4015" s="135"/>
      <c r="F4015" s="135"/>
    </row>
    <row r="4016" spans="1:6" ht="14.5">
      <c r="A4016" s="135" t="s">
        <v>6165</v>
      </c>
      <c r="B4016" s="135">
        <v>539363</v>
      </c>
      <c r="C4016" s="135" t="s">
        <v>391</v>
      </c>
      <c r="D4016" s="135" t="s">
        <v>477</v>
      </c>
      <c r="E4016" s="135"/>
      <c r="F4016" s="135"/>
    </row>
    <row r="4017" spans="1:6" ht="14.5">
      <c r="A4017" s="135" t="s">
        <v>6166</v>
      </c>
      <c r="B4017" s="135">
        <v>539363</v>
      </c>
      <c r="C4017" s="135" t="s">
        <v>391</v>
      </c>
      <c r="D4017" s="135" t="s">
        <v>477</v>
      </c>
      <c r="E4017" s="135"/>
      <c r="F4017" s="135"/>
    </row>
    <row r="4018" spans="1:6" ht="14.5">
      <c r="A4018" s="135" t="s">
        <v>6167</v>
      </c>
      <c r="B4018" s="135" t="s">
        <v>391</v>
      </c>
      <c r="C4018" s="135" t="s">
        <v>6168</v>
      </c>
      <c r="D4018" s="135" t="s">
        <v>402</v>
      </c>
      <c r="E4018" s="135"/>
      <c r="F4018" s="135"/>
    </row>
    <row r="4019" spans="1:6" ht="14.5">
      <c r="A4019" s="135" t="s">
        <v>6169</v>
      </c>
      <c r="B4019" s="135">
        <v>521161</v>
      </c>
      <c r="C4019" s="135" t="s">
        <v>391</v>
      </c>
      <c r="D4019" s="135" t="s">
        <v>406</v>
      </c>
      <c r="E4019" s="135"/>
      <c r="F4019" s="135"/>
    </row>
    <row r="4020" spans="1:6" ht="14.5">
      <c r="A4020" s="135" t="s">
        <v>6170</v>
      </c>
      <c r="B4020" s="135">
        <v>521234</v>
      </c>
      <c r="C4020" s="135" t="s">
        <v>391</v>
      </c>
      <c r="D4020" s="135" t="s">
        <v>406</v>
      </c>
      <c r="E4020" s="135"/>
      <c r="F4020" s="135"/>
    </row>
    <row r="4021" spans="1:6" ht="14.5">
      <c r="A4021" s="135" t="s">
        <v>6171</v>
      </c>
      <c r="B4021" s="135">
        <v>521178</v>
      </c>
      <c r="C4021" s="135" t="s">
        <v>391</v>
      </c>
      <c r="D4021" s="135" t="s">
        <v>406</v>
      </c>
      <c r="E4021" s="135"/>
      <c r="F4021" s="135"/>
    </row>
    <row r="4022" spans="1:6" ht="14.5">
      <c r="A4022" s="135" t="s">
        <v>6172</v>
      </c>
      <c r="B4022" s="135">
        <v>515081</v>
      </c>
      <c r="C4022" s="135" t="s">
        <v>391</v>
      </c>
      <c r="D4022" s="135" t="s">
        <v>919</v>
      </c>
      <c r="E4022" s="135"/>
      <c r="F4022" s="135"/>
    </row>
    <row r="4023" spans="1:6" ht="14.5">
      <c r="A4023" s="135" t="s">
        <v>6173</v>
      </c>
      <c r="B4023" s="135">
        <v>513605</v>
      </c>
      <c r="C4023" s="135" t="s">
        <v>6174</v>
      </c>
      <c r="D4023" s="135" t="s">
        <v>714</v>
      </c>
      <c r="E4023" s="135"/>
      <c r="F4023" s="135"/>
    </row>
    <row r="4024" spans="1:6" ht="14.5">
      <c r="A4024" s="135" t="s">
        <v>6175</v>
      </c>
      <c r="B4024" s="135">
        <v>523222</v>
      </c>
      <c r="C4024" s="135" t="s">
        <v>391</v>
      </c>
      <c r="D4024" s="135" t="s">
        <v>530</v>
      </c>
      <c r="E4024" s="135"/>
      <c r="F4024" s="135"/>
    </row>
    <row r="4025" spans="1:6" ht="14.5">
      <c r="A4025" s="135" t="s">
        <v>6176</v>
      </c>
      <c r="B4025" s="135">
        <v>536799</v>
      </c>
      <c r="C4025" s="135" t="s">
        <v>391</v>
      </c>
      <c r="D4025" s="135" t="s">
        <v>408</v>
      </c>
      <c r="E4025" s="135"/>
      <c r="F4025" s="135"/>
    </row>
    <row r="4026" spans="1:6" ht="14.5">
      <c r="A4026" s="135" t="s">
        <v>6177</v>
      </c>
      <c r="B4026" s="135">
        <v>533569</v>
      </c>
      <c r="C4026" s="135" t="s">
        <v>6178</v>
      </c>
      <c r="D4026" s="135" t="s">
        <v>505</v>
      </c>
      <c r="E4026" s="135"/>
      <c r="F4026" s="135"/>
    </row>
    <row r="4027" spans="1:6" ht="14.5">
      <c r="A4027" s="135" t="s">
        <v>6179</v>
      </c>
      <c r="B4027" s="135">
        <v>540914</v>
      </c>
      <c r="C4027" s="135" t="s">
        <v>391</v>
      </c>
      <c r="D4027" s="135" t="s">
        <v>413</v>
      </c>
      <c r="E4027" s="135"/>
      <c r="F4027" s="135"/>
    </row>
    <row r="4028" spans="1:6" ht="14.5">
      <c r="A4028" s="135" t="s">
        <v>6180</v>
      </c>
      <c r="B4028" s="135">
        <v>524636</v>
      </c>
      <c r="C4028" s="135" t="s">
        <v>391</v>
      </c>
      <c r="D4028" s="135" t="s">
        <v>429</v>
      </c>
      <c r="E4028" s="135"/>
      <c r="F4028" s="135"/>
    </row>
    <row r="4029" spans="1:6" ht="14.5">
      <c r="A4029" s="135" t="s">
        <v>6181</v>
      </c>
      <c r="B4029" s="135">
        <v>530821</v>
      </c>
      <c r="C4029" s="135" t="s">
        <v>391</v>
      </c>
      <c r="D4029" s="135" t="s">
        <v>477</v>
      </c>
      <c r="E4029" s="135"/>
      <c r="F4029" s="135"/>
    </row>
    <row r="4030" spans="1:6" ht="14.5">
      <c r="A4030" s="135" t="s">
        <v>6182</v>
      </c>
      <c r="B4030" s="135">
        <v>539026</v>
      </c>
      <c r="C4030" s="135" t="s">
        <v>391</v>
      </c>
      <c r="D4030" s="135" t="s">
        <v>374</v>
      </c>
      <c r="E4030" s="135"/>
      <c r="F4030" s="135"/>
    </row>
    <row r="4031" spans="1:6" ht="14.5">
      <c r="A4031" s="135" t="s">
        <v>6183</v>
      </c>
      <c r="B4031" s="135">
        <v>531723</v>
      </c>
      <c r="C4031" s="135" t="s">
        <v>6184</v>
      </c>
      <c r="D4031" s="135" t="s">
        <v>374</v>
      </c>
      <c r="E4031" s="135"/>
      <c r="F4031" s="135"/>
    </row>
    <row r="4032" spans="1:6" ht="14.5">
      <c r="A4032" s="135" t="s">
        <v>6183</v>
      </c>
      <c r="B4032" s="135">
        <v>570005</v>
      </c>
      <c r="C4032" s="135" t="s">
        <v>6185</v>
      </c>
      <c r="D4032" s="135" t="s">
        <v>374</v>
      </c>
      <c r="E4032" s="135"/>
      <c r="F4032" s="135"/>
    </row>
    <row r="4033" spans="1:6" ht="14.5">
      <c r="A4033" s="135" t="s">
        <v>6186</v>
      </c>
      <c r="B4033" s="135">
        <v>504180</v>
      </c>
      <c r="C4033" s="135" t="s">
        <v>391</v>
      </c>
      <c r="D4033" s="135" t="s">
        <v>408</v>
      </c>
      <c r="E4033" s="135"/>
      <c r="F4033" s="135"/>
    </row>
    <row r="4034" spans="1:6" ht="14.5">
      <c r="A4034" s="135" t="s">
        <v>6187</v>
      </c>
      <c r="B4034" s="135">
        <v>511700</v>
      </c>
      <c r="C4034" s="135" t="s">
        <v>391</v>
      </c>
      <c r="D4034" s="135" t="s">
        <v>408</v>
      </c>
      <c r="E4034" s="135"/>
      <c r="F4034" s="135"/>
    </row>
    <row r="4035" spans="1:6" ht="14.5">
      <c r="A4035" s="135" t="s">
        <v>6188</v>
      </c>
      <c r="B4035" s="135">
        <v>580001</v>
      </c>
      <c r="C4035" s="135" t="s">
        <v>391</v>
      </c>
      <c r="D4035" s="135" t="s">
        <v>709</v>
      </c>
      <c r="E4035" s="135"/>
      <c r="F4035" s="135"/>
    </row>
    <row r="4036" spans="1:6" ht="14.5">
      <c r="A4036" s="135" t="s">
        <v>6189</v>
      </c>
      <c r="B4036" s="135">
        <v>530017</v>
      </c>
      <c r="C4036" s="135" t="s">
        <v>6190</v>
      </c>
      <c r="D4036" s="135" t="s">
        <v>439</v>
      </c>
      <c r="E4036" s="135"/>
      <c r="F4036" s="135"/>
    </row>
    <row r="4037" spans="1:6" ht="14.5">
      <c r="A4037" s="135" t="s">
        <v>6191</v>
      </c>
      <c r="B4037" s="135">
        <v>523351</v>
      </c>
      <c r="C4037" s="135" t="s">
        <v>391</v>
      </c>
      <c r="D4037" s="135" t="s">
        <v>551</v>
      </c>
      <c r="E4037" s="135"/>
      <c r="F4037" s="135"/>
    </row>
    <row r="4038" spans="1:6" ht="14.5">
      <c r="A4038" s="135" t="s">
        <v>6192</v>
      </c>
      <c r="B4038" s="135">
        <v>523351</v>
      </c>
      <c r="C4038" s="135" t="s">
        <v>391</v>
      </c>
      <c r="D4038" s="135" t="s">
        <v>551</v>
      </c>
      <c r="E4038" s="135"/>
      <c r="F4038" s="135"/>
    </row>
    <row r="4039" spans="1:6" ht="14.5">
      <c r="A4039" s="135" t="s">
        <v>6193</v>
      </c>
      <c r="B4039" s="135">
        <v>526231</v>
      </c>
      <c r="C4039" s="135" t="s">
        <v>391</v>
      </c>
      <c r="D4039" s="135" t="s">
        <v>439</v>
      </c>
      <c r="E4039" s="135"/>
      <c r="F4039" s="135"/>
    </row>
    <row r="4040" spans="1:6" ht="14.5">
      <c r="A4040" s="135" t="s">
        <v>6194</v>
      </c>
      <c r="B4040" s="135">
        <v>530931</v>
      </c>
      <c r="C4040" s="135" t="s">
        <v>391</v>
      </c>
      <c r="D4040" s="135" t="s">
        <v>586</v>
      </c>
      <c r="E4040" s="135"/>
      <c r="F4040" s="135"/>
    </row>
    <row r="4041" spans="1:6" ht="14.5">
      <c r="A4041" s="135" t="s">
        <v>6195</v>
      </c>
      <c r="B4041" s="135">
        <v>530931</v>
      </c>
      <c r="C4041" s="135" t="s">
        <v>391</v>
      </c>
      <c r="D4041" s="135" t="s">
        <v>586</v>
      </c>
      <c r="E4041" s="135"/>
      <c r="F4041" s="135"/>
    </row>
    <row r="4042" spans="1:6" ht="14.5">
      <c r="A4042" s="135" t="s">
        <v>6196</v>
      </c>
      <c r="B4042" s="135">
        <v>506105</v>
      </c>
      <c r="C4042" s="135" t="s">
        <v>391</v>
      </c>
      <c r="D4042" s="135" t="s">
        <v>411</v>
      </c>
      <c r="E4042" s="135"/>
      <c r="F4042" s="135"/>
    </row>
    <row r="4043" spans="1:6" ht="14.5">
      <c r="A4043" s="135" t="s">
        <v>6197</v>
      </c>
      <c r="B4043" s="135">
        <v>540575</v>
      </c>
      <c r="C4043" s="135" t="s">
        <v>6198</v>
      </c>
      <c r="D4043" s="135" t="s">
        <v>404</v>
      </c>
      <c r="E4043" s="135"/>
      <c r="F4043" s="135"/>
    </row>
    <row r="4044" spans="1:6" ht="14.5">
      <c r="A4044" s="135" t="s">
        <v>6199</v>
      </c>
      <c r="B4044" s="135">
        <v>539255</v>
      </c>
      <c r="C4044" s="135" t="s">
        <v>391</v>
      </c>
      <c r="D4044" s="135" t="s">
        <v>434</v>
      </c>
      <c r="E4044" s="135"/>
      <c r="F4044" s="135"/>
    </row>
    <row r="4045" spans="1:6" ht="14.5">
      <c r="A4045" s="135" t="s">
        <v>6200</v>
      </c>
      <c r="B4045" s="135">
        <v>516022</v>
      </c>
      <c r="C4045" s="135" t="s">
        <v>6201</v>
      </c>
      <c r="D4045" s="135" t="s">
        <v>385</v>
      </c>
      <c r="E4045" s="135"/>
      <c r="F4045" s="135"/>
    </row>
    <row r="4046" spans="1:6" ht="14.5">
      <c r="A4046" s="135" t="s">
        <v>6202</v>
      </c>
      <c r="B4046" s="135">
        <v>531616</v>
      </c>
      <c r="C4046" s="135" t="s">
        <v>391</v>
      </c>
      <c r="D4046" s="135" t="s">
        <v>377</v>
      </c>
      <c r="E4046" s="135"/>
      <c r="F4046" s="135"/>
    </row>
    <row r="4047" spans="1:6" ht="14.5">
      <c r="A4047" s="135" t="s">
        <v>6203</v>
      </c>
      <c r="B4047" s="135">
        <v>538733</v>
      </c>
      <c r="C4047" s="135" t="s">
        <v>391</v>
      </c>
      <c r="D4047" s="135" t="s">
        <v>2639</v>
      </c>
      <c r="E4047" s="135"/>
      <c r="F4047" s="135"/>
    </row>
    <row r="4048" spans="1:6" ht="14.5">
      <c r="A4048" s="135" t="s">
        <v>6204</v>
      </c>
      <c r="B4048" s="135">
        <v>517548</v>
      </c>
      <c r="C4048" s="135" t="s">
        <v>391</v>
      </c>
      <c r="D4048" s="135" t="s">
        <v>413</v>
      </c>
      <c r="E4048" s="135"/>
      <c r="F4048" s="135"/>
    </row>
    <row r="4049" spans="1:6" ht="14.5">
      <c r="A4049" s="135" t="s">
        <v>6205</v>
      </c>
      <c r="B4049" s="135">
        <v>520155</v>
      </c>
      <c r="C4049" s="135" t="s">
        <v>391</v>
      </c>
      <c r="D4049" s="135" t="s">
        <v>527</v>
      </c>
      <c r="E4049" s="135"/>
      <c r="F4049" s="135"/>
    </row>
    <row r="4050" spans="1:6" ht="14.5">
      <c r="A4050" s="135" t="s">
        <v>6206</v>
      </c>
      <c r="B4050" s="135">
        <v>500112</v>
      </c>
      <c r="C4050" s="135" t="s">
        <v>6207</v>
      </c>
      <c r="D4050" s="135" t="s">
        <v>709</v>
      </c>
      <c r="E4050" s="135"/>
      <c r="F4050" s="135"/>
    </row>
    <row r="4051" spans="1:6" ht="14.5">
      <c r="A4051" s="135" t="s">
        <v>6208</v>
      </c>
      <c r="B4051" s="135">
        <v>500113</v>
      </c>
      <c r="C4051" s="135" t="s">
        <v>6209</v>
      </c>
      <c r="D4051" s="135" t="s">
        <v>423</v>
      </c>
      <c r="E4051" s="135"/>
      <c r="F4051" s="135"/>
    </row>
    <row r="4052" spans="1:6" ht="14.5">
      <c r="A4052" s="135" t="s">
        <v>6210</v>
      </c>
      <c r="B4052" s="135">
        <v>500113</v>
      </c>
      <c r="C4052" s="135" t="s">
        <v>6209</v>
      </c>
      <c r="D4052" s="135" t="s">
        <v>423</v>
      </c>
      <c r="E4052" s="135"/>
      <c r="F4052" s="135"/>
    </row>
    <row r="4053" spans="1:6" ht="14.5">
      <c r="A4053" s="135" t="s">
        <v>6211</v>
      </c>
      <c r="B4053" s="135" t="s">
        <v>391</v>
      </c>
      <c r="C4053" s="135" t="s">
        <v>6212</v>
      </c>
      <c r="D4053" s="135" t="s">
        <v>402</v>
      </c>
      <c r="E4053" s="135"/>
      <c r="F4053" s="135"/>
    </row>
    <row r="4054" spans="1:6" ht="14.5">
      <c r="A4054" s="135" t="s">
        <v>6213</v>
      </c>
      <c r="B4054" s="135">
        <v>534748</v>
      </c>
      <c r="C4054" s="135" t="s">
        <v>6214</v>
      </c>
      <c r="D4054" s="135" t="s">
        <v>423</v>
      </c>
      <c r="E4054" s="135"/>
      <c r="F4054" s="135"/>
    </row>
    <row r="4055" spans="1:6" ht="14.5">
      <c r="A4055" s="135" t="s">
        <v>6215</v>
      </c>
      <c r="B4055" s="135">
        <v>534748</v>
      </c>
      <c r="C4055" s="135" t="s">
        <v>6214</v>
      </c>
      <c r="D4055" s="135" t="s">
        <v>423</v>
      </c>
      <c r="E4055" s="135"/>
      <c r="F4055" s="135"/>
    </row>
    <row r="4056" spans="1:6" ht="14.5">
      <c r="A4056" s="135" t="s">
        <v>6216</v>
      </c>
      <c r="B4056" s="135">
        <v>513173</v>
      </c>
      <c r="C4056" s="135" t="s">
        <v>391</v>
      </c>
      <c r="D4056" s="135" t="s">
        <v>477</v>
      </c>
      <c r="E4056" s="135"/>
      <c r="F4056" s="135"/>
    </row>
    <row r="4057" spans="1:6" ht="14.5">
      <c r="A4057" s="135" t="s">
        <v>6217</v>
      </c>
      <c r="B4057" s="135">
        <v>504717</v>
      </c>
      <c r="C4057" s="135" t="s">
        <v>6218</v>
      </c>
      <c r="D4057" s="135" t="s">
        <v>4266</v>
      </c>
      <c r="E4057" s="135"/>
      <c r="F4057" s="135"/>
    </row>
    <row r="4058" spans="1:6" ht="14.5">
      <c r="A4058" s="135" t="s">
        <v>6219</v>
      </c>
      <c r="B4058" s="135">
        <v>513262</v>
      </c>
      <c r="C4058" s="135" t="s">
        <v>6220</v>
      </c>
      <c r="D4058" s="135" t="s">
        <v>746</v>
      </c>
      <c r="E4058" s="135"/>
      <c r="F4058" s="135"/>
    </row>
    <row r="4059" spans="1:6" ht="14.5">
      <c r="A4059" s="135" t="s">
        <v>6221</v>
      </c>
      <c r="B4059" s="135">
        <v>513517</v>
      </c>
      <c r="C4059" s="135" t="s">
        <v>391</v>
      </c>
      <c r="D4059" s="135" t="s">
        <v>1311</v>
      </c>
      <c r="E4059" s="135"/>
      <c r="F4059" s="135"/>
    </row>
    <row r="4060" spans="1:6" ht="14.5">
      <c r="A4060" s="135" t="s">
        <v>6222</v>
      </c>
      <c r="B4060" s="135">
        <v>500399</v>
      </c>
      <c r="C4060" s="135" t="s">
        <v>391</v>
      </c>
      <c r="D4060" s="135" t="s">
        <v>423</v>
      </c>
      <c r="E4060" s="135"/>
      <c r="F4060" s="135"/>
    </row>
    <row r="4061" spans="1:6" ht="14.5">
      <c r="A4061" s="135" t="s">
        <v>6223</v>
      </c>
      <c r="B4061" s="135">
        <v>533316</v>
      </c>
      <c r="C4061" s="135" t="s">
        <v>6224</v>
      </c>
      <c r="D4061" s="135" t="s">
        <v>557</v>
      </c>
      <c r="E4061" s="135"/>
      <c r="F4061" s="135"/>
    </row>
    <row r="4062" spans="1:6" ht="14.5">
      <c r="A4062" s="135" t="s">
        <v>6225</v>
      </c>
      <c r="B4062" s="135">
        <v>526071</v>
      </c>
      <c r="C4062" s="135" t="s">
        <v>391</v>
      </c>
      <c r="D4062" s="135" t="s">
        <v>374</v>
      </c>
      <c r="E4062" s="135"/>
      <c r="F4062" s="135"/>
    </row>
    <row r="4063" spans="1:6" ht="14.5">
      <c r="A4063" s="135" t="s">
        <v>6226</v>
      </c>
      <c r="B4063" s="135">
        <v>526071</v>
      </c>
      <c r="C4063" s="135" t="s">
        <v>391</v>
      </c>
      <c r="D4063" s="135" t="s">
        <v>374</v>
      </c>
      <c r="E4063" s="135"/>
      <c r="F4063" s="135"/>
    </row>
    <row r="4064" spans="1:6" ht="14.5">
      <c r="A4064" s="135" t="s">
        <v>6227</v>
      </c>
      <c r="B4064" s="135">
        <v>536738</v>
      </c>
      <c r="C4064" s="135" t="s">
        <v>391</v>
      </c>
      <c r="D4064" s="135" t="s">
        <v>374</v>
      </c>
      <c r="E4064" s="135"/>
      <c r="F4064" s="135"/>
    </row>
    <row r="4065" spans="1:6" ht="14.5">
      <c r="A4065" s="135" t="s">
        <v>6228</v>
      </c>
      <c r="B4065" s="135">
        <v>531509</v>
      </c>
      <c r="C4065" s="135" t="s">
        <v>391</v>
      </c>
      <c r="D4065" s="135" t="s">
        <v>374</v>
      </c>
      <c r="E4065" s="135"/>
      <c r="F4065" s="135"/>
    </row>
    <row r="4066" spans="1:6" ht="14.5">
      <c r="A4066" s="135" t="s">
        <v>6229</v>
      </c>
      <c r="B4066" s="135">
        <v>526500</v>
      </c>
      <c r="C4066" s="135" t="s">
        <v>391</v>
      </c>
      <c r="D4066" s="135" t="s">
        <v>592</v>
      </c>
      <c r="E4066" s="135"/>
      <c r="F4066" s="135"/>
    </row>
    <row r="4067" spans="1:6" ht="14.5">
      <c r="A4067" s="135" t="s">
        <v>6230</v>
      </c>
      <c r="B4067" s="135">
        <v>508963</v>
      </c>
      <c r="C4067" s="135" t="s">
        <v>6231</v>
      </c>
      <c r="D4067" s="135" t="s">
        <v>408</v>
      </c>
      <c r="E4067" s="135"/>
      <c r="F4067" s="135"/>
    </row>
    <row r="4068" spans="1:6" ht="14.5">
      <c r="A4068" s="135" t="s">
        <v>6232</v>
      </c>
      <c r="B4068" s="135">
        <v>531628</v>
      </c>
      <c r="C4068" s="135" t="s">
        <v>391</v>
      </c>
      <c r="D4068" s="135" t="s">
        <v>406</v>
      </c>
      <c r="E4068" s="135"/>
      <c r="F4068" s="135"/>
    </row>
    <row r="4069" spans="1:6" ht="14.5">
      <c r="A4069" s="135" t="s">
        <v>6233</v>
      </c>
      <c r="B4069" s="135">
        <v>530759</v>
      </c>
      <c r="C4069" s="135" t="s">
        <v>6234</v>
      </c>
      <c r="D4069" s="135" t="s">
        <v>746</v>
      </c>
      <c r="E4069" s="135"/>
      <c r="F4069" s="135"/>
    </row>
    <row r="4070" spans="1:6" ht="14.5">
      <c r="A4070" s="135" t="s">
        <v>6235</v>
      </c>
      <c r="B4070" s="135">
        <v>532374</v>
      </c>
      <c r="C4070" s="135" t="s">
        <v>6236</v>
      </c>
      <c r="D4070" s="135" t="s">
        <v>1338</v>
      </c>
      <c r="E4070" s="135"/>
      <c r="F4070" s="135"/>
    </row>
    <row r="4071" spans="1:6" ht="14.5">
      <c r="A4071" s="135" t="s">
        <v>6237</v>
      </c>
      <c r="B4071" s="135">
        <v>513151</v>
      </c>
      <c r="C4071" s="135" t="s">
        <v>6238</v>
      </c>
      <c r="D4071" s="135" t="s">
        <v>406</v>
      </c>
      <c r="E4071" s="135"/>
      <c r="F4071" s="135"/>
    </row>
    <row r="4072" spans="1:6" ht="14.5">
      <c r="A4072" s="135" t="s">
        <v>6239</v>
      </c>
      <c r="B4072" s="135">
        <v>513151</v>
      </c>
      <c r="C4072" s="135" t="s">
        <v>6240</v>
      </c>
      <c r="D4072" s="135" t="s">
        <v>406</v>
      </c>
      <c r="E4072" s="135"/>
      <c r="F4072" s="135"/>
    </row>
    <row r="4073" spans="1:6" ht="14.5">
      <c r="A4073" s="135" t="s">
        <v>6241</v>
      </c>
      <c r="B4073" s="135">
        <v>532730</v>
      </c>
      <c r="C4073" s="135" t="s">
        <v>6242</v>
      </c>
      <c r="D4073" s="135" t="s">
        <v>406</v>
      </c>
      <c r="E4073" s="135"/>
      <c r="F4073" s="135"/>
    </row>
    <row r="4074" spans="1:6" ht="14.5">
      <c r="A4074" s="135" t="s">
        <v>6243</v>
      </c>
      <c r="B4074" s="135">
        <v>504959</v>
      </c>
      <c r="C4074" s="135" t="s">
        <v>391</v>
      </c>
      <c r="D4074" s="135" t="s">
        <v>399</v>
      </c>
      <c r="E4074" s="135"/>
      <c r="F4074" s="135"/>
    </row>
    <row r="4075" spans="1:6" ht="14.5">
      <c r="A4075" s="135" t="s">
        <v>6244</v>
      </c>
      <c r="B4075" s="135">
        <v>530495</v>
      </c>
      <c r="C4075" s="135" t="s">
        <v>391</v>
      </c>
      <c r="D4075" s="135" t="s">
        <v>413</v>
      </c>
      <c r="E4075" s="135"/>
      <c r="F4075" s="135"/>
    </row>
    <row r="4076" spans="1:6" ht="14.5">
      <c r="A4076" s="135" t="s">
        <v>6245</v>
      </c>
      <c r="B4076" s="135">
        <v>532531</v>
      </c>
      <c r="C4076" s="135" t="s">
        <v>6246</v>
      </c>
      <c r="D4076" s="135" t="s">
        <v>429</v>
      </c>
      <c r="E4076" s="135"/>
      <c r="F4076" s="135"/>
    </row>
    <row r="4077" spans="1:6" ht="14.5">
      <c r="A4077" s="135" t="s">
        <v>6247</v>
      </c>
      <c r="B4077" s="135">
        <v>530611</v>
      </c>
      <c r="C4077" s="135" t="s">
        <v>391</v>
      </c>
      <c r="D4077" s="135" t="s">
        <v>511</v>
      </c>
      <c r="E4077" s="135"/>
      <c r="F4077" s="135"/>
    </row>
    <row r="4078" spans="1:6" ht="14.5">
      <c r="A4078" s="135" t="s">
        <v>6248</v>
      </c>
      <c r="B4078" s="135">
        <v>526951</v>
      </c>
      <c r="C4078" s="135" t="s">
        <v>391</v>
      </c>
      <c r="D4078" s="135" t="s">
        <v>886</v>
      </c>
      <c r="E4078" s="135"/>
      <c r="F4078" s="135"/>
    </row>
    <row r="4079" spans="1:6" ht="14.5">
      <c r="A4079" s="135" t="s">
        <v>6249</v>
      </c>
      <c r="B4079" s="135" t="s">
        <v>391</v>
      </c>
      <c r="C4079" s="135" t="s">
        <v>6250</v>
      </c>
      <c r="D4079" s="135" t="s">
        <v>886</v>
      </c>
      <c r="E4079" s="135"/>
      <c r="F4079" s="135"/>
    </row>
    <row r="4080" spans="1:6" ht="14.5">
      <c r="A4080" s="135" t="s">
        <v>6251</v>
      </c>
      <c r="B4080" s="135">
        <v>532348</v>
      </c>
      <c r="C4080" s="135" t="s">
        <v>391</v>
      </c>
      <c r="D4080" s="135" t="s">
        <v>484</v>
      </c>
      <c r="E4080" s="135"/>
      <c r="F4080" s="135"/>
    </row>
    <row r="4081" spans="1:6" ht="14.5">
      <c r="A4081" s="135" t="s">
        <v>6252</v>
      </c>
      <c r="B4081" s="135">
        <v>530231</v>
      </c>
      <c r="C4081" s="135" t="s">
        <v>391</v>
      </c>
      <c r="D4081" s="135" t="s">
        <v>406</v>
      </c>
      <c r="E4081" s="135"/>
      <c r="F4081" s="135"/>
    </row>
    <row r="4082" spans="1:6" ht="14.5">
      <c r="A4082" s="135" t="s">
        <v>6253</v>
      </c>
      <c r="B4082" s="135">
        <v>517168</v>
      </c>
      <c r="C4082" s="135" t="s">
        <v>6254</v>
      </c>
      <c r="D4082" s="135" t="s">
        <v>746</v>
      </c>
      <c r="E4082" s="135"/>
      <c r="F4082" s="135"/>
    </row>
    <row r="4083" spans="1:6" ht="14.5">
      <c r="A4083" s="135" t="s">
        <v>6255</v>
      </c>
      <c r="B4083" s="135">
        <v>511024</v>
      </c>
      <c r="C4083" s="135" t="s">
        <v>391</v>
      </c>
      <c r="D4083" s="135" t="s">
        <v>812</v>
      </c>
      <c r="E4083" s="135"/>
      <c r="F4083" s="135"/>
    </row>
    <row r="4084" spans="1:6" ht="14.5">
      <c r="A4084" s="135" t="s">
        <v>6256</v>
      </c>
      <c r="B4084" s="135">
        <v>538714</v>
      </c>
      <c r="C4084" s="135" t="s">
        <v>391</v>
      </c>
      <c r="D4084" s="135" t="s">
        <v>408</v>
      </c>
      <c r="E4084" s="135"/>
      <c r="F4084" s="135"/>
    </row>
    <row r="4085" spans="1:6" ht="14.5">
      <c r="A4085" s="135" t="s">
        <v>6257</v>
      </c>
      <c r="B4085" s="135">
        <v>506003</v>
      </c>
      <c r="C4085" s="135" t="s">
        <v>391</v>
      </c>
      <c r="D4085" s="135" t="s">
        <v>696</v>
      </c>
      <c r="E4085" s="135"/>
      <c r="F4085" s="135"/>
    </row>
    <row r="4086" spans="1:6" ht="14.5">
      <c r="A4086" s="135" t="s">
        <v>6258</v>
      </c>
      <c r="B4086" s="135">
        <v>506655</v>
      </c>
      <c r="C4086" s="135" t="s">
        <v>6259</v>
      </c>
      <c r="D4086" s="135" t="s">
        <v>551</v>
      </c>
      <c r="E4086" s="135"/>
      <c r="F4086" s="135"/>
    </row>
    <row r="4087" spans="1:6" ht="14.5">
      <c r="A4087" s="135" t="s">
        <v>6260</v>
      </c>
      <c r="B4087" s="135">
        <v>521113</v>
      </c>
      <c r="C4087" s="135" t="s">
        <v>391</v>
      </c>
      <c r="D4087" s="135" t="s">
        <v>406</v>
      </c>
      <c r="E4087" s="135"/>
      <c r="F4087" s="135"/>
    </row>
    <row r="4088" spans="1:6" ht="14.5">
      <c r="A4088" s="135" t="s">
        <v>6261</v>
      </c>
      <c r="B4088" s="135">
        <v>540318</v>
      </c>
      <c r="C4088" s="135" t="s">
        <v>391</v>
      </c>
      <c r="D4088" s="135" t="s">
        <v>406</v>
      </c>
      <c r="E4088" s="135"/>
      <c r="F4088" s="135"/>
    </row>
    <row r="4089" spans="1:6" ht="14.5">
      <c r="A4089" s="135" t="s">
        <v>6262</v>
      </c>
      <c r="B4089" s="135">
        <v>511654</v>
      </c>
      <c r="C4089" s="135" t="s">
        <v>391</v>
      </c>
      <c r="D4089" s="135" t="s">
        <v>408</v>
      </c>
      <c r="E4089" s="135"/>
      <c r="F4089" s="135"/>
    </row>
    <row r="4090" spans="1:6" ht="14.5">
      <c r="A4090" s="135" t="s">
        <v>6263</v>
      </c>
      <c r="B4090" s="135">
        <v>542683</v>
      </c>
      <c r="C4090" s="135" t="s">
        <v>6264</v>
      </c>
      <c r="D4090" s="135" t="s">
        <v>537</v>
      </c>
      <c r="E4090" s="135"/>
      <c r="F4090" s="135"/>
    </row>
    <row r="4091" spans="1:6" ht="14.5">
      <c r="A4091" s="135" t="s">
        <v>6265</v>
      </c>
      <c r="B4091" s="135">
        <v>539117</v>
      </c>
      <c r="C4091" s="135" t="s">
        <v>391</v>
      </c>
      <c r="D4091" s="135" t="s">
        <v>408</v>
      </c>
      <c r="E4091" s="135"/>
      <c r="F4091" s="135"/>
    </row>
    <row r="4092" spans="1:6" ht="14.5">
      <c r="A4092" s="135" t="s">
        <v>6266</v>
      </c>
      <c r="B4092" s="135">
        <v>517224</v>
      </c>
      <c r="C4092" s="135" t="s">
        <v>6267</v>
      </c>
      <c r="D4092" s="135" t="s">
        <v>1311</v>
      </c>
      <c r="E4092" s="135"/>
      <c r="F4092" s="135"/>
    </row>
    <row r="4093" spans="1:6" ht="14.5">
      <c r="A4093" s="135" t="s">
        <v>6268</v>
      </c>
      <c r="B4093" s="135">
        <v>524542</v>
      </c>
      <c r="C4093" s="135" t="s">
        <v>391</v>
      </c>
      <c r="D4093" s="135" t="s">
        <v>589</v>
      </c>
      <c r="E4093" s="135"/>
      <c r="F4093" s="135"/>
    </row>
    <row r="4094" spans="1:6" ht="14.5">
      <c r="A4094" s="135" t="s">
        <v>6269</v>
      </c>
      <c r="B4094" s="135">
        <v>508969</v>
      </c>
      <c r="C4094" s="135" t="s">
        <v>391</v>
      </c>
      <c r="D4094" s="135" t="s">
        <v>408</v>
      </c>
      <c r="E4094" s="135"/>
      <c r="F4094" s="135"/>
    </row>
    <row r="4095" spans="1:6" ht="14.5">
      <c r="A4095" s="135" t="s">
        <v>6270</v>
      </c>
      <c r="B4095" s="135">
        <v>530419</v>
      </c>
      <c r="C4095" s="135" t="s">
        <v>391</v>
      </c>
      <c r="D4095" s="135" t="s">
        <v>374</v>
      </c>
      <c r="E4095" s="135"/>
      <c r="F4095" s="135"/>
    </row>
    <row r="4096" spans="1:6" ht="14.5">
      <c r="A4096" s="135" t="s">
        <v>6271</v>
      </c>
      <c r="B4096" s="135">
        <v>514211</v>
      </c>
      <c r="C4096" s="135" t="s">
        <v>6272</v>
      </c>
      <c r="D4096" s="135" t="s">
        <v>406</v>
      </c>
      <c r="E4096" s="135"/>
      <c r="F4096" s="135"/>
    </row>
    <row r="4097" spans="1:6" ht="14.5">
      <c r="A4097" s="135" t="s">
        <v>6273</v>
      </c>
      <c r="B4097" s="135">
        <v>530445</v>
      </c>
      <c r="C4097" s="135" t="s">
        <v>391</v>
      </c>
      <c r="D4097" s="135" t="s">
        <v>413</v>
      </c>
      <c r="E4097" s="135"/>
      <c r="F4097" s="135"/>
    </row>
    <row r="4098" spans="1:6" ht="14.5">
      <c r="A4098" s="135" t="s">
        <v>6274</v>
      </c>
      <c r="B4098" s="135" t="s">
        <v>391</v>
      </c>
      <c r="C4098" s="135" t="s">
        <v>6275</v>
      </c>
      <c r="D4098" s="135" t="s">
        <v>402</v>
      </c>
      <c r="E4098" s="135"/>
      <c r="F4098" s="135"/>
    </row>
    <row r="4099" spans="1:6" ht="14.5">
      <c r="A4099" s="135" t="s">
        <v>6276</v>
      </c>
      <c r="B4099" s="135">
        <v>533306</v>
      </c>
      <c r="C4099" s="135" t="s">
        <v>6277</v>
      </c>
      <c r="D4099" s="135" t="s">
        <v>411</v>
      </c>
      <c r="E4099" s="135"/>
      <c r="F4099" s="135"/>
    </row>
    <row r="4100" spans="1:6" ht="14.5">
      <c r="A4100" s="135" t="s">
        <v>6278</v>
      </c>
      <c r="B4100" s="135">
        <v>532154</v>
      </c>
      <c r="C4100" s="135" t="s">
        <v>391</v>
      </c>
      <c r="D4100" s="135" t="s">
        <v>812</v>
      </c>
      <c r="E4100" s="135"/>
      <c r="F4100" s="135"/>
    </row>
    <row r="4101" spans="1:6" ht="14.5">
      <c r="A4101" s="135" t="s">
        <v>6279</v>
      </c>
      <c r="B4101" s="135">
        <v>532872</v>
      </c>
      <c r="C4101" s="135" t="s">
        <v>6280</v>
      </c>
      <c r="D4101" s="135" t="s">
        <v>429</v>
      </c>
      <c r="E4101" s="135"/>
      <c r="F4101" s="135"/>
    </row>
    <row r="4102" spans="1:6" ht="14.5">
      <c r="A4102" s="135" t="s">
        <v>6281</v>
      </c>
      <c r="B4102" s="135">
        <v>524715</v>
      </c>
      <c r="C4102" s="135" t="s">
        <v>6282</v>
      </c>
      <c r="D4102" s="135" t="s">
        <v>429</v>
      </c>
      <c r="E4102" s="135"/>
      <c r="F4102" s="135"/>
    </row>
    <row r="4103" spans="1:6" ht="14.5">
      <c r="A4103" s="135" t="s">
        <v>6283</v>
      </c>
      <c r="B4103" s="135">
        <v>542025</v>
      </c>
      <c r="C4103" s="135" t="s">
        <v>391</v>
      </c>
      <c r="D4103" s="135" t="s">
        <v>413</v>
      </c>
      <c r="E4103" s="135"/>
      <c r="F4103" s="135"/>
    </row>
    <row r="4104" spans="1:6" ht="14.5">
      <c r="A4104" s="135" t="s">
        <v>6284</v>
      </c>
      <c r="B4104" s="135">
        <v>517403</v>
      </c>
      <c r="C4104" s="135" t="s">
        <v>391</v>
      </c>
      <c r="D4104" s="135" t="s">
        <v>530</v>
      </c>
      <c r="E4104" s="135"/>
      <c r="F4104" s="135"/>
    </row>
    <row r="4105" spans="1:6" ht="14.5">
      <c r="A4105" s="135" t="s">
        <v>6285</v>
      </c>
      <c r="B4105" s="135">
        <v>517403</v>
      </c>
      <c r="C4105" s="135" t="s">
        <v>391</v>
      </c>
      <c r="D4105" s="135" t="s">
        <v>530</v>
      </c>
      <c r="E4105" s="135"/>
      <c r="F4105" s="135"/>
    </row>
    <row r="4106" spans="1:6" ht="14.5">
      <c r="A4106" s="135" t="s">
        <v>6286</v>
      </c>
      <c r="B4106" s="135">
        <v>531752</v>
      </c>
      <c r="C4106" s="135" t="s">
        <v>391</v>
      </c>
      <c r="D4106" s="135" t="s">
        <v>413</v>
      </c>
      <c r="E4106" s="135"/>
      <c r="F4106" s="135"/>
    </row>
    <row r="4107" spans="1:6" ht="14.5">
      <c r="A4107" s="135" t="s">
        <v>6287</v>
      </c>
      <c r="B4107" s="135">
        <v>532733</v>
      </c>
      <c r="C4107" s="135" t="s">
        <v>6288</v>
      </c>
      <c r="D4107" s="135" t="s">
        <v>1130</v>
      </c>
      <c r="E4107" s="135"/>
      <c r="F4107" s="135"/>
    </row>
    <row r="4108" spans="1:6" ht="14.5">
      <c r="A4108" s="135" t="s">
        <v>6289</v>
      </c>
      <c r="B4108" s="135">
        <v>539526</v>
      </c>
      <c r="C4108" s="135" t="s">
        <v>391</v>
      </c>
      <c r="D4108" s="135" t="s">
        <v>425</v>
      </c>
      <c r="E4108" s="135"/>
      <c r="F4108" s="135"/>
    </row>
    <row r="4109" spans="1:6" ht="14.5">
      <c r="A4109" s="135" t="s">
        <v>6290</v>
      </c>
      <c r="B4109" s="135">
        <v>530795</v>
      </c>
      <c r="C4109" s="135" t="s">
        <v>391</v>
      </c>
      <c r="D4109" s="135" t="s">
        <v>406</v>
      </c>
      <c r="E4109" s="135"/>
      <c r="F4109" s="135"/>
    </row>
    <row r="4110" spans="1:6" ht="14.5">
      <c r="A4110" s="135" t="s">
        <v>6291</v>
      </c>
      <c r="B4110" s="135">
        <v>590072</v>
      </c>
      <c r="C4110" s="135" t="s">
        <v>6292</v>
      </c>
      <c r="D4110" s="135" t="s">
        <v>746</v>
      </c>
      <c r="E4110" s="135"/>
      <c r="F4110" s="135"/>
    </row>
    <row r="4111" spans="1:6" ht="14.5">
      <c r="A4111" s="135" t="s">
        <v>6293</v>
      </c>
      <c r="B4111" s="135">
        <v>520056</v>
      </c>
      <c r="C4111" s="135" t="s">
        <v>6294</v>
      </c>
      <c r="D4111" s="135" t="s">
        <v>746</v>
      </c>
      <c r="E4111" s="135"/>
      <c r="F4111" s="135"/>
    </row>
    <row r="4112" spans="1:6" ht="14.5">
      <c r="A4112" s="135" t="s">
        <v>6295</v>
      </c>
      <c r="B4112" s="135" t="s">
        <v>391</v>
      </c>
      <c r="C4112" s="135" t="s">
        <v>6296</v>
      </c>
      <c r="D4112" s="135" t="s">
        <v>482</v>
      </c>
      <c r="E4112" s="135"/>
      <c r="F4112" s="135"/>
    </row>
    <row r="4113" spans="1:6" ht="14.5">
      <c r="A4113" s="135" t="s">
        <v>6297</v>
      </c>
      <c r="B4113" s="135">
        <v>590071</v>
      </c>
      <c r="C4113" s="135" t="s">
        <v>6298</v>
      </c>
      <c r="D4113" s="135" t="s">
        <v>408</v>
      </c>
      <c r="E4113" s="135"/>
      <c r="F4113" s="135"/>
    </row>
    <row r="4114" spans="1:6" ht="14.5">
      <c r="A4114" s="135" t="s">
        <v>6299</v>
      </c>
      <c r="B4114" s="135">
        <v>533166</v>
      </c>
      <c r="C4114" s="135" t="s">
        <v>6300</v>
      </c>
      <c r="D4114" s="135" t="s">
        <v>2384</v>
      </c>
      <c r="E4114" s="135"/>
      <c r="F4114" s="135"/>
    </row>
    <row r="4115" spans="1:6" ht="14.5">
      <c r="A4115" s="135" t="s">
        <v>6301</v>
      </c>
      <c r="B4115" s="135">
        <v>500403</v>
      </c>
      <c r="C4115" s="135" t="s">
        <v>6302</v>
      </c>
      <c r="D4115" s="135" t="s">
        <v>746</v>
      </c>
      <c r="E4115" s="135"/>
      <c r="F4115" s="135"/>
    </row>
    <row r="4116" spans="1:6" ht="14.5">
      <c r="A4116" s="135" t="s">
        <v>6303</v>
      </c>
      <c r="B4116" s="135">
        <v>500404</v>
      </c>
      <c r="C4116" s="135" t="s">
        <v>6304</v>
      </c>
      <c r="D4116" s="135" t="s">
        <v>423</v>
      </c>
      <c r="E4116" s="135"/>
      <c r="F4116" s="135"/>
    </row>
    <row r="4117" spans="1:6" ht="14.5">
      <c r="A4117" s="135" t="s">
        <v>6305</v>
      </c>
      <c r="B4117" s="135">
        <v>531433</v>
      </c>
      <c r="C4117" s="135" t="s">
        <v>391</v>
      </c>
      <c r="D4117" s="135" t="s">
        <v>408</v>
      </c>
      <c r="E4117" s="135"/>
      <c r="F4117" s="135"/>
    </row>
    <row r="4118" spans="1:6" ht="14.5">
      <c r="A4118" s="135" t="s">
        <v>6306</v>
      </c>
      <c r="B4118" s="135">
        <v>541799</v>
      </c>
      <c r="C4118" s="135" t="s">
        <v>391</v>
      </c>
      <c r="D4118" s="135" t="s">
        <v>1994</v>
      </c>
      <c r="E4118" s="135"/>
      <c r="F4118" s="135"/>
    </row>
    <row r="4119" spans="1:6" ht="14.5">
      <c r="A4119" s="135" t="s">
        <v>6307</v>
      </c>
      <c r="B4119" s="135">
        <v>530953</v>
      </c>
      <c r="C4119" s="135" t="s">
        <v>391</v>
      </c>
      <c r="D4119" s="135" t="s">
        <v>451</v>
      </c>
      <c r="E4119" s="135"/>
      <c r="F4119" s="135"/>
    </row>
    <row r="4120" spans="1:6" ht="14.5">
      <c r="A4120" s="135" t="s">
        <v>6308</v>
      </c>
      <c r="B4120" s="135">
        <v>537253</v>
      </c>
      <c r="C4120" s="135" t="s">
        <v>391</v>
      </c>
      <c r="D4120" s="135" t="s">
        <v>429</v>
      </c>
      <c r="E4120" s="135"/>
      <c r="F4120" s="135"/>
    </row>
    <row r="4121" spans="1:6" ht="14.5">
      <c r="A4121" s="135" t="s">
        <v>6309</v>
      </c>
      <c r="B4121" s="135">
        <v>532711</v>
      </c>
      <c r="C4121" s="135" t="s">
        <v>6310</v>
      </c>
      <c r="D4121" s="135" t="s">
        <v>789</v>
      </c>
      <c r="E4121" s="135"/>
      <c r="F4121" s="135"/>
    </row>
    <row r="4122" spans="1:6" ht="14.5">
      <c r="A4122" s="135" t="s">
        <v>6311</v>
      </c>
      <c r="B4122" s="135">
        <v>521232</v>
      </c>
      <c r="C4122" s="135" t="s">
        <v>391</v>
      </c>
      <c r="D4122" s="135" t="s">
        <v>413</v>
      </c>
      <c r="E4122" s="135"/>
      <c r="F4122" s="135"/>
    </row>
    <row r="4123" spans="1:6" ht="14.5">
      <c r="A4123" s="135" t="s">
        <v>6312</v>
      </c>
      <c r="B4123" s="135">
        <v>523425</v>
      </c>
      <c r="C4123" s="135" t="s">
        <v>6313</v>
      </c>
      <c r="D4123" s="135" t="s">
        <v>947</v>
      </c>
      <c r="E4123" s="135"/>
      <c r="F4123" s="135"/>
    </row>
    <row r="4124" spans="1:6" ht="14.5">
      <c r="A4124" s="135" t="s">
        <v>6314</v>
      </c>
      <c r="B4124" s="135">
        <v>501110</v>
      </c>
      <c r="C4124" s="135" t="s">
        <v>391</v>
      </c>
      <c r="D4124" s="135" t="s">
        <v>374</v>
      </c>
      <c r="E4124" s="135"/>
      <c r="F4124" s="135"/>
    </row>
    <row r="4125" spans="1:6" ht="14.5">
      <c r="A4125" s="135" t="s">
        <v>6315</v>
      </c>
      <c r="B4125" s="135">
        <v>530845</v>
      </c>
      <c r="C4125" s="135" t="s">
        <v>391</v>
      </c>
      <c r="D4125" s="135" t="s">
        <v>439</v>
      </c>
      <c r="E4125" s="135"/>
      <c r="F4125" s="135"/>
    </row>
    <row r="4126" spans="1:6" ht="14.5">
      <c r="A4126" s="135" t="s">
        <v>6316</v>
      </c>
      <c r="B4126" s="135">
        <v>539574</v>
      </c>
      <c r="C4126" s="135" t="s">
        <v>391</v>
      </c>
      <c r="D4126" s="135" t="s">
        <v>408</v>
      </c>
      <c r="E4126" s="135"/>
      <c r="F4126" s="135"/>
    </row>
    <row r="4127" spans="1:6" ht="14.5">
      <c r="A4127" s="135" t="s">
        <v>6317</v>
      </c>
      <c r="B4127" s="135">
        <v>535141</v>
      </c>
      <c r="C4127" s="135" t="s">
        <v>391</v>
      </c>
      <c r="D4127" s="135" t="s">
        <v>477</v>
      </c>
      <c r="E4127" s="135"/>
      <c r="F4127" s="135"/>
    </row>
    <row r="4128" spans="1:6" ht="14.5">
      <c r="A4128" s="135" t="s">
        <v>6318</v>
      </c>
      <c r="B4128" s="135">
        <v>512179</v>
      </c>
      <c r="C4128" s="135" t="s">
        <v>6319</v>
      </c>
      <c r="D4128" s="135" t="s">
        <v>477</v>
      </c>
      <c r="E4128" s="135"/>
      <c r="F4128" s="135"/>
    </row>
    <row r="4129" spans="1:6" ht="14.5">
      <c r="A4129" s="135" t="s">
        <v>6320</v>
      </c>
      <c r="B4129" s="135">
        <v>530735</v>
      </c>
      <c r="C4129" s="135" t="s">
        <v>391</v>
      </c>
      <c r="D4129" s="135" t="s">
        <v>451</v>
      </c>
      <c r="E4129" s="135"/>
      <c r="F4129" s="135"/>
    </row>
    <row r="4130" spans="1:6" ht="14.5">
      <c r="A4130" s="135" t="s">
        <v>6321</v>
      </c>
      <c r="B4130" s="135">
        <v>530735</v>
      </c>
      <c r="C4130" s="135" t="s">
        <v>391</v>
      </c>
      <c r="D4130" s="135" t="s">
        <v>451</v>
      </c>
      <c r="E4130" s="135"/>
      <c r="F4130" s="135"/>
    </row>
    <row r="4131" spans="1:6" ht="14.5">
      <c r="A4131" s="135" t="s">
        <v>6322</v>
      </c>
      <c r="B4131" s="135">
        <v>530883</v>
      </c>
      <c r="C4131" s="135" t="s">
        <v>391</v>
      </c>
      <c r="D4131" s="135" t="s">
        <v>535</v>
      </c>
      <c r="E4131" s="135"/>
      <c r="F4131" s="135"/>
    </row>
    <row r="4132" spans="1:6" ht="14.5">
      <c r="A4132" s="135" t="s">
        <v>6323</v>
      </c>
      <c r="B4132" s="135">
        <v>531699</v>
      </c>
      <c r="C4132" s="135" t="s">
        <v>391</v>
      </c>
      <c r="D4132" s="135" t="s">
        <v>1156</v>
      </c>
      <c r="E4132" s="135"/>
      <c r="F4132" s="135"/>
    </row>
    <row r="4133" spans="1:6" ht="14.5">
      <c r="A4133" s="135" t="s">
        <v>6324</v>
      </c>
      <c r="B4133" s="135">
        <v>540269</v>
      </c>
      <c r="C4133" s="135" t="s">
        <v>391</v>
      </c>
      <c r="D4133" s="135" t="s">
        <v>505</v>
      </c>
      <c r="E4133" s="135"/>
      <c r="F4133" s="135"/>
    </row>
    <row r="4134" spans="1:6" ht="14.5">
      <c r="A4134" s="135" t="s">
        <v>6325</v>
      </c>
      <c r="B4134" s="135">
        <v>512527</v>
      </c>
      <c r="C4134" s="135" t="s">
        <v>391</v>
      </c>
      <c r="D4134" s="135" t="s">
        <v>406</v>
      </c>
      <c r="E4134" s="135"/>
      <c r="F4134" s="135"/>
    </row>
    <row r="4135" spans="1:6" ht="14.5">
      <c r="A4135" s="135" t="s">
        <v>6326</v>
      </c>
      <c r="B4135" s="135">
        <v>512527</v>
      </c>
      <c r="C4135" s="135" t="s">
        <v>391</v>
      </c>
      <c r="D4135" s="135" t="s">
        <v>406</v>
      </c>
      <c r="E4135" s="135"/>
      <c r="F4135" s="135"/>
    </row>
    <row r="4136" spans="1:6" ht="14.5">
      <c r="A4136" s="135" t="s">
        <v>6327</v>
      </c>
      <c r="B4136" s="135">
        <v>521180</v>
      </c>
      <c r="C4136" s="135" t="s">
        <v>6328</v>
      </c>
      <c r="D4136" s="135" t="s">
        <v>406</v>
      </c>
      <c r="E4136" s="135"/>
      <c r="F4136" s="135"/>
    </row>
    <row r="4137" spans="1:6" ht="14.5">
      <c r="A4137" s="135" t="s">
        <v>6329</v>
      </c>
      <c r="B4137" s="135">
        <v>523842</v>
      </c>
      <c r="C4137" s="135" t="s">
        <v>391</v>
      </c>
      <c r="D4137" s="135" t="s">
        <v>505</v>
      </c>
      <c r="E4137" s="135"/>
      <c r="F4137" s="135"/>
    </row>
    <row r="4138" spans="1:6" ht="14.5">
      <c r="A4138" s="135" t="s">
        <v>6330</v>
      </c>
      <c r="B4138" s="135">
        <v>532070</v>
      </c>
      <c r="C4138" s="135" t="s">
        <v>391</v>
      </c>
      <c r="D4138" s="135" t="s">
        <v>385</v>
      </c>
      <c r="E4138" s="135"/>
      <c r="F4138" s="135"/>
    </row>
    <row r="4139" spans="1:6" ht="14.5">
      <c r="A4139" s="135" t="s">
        <v>6331</v>
      </c>
      <c r="B4139" s="135">
        <v>523283</v>
      </c>
      <c r="C4139" s="135" t="s">
        <v>6332</v>
      </c>
      <c r="D4139" s="135" t="s">
        <v>817</v>
      </c>
      <c r="E4139" s="135"/>
      <c r="F4139" s="135"/>
    </row>
    <row r="4140" spans="1:6" ht="14.5">
      <c r="A4140" s="135" t="s">
        <v>6333</v>
      </c>
      <c r="B4140" s="135">
        <v>539835</v>
      </c>
      <c r="C4140" s="135" t="s">
        <v>391</v>
      </c>
      <c r="D4140" s="135" t="s">
        <v>408</v>
      </c>
      <c r="E4140" s="135"/>
      <c r="F4140" s="135"/>
    </row>
    <row r="4141" spans="1:6" ht="14.5">
      <c r="A4141" s="135" t="s">
        <v>6334</v>
      </c>
      <c r="B4141" s="135">
        <v>519234</v>
      </c>
      <c r="C4141" s="135" t="s">
        <v>6335</v>
      </c>
      <c r="D4141" s="135" t="s">
        <v>640</v>
      </c>
      <c r="E4141" s="135"/>
      <c r="F4141" s="135"/>
    </row>
    <row r="4142" spans="1:6" ht="14.5">
      <c r="A4142" s="135" t="s">
        <v>6336</v>
      </c>
      <c r="B4142" s="135">
        <v>780008</v>
      </c>
      <c r="C4142" s="135" t="s">
        <v>391</v>
      </c>
      <c r="D4142" s="135" t="s">
        <v>482</v>
      </c>
      <c r="E4142" s="135"/>
      <c r="F4142" s="135"/>
    </row>
    <row r="4143" spans="1:6" ht="14.5">
      <c r="A4143" s="135" t="s">
        <v>6337</v>
      </c>
      <c r="B4143" s="135">
        <v>541701</v>
      </c>
      <c r="C4143" s="135" t="s">
        <v>391</v>
      </c>
      <c r="D4143" s="135" t="s">
        <v>714</v>
      </c>
      <c r="E4143" s="135"/>
      <c r="F4143" s="135"/>
    </row>
    <row r="4144" spans="1:6" ht="14.5">
      <c r="A4144" s="135" t="s">
        <v>6338</v>
      </c>
      <c r="B4144" s="135">
        <v>526133</v>
      </c>
      <c r="C4144" s="135" t="s">
        <v>391</v>
      </c>
      <c r="D4144" s="135" t="s">
        <v>406</v>
      </c>
      <c r="E4144" s="135"/>
      <c r="F4144" s="135"/>
    </row>
    <row r="4145" spans="1:6" ht="14.5">
      <c r="A4145" s="135" t="s">
        <v>6339</v>
      </c>
      <c r="B4145" s="135">
        <v>540168</v>
      </c>
      <c r="C4145" s="135" t="s">
        <v>391</v>
      </c>
      <c r="D4145" s="135" t="s">
        <v>408</v>
      </c>
      <c r="E4145" s="135"/>
      <c r="F4145" s="135"/>
    </row>
    <row r="4146" spans="1:6" ht="14.5">
      <c r="A4146" s="135" t="s">
        <v>6340</v>
      </c>
      <c r="B4146" s="135">
        <v>511539</v>
      </c>
      <c r="C4146" s="135" t="s">
        <v>391</v>
      </c>
      <c r="D4146" s="135" t="s">
        <v>374</v>
      </c>
      <c r="E4146" s="135"/>
      <c r="F4146" s="135"/>
    </row>
    <row r="4147" spans="1:6" ht="14.5">
      <c r="A4147" s="135" t="s">
        <v>6341</v>
      </c>
      <c r="B4147" s="135">
        <v>532509</v>
      </c>
      <c r="C4147" s="135" t="s">
        <v>6342</v>
      </c>
      <c r="D4147" s="135" t="s">
        <v>746</v>
      </c>
      <c r="E4147" s="135"/>
      <c r="F4147" s="135"/>
    </row>
    <row r="4148" spans="1:6" ht="14.5">
      <c r="A4148" s="135" t="s">
        <v>6343</v>
      </c>
      <c r="B4148" s="135" t="s">
        <v>391</v>
      </c>
      <c r="C4148" s="135" t="s">
        <v>6344</v>
      </c>
      <c r="D4148" s="135" t="s">
        <v>402</v>
      </c>
      <c r="E4148" s="135"/>
      <c r="F4148" s="135"/>
    </row>
    <row r="4149" spans="1:6" ht="14.5">
      <c r="A4149" s="135" t="s">
        <v>6345</v>
      </c>
      <c r="B4149" s="135">
        <v>530677</v>
      </c>
      <c r="C4149" s="135" t="s">
        <v>391</v>
      </c>
      <c r="D4149" s="135" t="s">
        <v>477</v>
      </c>
      <c r="E4149" s="135"/>
      <c r="F4149" s="135"/>
    </row>
    <row r="4150" spans="1:6" ht="14.5">
      <c r="A4150" s="135" t="s">
        <v>6346</v>
      </c>
      <c r="B4150" s="135">
        <v>530677</v>
      </c>
      <c r="C4150" s="135" t="s">
        <v>391</v>
      </c>
      <c r="D4150" s="135" t="s">
        <v>477</v>
      </c>
      <c r="E4150" s="135"/>
      <c r="F4150" s="135"/>
    </row>
    <row r="4151" spans="1:6" ht="14.5">
      <c r="A4151" s="135" t="s">
        <v>6347</v>
      </c>
      <c r="B4151" s="135" t="s">
        <v>391</v>
      </c>
      <c r="C4151" s="135" t="s">
        <v>6348</v>
      </c>
      <c r="D4151" s="135" t="s">
        <v>402</v>
      </c>
      <c r="E4151" s="135"/>
      <c r="F4151" s="135"/>
    </row>
    <row r="4152" spans="1:6" ht="14.5">
      <c r="A4152" s="135" t="s">
        <v>6349</v>
      </c>
      <c r="B4152" s="135">
        <v>509930</v>
      </c>
      <c r="C4152" s="135" t="s">
        <v>6350</v>
      </c>
      <c r="D4152" s="135" t="s">
        <v>511</v>
      </c>
      <c r="E4152" s="135"/>
      <c r="F4152" s="135"/>
    </row>
    <row r="4153" spans="1:6" ht="14.5">
      <c r="A4153" s="135" t="s">
        <v>6351</v>
      </c>
      <c r="B4153" s="135">
        <v>532904</v>
      </c>
      <c r="C4153" s="135" t="s">
        <v>6352</v>
      </c>
      <c r="D4153" s="135" t="s">
        <v>789</v>
      </c>
      <c r="E4153" s="135"/>
      <c r="F4153" s="135"/>
    </row>
    <row r="4154" spans="1:6" ht="14.5">
      <c r="A4154" s="135" t="s">
        <v>6353</v>
      </c>
      <c r="B4154" s="135">
        <v>532904</v>
      </c>
      <c r="C4154" s="135" t="s">
        <v>6352</v>
      </c>
      <c r="D4154" s="135" t="s">
        <v>789</v>
      </c>
      <c r="E4154" s="135"/>
      <c r="F4154" s="135"/>
    </row>
    <row r="4155" spans="1:6" ht="14.5">
      <c r="A4155" s="135" t="s">
        <v>6354</v>
      </c>
      <c r="B4155" s="135">
        <v>500405</v>
      </c>
      <c r="C4155" s="135" t="s">
        <v>6355</v>
      </c>
      <c r="D4155" s="135" t="s">
        <v>605</v>
      </c>
      <c r="E4155" s="135"/>
      <c r="F4155" s="135"/>
    </row>
    <row r="4156" spans="1:6" ht="14.5">
      <c r="A4156" s="135" t="s">
        <v>6356</v>
      </c>
      <c r="B4156" s="135">
        <v>534733</v>
      </c>
      <c r="C4156" s="135" t="s">
        <v>391</v>
      </c>
      <c r="D4156" s="135" t="s">
        <v>423</v>
      </c>
      <c r="E4156" s="135"/>
      <c r="F4156" s="135"/>
    </row>
    <row r="4157" spans="1:6" ht="14.5">
      <c r="A4157" s="135" t="s">
        <v>6357</v>
      </c>
      <c r="B4157" s="135">
        <v>531638</v>
      </c>
      <c r="C4157" s="135" t="s">
        <v>391</v>
      </c>
      <c r="D4157" s="135" t="s">
        <v>714</v>
      </c>
      <c r="E4157" s="135"/>
      <c r="F4157" s="135"/>
    </row>
    <row r="4158" spans="1:6" ht="14.5">
      <c r="A4158" s="135" t="s">
        <v>6358</v>
      </c>
      <c r="B4158" s="135">
        <v>518075</v>
      </c>
      <c r="C4158" s="135" t="s">
        <v>391</v>
      </c>
      <c r="D4158" s="135" t="s">
        <v>423</v>
      </c>
      <c r="E4158" s="135"/>
      <c r="F4158" s="135"/>
    </row>
    <row r="4159" spans="1:6" ht="14.5">
      <c r="A4159" s="135" t="s">
        <v>6359</v>
      </c>
      <c r="B4159" s="135">
        <v>533298</v>
      </c>
      <c r="C4159" s="135" t="s">
        <v>6360</v>
      </c>
      <c r="D4159" s="135" t="s">
        <v>933</v>
      </c>
      <c r="E4159" s="135"/>
      <c r="F4159" s="135"/>
    </row>
    <row r="4160" spans="1:6" ht="14.5">
      <c r="A4160" s="135" t="s">
        <v>6361</v>
      </c>
      <c r="B4160" s="135">
        <v>517530</v>
      </c>
      <c r="C4160" s="135" t="s">
        <v>6362</v>
      </c>
      <c r="D4160" s="135" t="s">
        <v>661</v>
      </c>
      <c r="E4160" s="135"/>
      <c r="F4160" s="135"/>
    </row>
    <row r="4161" spans="1:6" ht="14.5">
      <c r="A4161" s="135" t="s">
        <v>6363</v>
      </c>
      <c r="B4161" s="135">
        <v>530185</v>
      </c>
      <c r="C4161" s="135" t="s">
        <v>391</v>
      </c>
      <c r="D4161" s="135" t="s">
        <v>406</v>
      </c>
      <c r="E4161" s="135"/>
      <c r="F4161" s="135"/>
    </row>
    <row r="4162" spans="1:6" ht="14.5">
      <c r="A4162" s="135" t="s">
        <v>6364</v>
      </c>
      <c r="B4162" s="135" t="s">
        <v>391</v>
      </c>
      <c r="C4162" s="135" t="s">
        <v>6365</v>
      </c>
      <c r="D4162" s="135" t="s">
        <v>402</v>
      </c>
      <c r="E4162" s="135"/>
      <c r="F4162" s="135"/>
    </row>
    <row r="4163" spans="1:6" ht="14.5">
      <c r="A4163" s="135" t="s">
        <v>6366</v>
      </c>
      <c r="B4163" s="135">
        <v>539253</v>
      </c>
      <c r="C4163" s="135" t="s">
        <v>391</v>
      </c>
      <c r="D4163" s="135" t="s">
        <v>408</v>
      </c>
      <c r="E4163" s="135"/>
      <c r="F4163" s="135"/>
    </row>
    <row r="4164" spans="1:6" ht="14.5">
      <c r="A4164" s="135" t="s">
        <v>6367</v>
      </c>
      <c r="B4164" s="135">
        <v>539253</v>
      </c>
      <c r="C4164" s="135" t="s">
        <v>391</v>
      </c>
      <c r="D4164" s="135" t="s">
        <v>408</v>
      </c>
      <c r="E4164" s="135"/>
      <c r="F4164" s="135"/>
    </row>
    <row r="4165" spans="1:6" ht="14.5">
      <c r="A4165" s="135" t="s">
        <v>6368</v>
      </c>
      <c r="B4165" s="135">
        <v>500336</v>
      </c>
      <c r="C4165" s="135" t="s">
        <v>6369</v>
      </c>
      <c r="D4165" s="135" t="s">
        <v>380</v>
      </c>
      <c r="E4165" s="135"/>
      <c r="F4165" s="135"/>
    </row>
    <row r="4166" spans="1:6" ht="14.5">
      <c r="A4166" s="135" t="s">
        <v>6370</v>
      </c>
      <c r="B4166" s="135">
        <v>533101</v>
      </c>
      <c r="C4166" s="135" t="s">
        <v>391</v>
      </c>
      <c r="D4166" s="135" t="s">
        <v>406</v>
      </c>
      <c r="E4166" s="135"/>
      <c r="F4166" s="135"/>
    </row>
    <row r="4167" spans="1:6" ht="14.5">
      <c r="A4167" s="135" t="s">
        <v>6371</v>
      </c>
      <c r="B4167" s="135">
        <v>532874</v>
      </c>
      <c r="C4167" s="135" t="s">
        <v>391</v>
      </c>
      <c r="D4167" s="135" t="s">
        <v>530</v>
      </c>
      <c r="E4167" s="135"/>
      <c r="F4167" s="135"/>
    </row>
    <row r="4168" spans="1:6" ht="14.5">
      <c r="A4168" s="135" t="s">
        <v>6372</v>
      </c>
      <c r="B4168" s="135">
        <v>511185</v>
      </c>
      <c r="C4168" s="135" t="s">
        <v>391</v>
      </c>
      <c r="D4168" s="135" t="s">
        <v>712</v>
      </c>
      <c r="E4168" s="135"/>
      <c r="F4168" s="135"/>
    </row>
    <row r="4169" spans="1:6" ht="14.5">
      <c r="A4169" s="135" t="s">
        <v>6373</v>
      </c>
      <c r="B4169" s="135">
        <v>521200</v>
      </c>
      <c r="C4169" s="135" t="s">
        <v>6374</v>
      </c>
      <c r="D4169" s="135" t="s">
        <v>406</v>
      </c>
      <c r="E4169" s="135"/>
      <c r="F4169" s="135"/>
    </row>
    <row r="4170" spans="1:6" ht="14.5">
      <c r="A4170" s="135" t="s">
        <v>6375</v>
      </c>
      <c r="B4170" s="135">
        <v>514138</v>
      </c>
      <c r="C4170" s="135" t="s">
        <v>391</v>
      </c>
      <c r="D4170" s="135" t="s">
        <v>406</v>
      </c>
      <c r="E4170" s="135"/>
      <c r="F4170" s="135"/>
    </row>
    <row r="4171" spans="1:6" ht="14.5">
      <c r="A4171" s="135" t="s">
        <v>6376</v>
      </c>
      <c r="B4171" s="135">
        <v>514140</v>
      </c>
      <c r="C4171" s="135" t="s">
        <v>391</v>
      </c>
      <c r="D4171" s="135" t="s">
        <v>406</v>
      </c>
      <c r="E4171" s="135"/>
      <c r="F4171" s="135"/>
    </row>
    <row r="4172" spans="1:6" ht="14.5">
      <c r="A4172" s="135" t="s">
        <v>6377</v>
      </c>
      <c r="B4172" s="135">
        <v>519604</v>
      </c>
      <c r="C4172" s="135" t="s">
        <v>6378</v>
      </c>
      <c r="D4172" s="135" t="s">
        <v>451</v>
      </c>
      <c r="E4172" s="135"/>
      <c r="F4172" s="135"/>
    </row>
    <row r="4173" spans="1:6" ht="14.5">
      <c r="A4173" s="135" t="s">
        <v>6379</v>
      </c>
      <c r="B4173" s="135">
        <v>532782</v>
      </c>
      <c r="C4173" s="135" t="s">
        <v>6380</v>
      </c>
      <c r="D4173" s="135" t="s">
        <v>406</v>
      </c>
      <c r="E4173" s="135"/>
      <c r="F4173" s="135"/>
    </row>
    <row r="4174" spans="1:6" ht="14.5">
      <c r="A4174" s="135" t="s">
        <v>6381</v>
      </c>
      <c r="B4174" s="135" t="s">
        <v>391</v>
      </c>
      <c r="C4174" s="135" t="s">
        <v>6382</v>
      </c>
      <c r="D4174" s="135" t="s">
        <v>402</v>
      </c>
      <c r="E4174" s="135"/>
      <c r="F4174" s="135"/>
    </row>
    <row r="4175" spans="1:6" ht="14.5">
      <c r="A4175" s="135" t="s">
        <v>6383</v>
      </c>
      <c r="B4175" s="135">
        <v>530239</v>
      </c>
      <c r="C4175" s="135" t="s">
        <v>6384</v>
      </c>
      <c r="D4175" s="135" t="s">
        <v>429</v>
      </c>
      <c r="E4175" s="135"/>
      <c r="F4175" s="135"/>
    </row>
    <row r="4176" spans="1:6" ht="14.5">
      <c r="A4176" s="135" t="s">
        <v>6385</v>
      </c>
      <c r="B4176" s="135">
        <v>531640</v>
      </c>
      <c r="C4176" s="135" t="s">
        <v>391</v>
      </c>
      <c r="D4176" s="135" t="s">
        <v>477</v>
      </c>
      <c r="E4176" s="135"/>
      <c r="F4176" s="135"/>
    </row>
    <row r="4177" spans="1:6" ht="14.5">
      <c r="A4177" s="135" t="s">
        <v>6386</v>
      </c>
      <c r="B4177" s="135">
        <v>537259</v>
      </c>
      <c r="C4177" s="135" t="s">
        <v>391</v>
      </c>
      <c r="D4177" s="135" t="s">
        <v>1338</v>
      </c>
      <c r="E4177" s="135"/>
      <c r="F4177" s="135"/>
    </row>
    <row r="4178" spans="1:6" ht="14.5">
      <c r="A4178" s="135" t="s">
        <v>6387</v>
      </c>
      <c r="B4178" s="135">
        <v>532667</v>
      </c>
      <c r="C4178" s="135" t="s">
        <v>6388</v>
      </c>
      <c r="D4178" s="135" t="s">
        <v>434</v>
      </c>
      <c r="E4178" s="135"/>
      <c r="F4178" s="135"/>
    </row>
    <row r="4179" spans="1:6" ht="14.5">
      <c r="A4179" s="135" t="s">
        <v>6389</v>
      </c>
      <c r="B4179" s="135">
        <v>531885</v>
      </c>
      <c r="C4179" s="135" t="s">
        <v>391</v>
      </c>
      <c r="D4179" s="135" t="s">
        <v>413</v>
      </c>
      <c r="E4179" s="135"/>
      <c r="F4179" s="135"/>
    </row>
    <row r="4180" spans="1:6" ht="14.5">
      <c r="A4180" s="135" t="s">
        <v>6390</v>
      </c>
      <c r="B4180" s="135">
        <v>531885</v>
      </c>
      <c r="C4180" s="135" t="s">
        <v>391</v>
      </c>
      <c r="D4180" s="135" t="s">
        <v>413</v>
      </c>
      <c r="E4180" s="135"/>
      <c r="F4180" s="135"/>
    </row>
    <row r="4181" spans="1:6" ht="14.5">
      <c r="A4181" s="135" t="s">
        <v>6391</v>
      </c>
      <c r="B4181" s="135">
        <v>523722</v>
      </c>
      <c r="C4181" s="135" t="s">
        <v>391</v>
      </c>
      <c r="D4181" s="135" t="s">
        <v>484</v>
      </c>
      <c r="E4181" s="135"/>
      <c r="F4181" s="135"/>
    </row>
    <row r="4182" spans="1:6" ht="14.5">
      <c r="A4182" s="135" t="s">
        <v>6392</v>
      </c>
      <c r="B4182" s="135">
        <v>503624</v>
      </c>
      <c r="C4182" s="135" t="s">
        <v>391</v>
      </c>
      <c r="D4182" s="135" t="s">
        <v>374</v>
      </c>
      <c r="E4182" s="135"/>
      <c r="F4182" s="135"/>
    </row>
    <row r="4183" spans="1:6" ht="14.5">
      <c r="A4183" s="135" t="s">
        <v>6393</v>
      </c>
      <c r="B4183" s="135">
        <v>539911</v>
      </c>
      <c r="C4183" s="135" t="s">
        <v>391</v>
      </c>
      <c r="D4183" s="135" t="s">
        <v>413</v>
      </c>
      <c r="E4183" s="135"/>
      <c r="F4183" s="135"/>
    </row>
    <row r="4184" spans="1:6" ht="14.5">
      <c r="A4184" s="135" t="s">
        <v>6394</v>
      </c>
      <c r="B4184" s="135">
        <v>524488</v>
      </c>
      <c r="C4184" s="135" t="s">
        <v>6395</v>
      </c>
      <c r="D4184" s="135" t="s">
        <v>439</v>
      </c>
      <c r="E4184" s="135"/>
      <c r="F4184" s="135"/>
    </row>
    <row r="4185" spans="1:6" ht="14.5">
      <c r="A4185" s="135" t="s">
        <v>6396</v>
      </c>
      <c r="B4185" s="135">
        <v>512449</v>
      </c>
      <c r="C4185" s="135" t="s">
        <v>391</v>
      </c>
      <c r="D4185" s="135" t="s">
        <v>371</v>
      </c>
      <c r="E4185" s="135"/>
      <c r="F4185" s="135"/>
    </row>
    <row r="4186" spans="1:6" ht="14.5">
      <c r="A4186" s="135" t="s">
        <v>6397</v>
      </c>
      <c r="B4186" s="135">
        <v>505590</v>
      </c>
      <c r="C4186" s="135" t="s">
        <v>391</v>
      </c>
      <c r="D4186" s="135" t="s">
        <v>406</v>
      </c>
      <c r="E4186" s="135"/>
      <c r="F4186" s="135"/>
    </row>
    <row r="4187" spans="1:6" ht="14.5">
      <c r="A4187" s="135" t="s">
        <v>6398</v>
      </c>
      <c r="B4187" s="135">
        <v>539041</v>
      </c>
      <c r="C4187" s="135" t="s">
        <v>391</v>
      </c>
      <c r="D4187" s="135" t="s">
        <v>413</v>
      </c>
      <c r="E4187" s="135"/>
      <c r="F4187" s="135"/>
    </row>
    <row r="4188" spans="1:6" ht="14.5">
      <c r="A4188" s="135" t="s">
        <v>6399</v>
      </c>
      <c r="B4188" s="135">
        <v>503659</v>
      </c>
      <c r="C4188" s="135" t="s">
        <v>391</v>
      </c>
      <c r="D4188" s="135" t="s">
        <v>812</v>
      </c>
      <c r="E4188" s="135"/>
      <c r="F4188" s="135"/>
    </row>
    <row r="4189" spans="1:6" ht="14.5">
      <c r="A4189" s="135" t="s">
        <v>6400</v>
      </c>
      <c r="B4189" s="135">
        <v>506863</v>
      </c>
      <c r="C4189" s="135" t="s">
        <v>391</v>
      </c>
      <c r="D4189" s="135" t="s">
        <v>586</v>
      </c>
      <c r="E4189" s="135"/>
      <c r="F4189" s="135"/>
    </row>
    <row r="4190" spans="1:6" ht="14.5">
      <c r="A4190" s="135" t="s">
        <v>6401</v>
      </c>
      <c r="B4190" s="135">
        <v>503816</v>
      </c>
      <c r="C4190" s="135" t="s">
        <v>391</v>
      </c>
      <c r="D4190" s="135" t="s">
        <v>406</v>
      </c>
      <c r="E4190" s="135"/>
      <c r="F4190" s="135"/>
    </row>
    <row r="4191" spans="1:6" ht="14.5">
      <c r="A4191" s="135" t="s">
        <v>6402</v>
      </c>
      <c r="B4191" s="135">
        <v>531909</v>
      </c>
      <c r="C4191" s="135" t="s">
        <v>391</v>
      </c>
      <c r="D4191" s="135" t="s">
        <v>477</v>
      </c>
      <c r="E4191" s="135"/>
      <c r="F4191" s="135"/>
    </row>
    <row r="4192" spans="1:6" ht="14.5">
      <c r="A4192" s="135" t="s">
        <v>6403</v>
      </c>
      <c r="B4192" s="135">
        <v>539406</v>
      </c>
      <c r="C4192" s="135" t="s">
        <v>391</v>
      </c>
      <c r="D4192" s="135" t="s">
        <v>413</v>
      </c>
      <c r="E4192" s="135"/>
      <c r="F4192" s="135"/>
    </row>
    <row r="4193" spans="1:6" ht="14.5">
      <c r="A4193" s="135" t="s">
        <v>6404</v>
      </c>
      <c r="B4193" s="135">
        <v>503310</v>
      </c>
      <c r="C4193" s="135" t="s">
        <v>6405</v>
      </c>
      <c r="D4193" s="135" t="s">
        <v>406</v>
      </c>
      <c r="E4193" s="135"/>
      <c r="F4193" s="135"/>
    </row>
    <row r="4194" spans="1:6" ht="14.5">
      <c r="A4194" s="135" t="s">
        <v>6406</v>
      </c>
      <c r="B4194" s="135">
        <v>539353</v>
      </c>
      <c r="C4194" s="135" t="s">
        <v>391</v>
      </c>
      <c r="D4194" s="135" t="s">
        <v>746</v>
      </c>
      <c r="E4194" s="135"/>
      <c r="F4194" s="135"/>
    </row>
    <row r="4195" spans="1:6" ht="14.5">
      <c r="A4195" s="135" t="s">
        <v>6407</v>
      </c>
      <c r="B4195" s="135">
        <v>500407</v>
      </c>
      <c r="C4195" s="135" t="s">
        <v>6408</v>
      </c>
      <c r="D4195" s="135" t="s">
        <v>746</v>
      </c>
      <c r="E4195" s="135"/>
      <c r="F4195" s="135"/>
    </row>
    <row r="4196" spans="1:6" ht="14.5">
      <c r="A4196" s="135" t="s">
        <v>6409</v>
      </c>
      <c r="B4196" s="135">
        <v>531003</v>
      </c>
      <c r="C4196" s="135" t="s">
        <v>391</v>
      </c>
      <c r="D4196" s="135" t="s">
        <v>408</v>
      </c>
      <c r="E4196" s="135"/>
      <c r="F4196" s="135"/>
    </row>
    <row r="4197" spans="1:6" ht="14.5">
      <c r="A4197" s="135" t="s">
        <v>6410</v>
      </c>
      <c r="B4197" s="135">
        <v>526365</v>
      </c>
      <c r="C4197" s="135" t="s">
        <v>391</v>
      </c>
      <c r="D4197" s="135" t="s">
        <v>505</v>
      </c>
      <c r="E4197" s="135"/>
      <c r="F4197" s="135"/>
    </row>
    <row r="4198" spans="1:6" ht="14.5">
      <c r="A4198" s="135" t="s">
        <v>6411</v>
      </c>
      <c r="B4198" s="135">
        <v>512257</v>
      </c>
      <c r="C4198" s="135" t="s">
        <v>391</v>
      </c>
      <c r="D4198" s="135" t="s">
        <v>380</v>
      </c>
      <c r="E4198" s="135"/>
      <c r="F4198" s="135"/>
    </row>
    <row r="4199" spans="1:6" ht="14.5">
      <c r="A4199" s="135" t="s">
        <v>6412</v>
      </c>
      <c r="B4199" s="135">
        <v>510245</v>
      </c>
      <c r="C4199" s="135" t="s">
        <v>391</v>
      </c>
      <c r="D4199" s="135" t="s">
        <v>413</v>
      </c>
      <c r="E4199" s="135"/>
      <c r="F4199" s="135"/>
    </row>
    <row r="4200" spans="1:6" ht="14.5">
      <c r="A4200" s="135" t="s">
        <v>6413</v>
      </c>
      <c r="B4200" s="135">
        <v>501386</v>
      </c>
      <c r="C4200" s="135" t="s">
        <v>391</v>
      </c>
      <c r="D4200" s="135" t="s">
        <v>374</v>
      </c>
      <c r="E4200" s="135"/>
      <c r="F4200" s="135"/>
    </row>
    <row r="4201" spans="1:6" ht="14.5">
      <c r="A4201" s="135" t="s">
        <v>6414</v>
      </c>
      <c r="B4201" s="135">
        <v>530585</v>
      </c>
      <c r="C4201" s="135" t="s">
        <v>391</v>
      </c>
      <c r="D4201" s="135" t="s">
        <v>374</v>
      </c>
      <c r="E4201" s="135"/>
      <c r="F4201" s="135"/>
    </row>
    <row r="4202" spans="1:6" ht="14.5">
      <c r="A4202" s="135" t="s">
        <v>6415</v>
      </c>
      <c r="B4202" s="135">
        <v>532051</v>
      </c>
      <c r="C4202" s="135" t="s">
        <v>6416</v>
      </c>
      <c r="D4202" s="135" t="s">
        <v>434</v>
      </c>
      <c r="E4202" s="135"/>
      <c r="F4202" s="135"/>
    </row>
    <row r="4203" spans="1:6" ht="14.5">
      <c r="A4203" s="135" t="s">
        <v>6417</v>
      </c>
      <c r="B4203" s="135">
        <v>522215</v>
      </c>
      <c r="C4203" s="135" t="s">
        <v>391</v>
      </c>
      <c r="D4203" s="135" t="s">
        <v>399</v>
      </c>
      <c r="E4203" s="135"/>
      <c r="F4203" s="135"/>
    </row>
    <row r="4204" spans="1:6" ht="14.5">
      <c r="A4204" s="135" t="s">
        <v>6418</v>
      </c>
      <c r="B4204" s="135">
        <v>517201</v>
      </c>
      <c r="C4204" s="135" t="s">
        <v>391</v>
      </c>
      <c r="D4204" s="135" t="s">
        <v>933</v>
      </c>
      <c r="E4204" s="135"/>
      <c r="F4204" s="135"/>
    </row>
    <row r="4205" spans="1:6" ht="14.5">
      <c r="A4205" s="135" t="s">
        <v>6419</v>
      </c>
      <c r="B4205" s="135">
        <v>531637</v>
      </c>
      <c r="C4205" s="135" t="s">
        <v>391</v>
      </c>
      <c r="D4205" s="135" t="s">
        <v>429</v>
      </c>
      <c r="E4205" s="135"/>
      <c r="F4205" s="135"/>
    </row>
    <row r="4206" spans="1:6" ht="14.5">
      <c r="A4206" s="135" t="s">
        <v>6420</v>
      </c>
      <c r="B4206" s="135">
        <v>512359</v>
      </c>
      <c r="C4206" s="135" t="s">
        <v>391</v>
      </c>
      <c r="D4206" s="135" t="s">
        <v>413</v>
      </c>
      <c r="E4206" s="135"/>
      <c r="F4206" s="135"/>
    </row>
    <row r="4207" spans="1:6" ht="14.5">
      <c r="A4207" s="135" t="s">
        <v>6421</v>
      </c>
      <c r="B4207" s="135">
        <v>531499</v>
      </c>
      <c r="C4207" s="135" t="s">
        <v>391</v>
      </c>
      <c r="D4207" s="135" t="s">
        <v>406</v>
      </c>
      <c r="E4207" s="135"/>
      <c r="F4207" s="135"/>
    </row>
    <row r="4208" spans="1:6" ht="14.5">
      <c r="A4208" s="135" t="s">
        <v>6422</v>
      </c>
      <c r="B4208" s="135">
        <v>539682</v>
      </c>
      <c r="C4208" s="135" t="s">
        <v>391</v>
      </c>
      <c r="D4208" s="135" t="s">
        <v>496</v>
      </c>
      <c r="E4208" s="135"/>
      <c r="F4208" s="135"/>
    </row>
    <row r="4209" spans="1:6" ht="14.5">
      <c r="A4209" s="135" t="s">
        <v>6423</v>
      </c>
      <c r="B4209" s="135">
        <v>511447</v>
      </c>
      <c r="C4209" s="135" t="s">
        <v>391</v>
      </c>
      <c r="D4209" s="135" t="s">
        <v>397</v>
      </c>
      <c r="E4209" s="135"/>
      <c r="F4209" s="135"/>
    </row>
    <row r="4210" spans="1:6" ht="14.5">
      <c r="A4210" s="135" t="s">
        <v>6424</v>
      </c>
      <c r="B4210" s="135">
        <v>539278</v>
      </c>
      <c r="C4210" s="135" t="s">
        <v>391</v>
      </c>
      <c r="D4210" s="135" t="s">
        <v>374</v>
      </c>
      <c r="E4210" s="135"/>
      <c r="F4210" s="135"/>
    </row>
    <row r="4211" spans="1:6" ht="14.5">
      <c r="A4211" s="135" t="s">
        <v>6425</v>
      </c>
      <c r="B4211" s="135">
        <v>517385</v>
      </c>
      <c r="C4211" s="135" t="s">
        <v>6426</v>
      </c>
      <c r="D4211" s="135" t="s">
        <v>760</v>
      </c>
      <c r="E4211" s="135"/>
      <c r="F4211" s="135"/>
    </row>
    <row r="4212" spans="1:6" ht="14.5">
      <c r="A4212" s="135" t="s">
        <v>6427</v>
      </c>
      <c r="B4212" s="135">
        <v>524470</v>
      </c>
      <c r="C4212" s="135" t="s">
        <v>391</v>
      </c>
      <c r="D4212" s="135" t="s">
        <v>429</v>
      </c>
      <c r="E4212" s="135"/>
      <c r="F4212" s="135"/>
    </row>
    <row r="4213" spans="1:6" ht="14.5">
      <c r="A4213" s="135" t="s">
        <v>6428</v>
      </c>
      <c r="B4213" s="135">
        <v>524470</v>
      </c>
      <c r="C4213" s="135" t="s">
        <v>391</v>
      </c>
      <c r="D4213" s="135" t="s">
        <v>429</v>
      </c>
      <c r="E4213" s="135"/>
      <c r="F4213" s="135"/>
    </row>
    <row r="4214" spans="1:6" ht="14.5">
      <c r="A4214" s="135" t="s">
        <v>6429</v>
      </c>
      <c r="B4214" s="135">
        <v>533157</v>
      </c>
      <c r="C4214" s="135" t="s">
        <v>6430</v>
      </c>
      <c r="D4214" s="135" t="s">
        <v>429</v>
      </c>
      <c r="E4214" s="135"/>
      <c r="F4214" s="135"/>
    </row>
    <row r="4215" spans="1:6" ht="14.5">
      <c r="A4215" s="135" t="s">
        <v>6431</v>
      </c>
      <c r="B4215" s="135">
        <v>532276</v>
      </c>
      <c r="C4215" s="135" t="s">
        <v>6432</v>
      </c>
      <c r="D4215" s="135" t="s">
        <v>709</v>
      </c>
      <c r="E4215" s="135"/>
      <c r="F4215" s="135"/>
    </row>
    <row r="4216" spans="1:6" ht="14.5">
      <c r="A4216" s="135" t="s">
        <v>6433</v>
      </c>
      <c r="B4216" s="135">
        <v>541929</v>
      </c>
      <c r="C4216" s="135" t="s">
        <v>391</v>
      </c>
      <c r="D4216" s="135" t="s">
        <v>1311</v>
      </c>
      <c r="E4216" s="135"/>
      <c r="F4216" s="135"/>
    </row>
    <row r="4217" spans="1:6" ht="14.5">
      <c r="A4217" s="135" t="s">
        <v>6434</v>
      </c>
      <c r="B4217" s="135">
        <v>539268</v>
      </c>
      <c r="C4217" s="135" t="s">
        <v>6435</v>
      </c>
      <c r="D4217" s="135" t="s">
        <v>429</v>
      </c>
      <c r="E4217" s="135"/>
      <c r="F4217" s="135"/>
    </row>
    <row r="4218" spans="1:6" ht="14.5">
      <c r="A4218" s="135" t="s">
        <v>6436</v>
      </c>
      <c r="B4218" s="135">
        <v>513307</v>
      </c>
      <c r="C4218" s="135" t="s">
        <v>391</v>
      </c>
      <c r="D4218" s="135" t="s">
        <v>696</v>
      </c>
      <c r="E4218" s="135"/>
      <c r="F4218" s="135"/>
    </row>
    <row r="4219" spans="1:6" ht="14.5">
      <c r="A4219" s="135" t="s">
        <v>6437</v>
      </c>
      <c r="B4219" s="135">
        <v>531173</v>
      </c>
      <c r="C4219" s="135" t="s">
        <v>391</v>
      </c>
      <c r="D4219" s="135" t="s">
        <v>429</v>
      </c>
      <c r="E4219" s="135"/>
      <c r="F4219" s="135"/>
    </row>
    <row r="4220" spans="1:6" ht="14.5">
      <c r="A4220" s="135" t="s">
        <v>6438</v>
      </c>
      <c r="B4220" s="135">
        <v>531173</v>
      </c>
      <c r="C4220" s="135" t="s">
        <v>391</v>
      </c>
      <c r="D4220" s="135" t="s">
        <v>429</v>
      </c>
      <c r="E4220" s="135"/>
      <c r="F4220" s="135"/>
    </row>
    <row r="4221" spans="1:6" ht="14.5">
      <c r="A4221" s="135" t="s">
        <v>6439</v>
      </c>
      <c r="B4221" s="135">
        <v>539842</v>
      </c>
      <c r="C4221" s="135" t="s">
        <v>391</v>
      </c>
      <c r="D4221" s="135" t="s">
        <v>586</v>
      </c>
      <c r="E4221" s="135"/>
      <c r="F4221" s="135"/>
    </row>
    <row r="4222" spans="1:6" ht="14.5">
      <c r="A4222" s="135" t="s">
        <v>6440</v>
      </c>
      <c r="B4222" s="135">
        <v>526506</v>
      </c>
      <c r="C4222" s="135" t="s">
        <v>391</v>
      </c>
      <c r="D4222" s="135" t="s">
        <v>374</v>
      </c>
      <c r="E4222" s="135"/>
      <c r="F4222" s="135"/>
    </row>
    <row r="4223" spans="1:6" ht="14.5">
      <c r="A4223" s="135" t="s">
        <v>6441</v>
      </c>
      <c r="B4223" s="135">
        <v>531432</v>
      </c>
      <c r="C4223" s="135" t="s">
        <v>391</v>
      </c>
      <c r="D4223" s="135" t="s">
        <v>408</v>
      </c>
      <c r="E4223" s="135"/>
      <c r="F4223" s="135"/>
    </row>
    <row r="4224" spans="1:6" ht="14.5">
      <c r="A4224" s="135" t="s">
        <v>6442</v>
      </c>
      <c r="B4224" s="135">
        <v>522294</v>
      </c>
      <c r="C4224" s="135" t="s">
        <v>391</v>
      </c>
      <c r="D4224" s="135" t="s">
        <v>399</v>
      </c>
      <c r="E4224" s="135"/>
      <c r="F4224" s="135"/>
    </row>
    <row r="4225" spans="1:6" ht="14.5">
      <c r="A4225" s="135" t="s">
        <v>6443</v>
      </c>
      <c r="B4225" s="135">
        <v>533553</v>
      </c>
      <c r="C4225" s="135" t="s">
        <v>391</v>
      </c>
      <c r="D4225" s="135" t="s">
        <v>434</v>
      </c>
      <c r="E4225" s="135"/>
      <c r="F4225" s="135"/>
    </row>
    <row r="4226" spans="1:6" ht="14.5">
      <c r="A4226" s="135" t="s">
        <v>6444</v>
      </c>
      <c r="B4226" s="135">
        <v>532444</v>
      </c>
      <c r="C4226" s="135" t="s">
        <v>391</v>
      </c>
      <c r="D4226" s="135" t="s">
        <v>484</v>
      </c>
      <c r="E4226" s="135"/>
      <c r="F4226" s="135"/>
    </row>
    <row r="4227" spans="1:6" ht="14.5">
      <c r="A4227" s="135" t="s">
        <v>6445</v>
      </c>
      <c r="B4227" s="135">
        <v>514142</v>
      </c>
      <c r="C4227" s="135" t="s">
        <v>6446</v>
      </c>
      <c r="D4227" s="135" t="s">
        <v>406</v>
      </c>
      <c r="E4227" s="135"/>
      <c r="F4227" s="135"/>
    </row>
    <row r="4228" spans="1:6" ht="14.5">
      <c r="A4228" s="135" t="s">
        <v>6447</v>
      </c>
      <c r="B4228" s="135">
        <v>539956</v>
      </c>
      <c r="C4228" s="135" t="s">
        <v>391</v>
      </c>
      <c r="D4228" s="135" t="s">
        <v>2529</v>
      </c>
      <c r="E4228" s="135"/>
      <c r="F4228" s="135"/>
    </row>
    <row r="4229" spans="1:6" ht="14.5">
      <c r="A4229" s="135" t="s">
        <v>6448</v>
      </c>
      <c r="B4229" s="135">
        <v>537392</v>
      </c>
      <c r="C4229" s="135" t="s">
        <v>391</v>
      </c>
      <c r="D4229" s="135" t="s">
        <v>560</v>
      </c>
      <c r="E4229" s="135"/>
      <c r="F4229" s="135"/>
    </row>
    <row r="4230" spans="1:6" ht="14.5">
      <c r="A4230" s="135" t="s">
        <v>6449</v>
      </c>
      <c r="B4230" s="135">
        <v>519483</v>
      </c>
      <c r="C4230" s="135" t="s">
        <v>391</v>
      </c>
      <c r="D4230" s="135" t="s">
        <v>413</v>
      </c>
      <c r="E4230" s="135"/>
      <c r="F4230" s="135"/>
    </row>
    <row r="4231" spans="1:6" ht="14.5">
      <c r="A4231" s="135" t="s">
        <v>6450</v>
      </c>
      <c r="B4231" s="135">
        <v>507785</v>
      </c>
      <c r="C4231" s="135" t="s">
        <v>6451</v>
      </c>
      <c r="D4231" s="135" t="s">
        <v>511</v>
      </c>
      <c r="E4231" s="135"/>
      <c r="F4231" s="135"/>
    </row>
    <row r="4232" spans="1:6" ht="14.5">
      <c r="A4232" s="135" t="s">
        <v>6452</v>
      </c>
      <c r="B4232" s="135">
        <v>532390</v>
      </c>
      <c r="C4232" s="135" t="s">
        <v>6453</v>
      </c>
      <c r="D4232" s="135" t="s">
        <v>592</v>
      </c>
      <c r="E4232" s="135"/>
      <c r="F4232" s="135"/>
    </row>
    <row r="4233" spans="1:6" ht="14.5">
      <c r="A4233" s="135" t="s">
        <v>6454</v>
      </c>
      <c r="B4233" s="135">
        <v>532890</v>
      </c>
      <c r="C4233" s="135" t="s">
        <v>6455</v>
      </c>
      <c r="D4233" s="135" t="s">
        <v>377</v>
      </c>
      <c r="E4233" s="135"/>
      <c r="F4233" s="135"/>
    </row>
    <row r="4234" spans="1:6" ht="14.5">
      <c r="A4234" s="135" t="s">
        <v>6456</v>
      </c>
      <c r="B4234" s="135">
        <v>505160</v>
      </c>
      <c r="C4234" s="135" t="s">
        <v>6457</v>
      </c>
      <c r="D4234" s="135" t="s">
        <v>746</v>
      </c>
      <c r="E4234" s="135"/>
      <c r="F4234" s="135"/>
    </row>
    <row r="4235" spans="1:6" ht="14.5">
      <c r="A4235" s="135" t="s">
        <v>6458</v>
      </c>
      <c r="B4235" s="135">
        <v>538987</v>
      </c>
      <c r="C4235" s="135" t="s">
        <v>391</v>
      </c>
      <c r="D4235" s="135" t="s">
        <v>746</v>
      </c>
      <c r="E4235" s="135"/>
      <c r="F4235" s="135"/>
    </row>
    <row r="4236" spans="1:6" ht="14.5">
      <c r="A4236" s="135" t="s">
        <v>6459</v>
      </c>
      <c r="B4236" s="135">
        <v>533200</v>
      </c>
      <c r="C4236" s="135" t="s">
        <v>6460</v>
      </c>
      <c r="D4236" s="135" t="s">
        <v>569</v>
      </c>
      <c r="E4236" s="135"/>
      <c r="F4236" s="135"/>
    </row>
    <row r="4237" spans="1:6" ht="14.5">
      <c r="A4237" s="135" t="s">
        <v>6461</v>
      </c>
      <c r="B4237" s="135">
        <v>541545</v>
      </c>
      <c r="C4237" s="135" t="s">
        <v>6462</v>
      </c>
      <c r="D4237" s="135" t="s">
        <v>569</v>
      </c>
      <c r="E4237" s="135"/>
      <c r="F4237" s="135"/>
    </row>
    <row r="4238" spans="1:6" ht="14.5">
      <c r="A4238" s="135" t="s">
        <v>6463</v>
      </c>
      <c r="B4238" s="135">
        <v>533170</v>
      </c>
      <c r="C4238" s="135" t="s">
        <v>391</v>
      </c>
      <c r="D4238" s="135" t="s">
        <v>411</v>
      </c>
      <c r="E4238" s="135"/>
      <c r="F4238" s="135"/>
    </row>
    <row r="4239" spans="1:6" ht="14.5">
      <c r="A4239" s="135" t="s">
        <v>6464</v>
      </c>
      <c r="B4239" s="135">
        <v>531426</v>
      </c>
      <c r="C4239" s="135" t="s">
        <v>6465</v>
      </c>
      <c r="D4239" s="135" t="s">
        <v>385</v>
      </c>
      <c r="E4239" s="135"/>
      <c r="F4239" s="135"/>
    </row>
    <row r="4240" spans="1:6" ht="14.5">
      <c r="A4240" s="135" t="s">
        <v>6466</v>
      </c>
      <c r="B4240" s="135">
        <v>521038</v>
      </c>
      <c r="C4240" s="135" t="s">
        <v>391</v>
      </c>
      <c r="D4240" s="135" t="s">
        <v>406</v>
      </c>
      <c r="E4240" s="135"/>
      <c r="F4240" s="135"/>
    </row>
    <row r="4241" spans="1:6" ht="14.5">
      <c r="A4241" s="135" t="s">
        <v>6467</v>
      </c>
      <c r="B4241" s="135">
        <v>500777</v>
      </c>
      <c r="C4241" s="135" t="s">
        <v>6468</v>
      </c>
      <c r="D4241" s="135" t="s">
        <v>439</v>
      </c>
      <c r="E4241" s="135"/>
      <c r="F4241" s="135"/>
    </row>
    <row r="4242" spans="1:6" ht="14.5">
      <c r="A4242" s="135" t="s">
        <v>6469</v>
      </c>
      <c r="B4242" s="135">
        <v>513540</v>
      </c>
      <c r="C4242" s="135" t="s">
        <v>391</v>
      </c>
      <c r="D4242" s="135" t="s">
        <v>714</v>
      </c>
      <c r="E4242" s="135"/>
      <c r="F4242" s="135"/>
    </row>
    <row r="4243" spans="1:6" ht="14.5">
      <c r="A4243" s="135" t="s">
        <v>6470</v>
      </c>
      <c r="B4243" s="135">
        <v>523419</v>
      </c>
      <c r="C4243" s="135" t="s">
        <v>6471</v>
      </c>
      <c r="D4243" s="135" t="s">
        <v>661</v>
      </c>
      <c r="E4243" s="135"/>
      <c r="F4243" s="135"/>
    </row>
    <row r="4244" spans="1:6" ht="14.5">
      <c r="A4244" s="135" t="s">
        <v>6472</v>
      </c>
      <c r="B4244" s="135">
        <v>522229</v>
      </c>
      <c r="C4244" s="135" t="s">
        <v>391</v>
      </c>
      <c r="D4244" s="135" t="s">
        <v>2876</v>
      </c>
      <c r="E4244" s="135"/>
      <c r="F4244" s="135"/>
    </row>
    <row r="4245" spans="1:6" ht="14.5">
      <c r="A4245" s="135" t="s">
        <v>6473</v>
      </c>
      <c r="B4245" s="135">
        <v>506854</v>
      </c>
      <c r="C4245" s="135" t="s">
        <v>391</v>
      </c>
      <c r="D4245" s="135" t="s">
        <v>439</v>
      </c>
      <c r="E4245" s="135"/>
      <c r="F4245" s="135"/>
    </row>
    <row r="4246" spans="1:6" ht="14.5">
      <c r="A4246" s="135" t="s">
        <v>6474</v>
      </c>
      <c r="B4246" s="135">
        <v>532790</v>
      </c>
      <c r="C4246" s="135" t="s">
        <v>6475</v>
      </c>
      <c r="D4246" s="135" t="s">
        <v>484</v>
      </c>
      <c r="E4246" s="135"/>
      <c r="F4246" s="135"/>
    </row>
    <row r="4247" spans="1:6" ht="14.5">
      <c r="A4247" s="135" t="s">
        <v>6476</v>
      </c>
      <c r="B4247" s="135">
        <v>532738</v>
      </c>
      <c r="C4247" s="135" t="s">
        <v>6477</v>
      </c>
      <c r="D4247" s="135" t="s">
        <v>789</v>
      </c>
      <c r="E4247" s="135"/>
      <c r="F4247" s="135"/>
    </row>
    <row r="4248" spans="1:6" ht="14.5">
      <c r="A4248" s="135" t="s">
        <v>6478</v>
      </c>
      <c r="B4248" s="135">
        <v>540332</v>
      </c>
      <c r="C4248" s="135" t="s">
        <v>391</v>
      </c>
      <c r="D4248" s="135" t="s">
        <v>413</v>
      </c>
      <c r="E4248" s="135"/>
      <c r="F4248" s="135"/>
    </row>
    <row r="4249" spans="1:6" ht="14.5">
      <c r="A4249" s="135" t="s">
        <v>6479</v>
      </c>
      <c r="B4249" s="135">
        <v>540332</v>
      </c>
      <c r="C4249" s="135" t="s">
        <v>391</v>
      </c>
      <c r="D4249" s="135" t="s">
        <v>413</v>
      </c>
      <c r="E4249" s="135"/>
      <c r="F4249" s="135"/>
    </row>
    <row r="4250" spans="1:6" ht="14.5">
      <c r="A4250" s="135" t="s">
        <v>6480</v>
      </c>
      <c r="B4250" s="135">
        <v>505685</v>
      </c>
      <c r="C4250" s="135" t="s">
        <v>391</v>
      </c>
      <c r="D4250" s="135" t="s">
        <v>714</v>
      </c>
      <c r="E4250" s="135"/>
      <c r="F4250" s="135"/>
    </row>
    <row r="4251" spans="1:6" ht="14.5">
      <c r="A4251" s="135" t="s">
        <v>6481</v>
      </c>
      <c r="B4251" s="135" t="s">
        <v>391</v>
      </c>
      <c r="C4251" s="135" t="s">
        <v>6482</v>
      </c>
      <c r="D4251" s="135" t="s">
        <v>402</v>
      </c>
      <c r="E4251" s="135"/>
      <c r="F4251" s="135"/>
    </row>
    <row r="4252" spans="1:6" ht="14.5">
      <c r="A4252" s="135" t="s">
        <v>6483</v>
      </c>
      <c r="B4252" s="135">
        <v>534756</v>
      </c>
      <c r="C4252" s="135" t="s">
        <v>6484</v>
      </c>
      <c r="D4252" s="135" t="s">
        <v>505</v>
      </c>
      <c r="E4252" s="135"/>
      <c r="F4252" s="135"/>
    </row>
    <row r="4253" spans="1:6" ht="14.5">
      <c r="A4253" s="135" t="s">
        <v>6485</v>
      </c>
      <c r="B4253" s="135">
        <v>519285</v>
      </c>
      <c r="C4253" s="135" t="s">
        <v>391</v>
      </c>
      <c r="D4253" s="135" t="s">
        <v>589</v>
      </c>
      <c r="E4253" s="135"/>
      <c r="F4253" s="135"/>
    </row>
    <row r="4254" spans="1:6" ht="14.5">
      <c r="A4254" s="135" t="s">
        <v>6486</v>
      </c>
      <c r="B4254" s="135">
        <v>533203</v>
      </c>
      <c r="C4254" s="135" t="s">
        <v>6487</v>
      </c>
      <c r="D4254" s="135" t="s">
        <v>434</v>
      </c>
      <c r="E4254" s="135"/>
      <c r="F4254" s="135"/>
    </row>
    <row r="4255" spans="1:6" ht="14.5">
      <c r="A4255" s="135" t="s">
        <v>6488</v>
      </c>
      <c r="B4255" s="135">
        <v>538496</v>
      </c>
      <c r="C4255" s="135" t="s">
        <v>391</v>
      </c>
      <c r="D4255" s="135" t="s">
        <v>475</v>
      </c>
      <c r="E4255" s="135"/>
      <c r="F4255" s="135"/>
    </row>
    <row r="4256" spans="1:6" ht="14.5">
      <c r="A4256" s="135" t="s">
        <v>6489</v>
      </c>
      <c r="B4256" s="135">
        <v>532869</v>
      </c>
      <c r="C4256" s="135" t="s">
        <v>6490</v>
      </c>
      <c r="D4256" s="135" t="s">
        <v>789</v>
      </c>
      <c r="E4256" s="135"/>
      <c r="F4256" s="135"/>
    </row>
    <row r="4257" spans="1:6" ht="14.5">
      <c r="A4257" s="135" t="s">
        <v>6491</v>
      </c>
      <c r="B4257" s="135">
        <v>512271</v>
      </c>
      <c r="C4257" s="135" t="s">
        <v>391</v>
      </c>
      <c r="D4257" s="135" t="s">
        <v>812</v>
      </c>
      <c r="E4257" s="135"/>
      <c r="F4257" s="135"/>
    </row>
    <row r="4258" spans="1:6" ht="14.5">
      <c r="A4258" s="135" t="s">
        <v>6492</v>
      </c>
      <c r="B4258" s="135">
        <v>512271</v>
      </c>
      <c r="C4258" s="135" t="s">
        <v>391</v>
      </c>
      <c r="D4258" s="135" t="s">
        <v>812</v>
      </c>
      <c r="E4258" s="135"/>
      <c r="F4258" s="135"/>
    </row>
    <row r="4259" spans="1:6" ht="14.5">
      <c r="A4259" s="135" t="s">
        <v>6493</v>
      </c>
      <c r="B4259" s="135">
        <v>519091</v>
      </c>
      <c r="C4259" s="135" t="s">
        <v>6494</v>
      </c>
      <c r="D4259" s="135" t="s">
        <v>451</v>
      </c>
      <c r="E4259" s="135"/>
      <c r="F4259" s="135"/>
    </row>
    <row r="4260" spans="1:6" ht="14.5">
      <c r="A4260" s="135" t="s">
        <v>6495</v>
      </c>
      <c r="B4260" s="135">
        <v>540955</v>
      </c>
      <c r="C4260" s="135" t="s">
        <v>391</v>
      </c>
      <c r="D4260" s="135" t="s">
        <v>451</v>
      </c>
      <c r="E4260" s="135"/>
      <c r="F4260" s="135"/>
    </row>
    <row r="4261" spans="1:6" ht="14.5">
      <c r="A4261" s="135" t="s">
        <v>6496</v>
      </c>
      <c r="B4261" s="135">
        <v>500770</v>
      </c>
      <c r="C4261" s="135" t="s">
        <v>6497</v>
      </c>
      <c r="D4261" s="135" t="s">
        <v>439</v>
      </c>
      <c r="E4261" s="135"/>
      <c r="F4261" s="135"/>
    </row>
    <row r="4262" spans="1:6" ht="14.5">
      <c r="A4262" s="135" t="s">
        <v>6498</v>
      </c>
      <c r="B4262" s="135">
        <v>532301</v>
      </c>
      <c r="C4262" s="135" t="s">
        <v>6499</v>
      </c>
      <c r="D4262" s="135" t="s">
        <v>798</v>
      </c>
      <c r="E4262" s="135"/>
      <c r="F4262" s="135"/>
    </row>
    <row r="4263" spans="1:6" ht="14.5">
      <c r="A4263" s="135" t="s">
        <v>6500</v>
      </c>
      <c r="B4263" s="135">
        <v>500483</v>
      </c>
      <c r="C4263" s="135" t="s">
        <v>6501</v>
      </c>
      <c r="D4263" s="135" t="s">
        <v>6502</v>
      </c>
      <c r="E4263" s="135"/>
      <c r="F4263" s="135"/>
    </row>
    <row r="4264" spans="1:6" ht="14.5">
      <c r="A4264" s="135" t="s">
        <v>6503</v>
      </c>
      <c r="B4264" s="135">
        <v>532540</v>
      </c>
      <c r="C4264" s="135" t="s">
        <v>6504</v>
      </c>
      <c r="D4264" s="135" t="s">
        <v>377</v>
      </c>
      <c r="E4264" s="135"/>
      <c r="F4264" s="135"/>
    </row>
    <row r="4265" spans="1:6" ht="14.5">
      <c r="A4265" s="135" t="s">
        <v>6505</v>
      </c>
      <c r="B4265" s="135">
        <v>500408</v>
      </c>
      <c r="C4265" s="135" t="s">
        <v>6506</v>
      </c>
      <c r="D4265" s="135" t="s">
        <v>484</v>
      </c>
      <c r="E4265" s="135"/>
      <c r="F4265" s="135"/>
    </row>
    <row r="4266" spans="1:6" ht="14.5">
      <c r="A4266" s="135" t="s">
        <v>6507</v>
      </c>
      <c r="B4266" s="135">
        <v>500800</v>
      </c>
      <c r="C4266" s="135" t="s">
        <v>6508</v>
      </c>
      <c r="D4266" s="135" t="s">
        <v>798</v>
      </c>
      <c r="E4266" s="135"/>
      <c r="F4266" s="135"/>
    </row>
    <row r="4267" spans="1:6" ht="14.5">
      <c r="A4267" s="135" t="s">
        <v>6509</v>
      </c>
      <c r="B4267" s="135">
        <v>501301</v>
      </c>
      <c r="C4267" s="135" t="s">
        <v>6510</v>
      </c>
      <c r="D4267" s="135" t="s">
        <v>557</v>
      </c>
      <c r="E4267" s="135"/>
      <c r="F4267" s="135"/>
    </row>
    <row r="4268" spans="1:6" ht="14.5">
      <c r="A4268" s="135" t="s">
        <v>6511</v>
      </c>
      <c r="B4268" s="135">
        <v>513434</v>
      </c>
      <c r="C4268" s="135" t="s">
        <v>6512</v>
      </c>
      <c r="D4268" s="135" t="s">
        <v>423</v>
      </c>
      <c r="E4268" s="135"/>
      <c r="F4268" s="135"/>
    </row>
    <row r="4269" spans="1:6" ht="14.5">
      <c r="A4269" s="135" t="s">
        <v>6513</v>
      </c>
      <c r="B4269" s="135">
        <v>500570</v>
      </c>
      <c r="C4269" s="135" t="s">
        <v>6514</v>
      </c>
      <c r="D4269" s="135" t="s">
        <v>469</v>
      </c>
      <c r="E4269" s="135"/>
      <c r="F4269" s="135"/>
    </row>
    <row r="4270" spans="1:6" ht="14.5">
      <c r="A4270" s="135" t="s">
        <v>6513</v>
      </c>
      <c r="B4270" s="135">
        <v>570001</v>
      </c>
      <c r="C4270" s="135" t="s">
        <v>6515</v>
      </c>
      <c r="D4270" s="135" t="s">
        <v>469</v>
      </c>
      <c r="E4270" s="135"/>
      <c r="F4270" s="135"/>
    </row>
    <row r="4271" spans="1:6" ht="14.5">
      <c r="A4271" s="135" t="s">
        <v>6516</v>
      </c>
      <c r="B4271" s="135">
        <v>500400</v>
      </c>
      <c r="C4271" s="135" t="s">
        <v>6517</v>
      </c>
      <c r="D4271" s="135" t="s">
        <v>530</v>
      </c>
      <c r="E4271" s="135"/>
      <c r="F4271" s="135"/>
    </row>
    <row r="4272" spans="1:6" ht="14.5">
      <c r="A4272" s="135" t="s">
        <v>6518</v>
      </c>
      <c r="B4272" s="135">
        <v>513010</v>
      </c>
      <c r="C4272" s="135" t="s">
        <v>6519</v>
      </c>
      <c r="D4272" s="135" t="s">
        <v>423</v>
      </c>
      <c r="E4272" s="135"/>
      <c r="F4272" s="135"/>
    </row>
    <row r="4273" spans="1:6" ht="14.5">
      <c r="A4273" s="135" t="s">
        <v>6520</v>
      </c>
      <c r="B4273" s="135" t="s">
        <v>391</v>
      </c>
      <c r="C4273" s="135" t="s">
        <v>6521</v>
      </c>
      <c r="D4273" s="135" t="s">
        <v>423</v>
      </c>
      <c r="E4273" s="135"/>
      <c r="F4273" s="135"/>
    </row>
    <row r="4274" spans="1:6" ht="14.5">
      <c r="A4274" s="135" t="s">
        <v>6522</v>
      </c>
      <c r="B4274" s="135">
        <v>500470</v>
      </c>
      <c r="C4274" s="135" t="s">
        <v>6523</v>
      </c>
      <c r="D4274" s="135" t="s">
        <v>423</v>
      </c>
      <c r="E4274" s="135"/>
      <c r="F4274" s="135"/>
    </row>
    <row r="4275" spans="1:6" ht="14.5">
      <c r="A4275" s="135" t="s">
        <v>6524</v>
      </c>
      <c r="B4275" s="135">
        <v>532371</v>
      </c>
      <c r="C4275" s="135" t="s">
        <v>6525</v>
      </c>
      <c r="D4275" s="135" t="s">
        <v>1335</v>
      </c>
      <c r="E4275" s="135"/>
      <c r="F4275" s="135"/>
    </row>
    <row r="4276" spans="1:6" ht="14.5">
      <c r="A4276" s="135" t="s">
        <v>6526</v>
      </c>
      <c r="B4276" s="135">
        <v>521228</v>
      </c>
      <c r="C4276" s="135" t="s">
        <v>391</v>
      </c>
      <c r="D4276" s="135" t="s">
        <v>505</v>
      </c>
      <c r="E4276" s="135"/>
      <c r="F4276" s="135"/>
    </row>
    <row r="4277" spans="1:6" ht="14.5">
      <c r="A4277" s="135" t="s">
        <v>6527</v>
      </c>
      <c r="B4277" s="135">
        <v>531190</v>
      </c>
      <c r="C4277" s="135" t="s">
        <v>391</v>
      </c>
      <c r="D4277" s="135" t="s">
        <v>406</v>
      </c>
      <c r="E4277" s="135"/>
      <c r="F4277" s="135"/>
    </row>
    <row r="4278" spans="1:6" ht="14.5">
      <c r="A4278" s="135" t="s">
        <v>6528</v>
      </c>
      <c r="B4278" s="135">
        <v>541228</v>
      </c>
      <c r="C4278" s="135" t="s">
        <v>391</v>
      </c>
      <c r="D4278" s="135" t="s">
        <v>399</v>
      </c>
      <c r="E4278" s="135"/>
      <c r="F4278" s="135"/>
    </row>
    <row r="4279" spans="1:6" ht="14.5">
      <c r="A4279" s="135" t="s">
        <v>6529</v>
      </c>
      <c r="B4279" s="135">
        <v>504961</v>
      </c>
      <c r="C4279" s="135" t="s">
        <v>391</v>
      </c>
      <c r="D4279" s="135" t="s">
        <v>423</v>
      </c>
      <c r="E4279" s="135"/>
      <c r="F4279" s="135"/>
    </row>
    <row r="4280" spans="1:6" ht="14.5">
      <c r="A4280" s="135" t="s">
        <v>6530</v>
      </c>
      <c r="B4280" s="135">
        <v>532284</v>
      </c>
      <c r="C4280" s="135" t="s">
        <v>391</v>
      </c>
      <c r="D4280" s="135" t="s">
        <v>374</v>
      </c>
      <c r="E4280" s="135"/>
      <c r="F4280" s="135"/>
    </row>
    <row r="4281" spans="1:6" ht="14.5">
      <c r="A4281" s="135" t="s">
        <v>6531</v>
      </c>
      <c r="B4281" s="135">
        <v>533393</v>
      </c>
      <c r="C4281" s="135" t="s">
        <v>6532</v>
      </c>
      <c r="D4281" s="135" t="s">
        <v>477</v>
      </c>
      <c r="E4281" s="135"/>
      <c r="F4281" s="135"/>
    </row>
    <row r="4282" spans="1:6" ht="14.5">
      <c r="A4282" s="135" t="s">
        <v>6533</v>
      </c>
      <c r="B4282" s="135">
        <v>540212</v>
      </c>
      <c r="C4282" s="135" t="s">
        <v>6534</v>
      </c>
      <c r="D4282" s="135" t="s">
        <v>712</v>
      </c>
      <c r="E4282" s="135"/>
      <c r="F4282" s="135"/>
    </row>
    <row r="4283" spans="1:6" ht="14.5">
      <c r="A4283" s="135" t="s">
        <v>6535</v>
      </c>
      <c r="B4283" s="135">
        <v>501242</v>
      </c>
      <c r="C4283" s="135" t="s">
        <v>6536</v>
      </c>
      <c r="D4283" s="135" t="s">
        <v>408</v>
      </c>
      <c r="E4283" s="135"/>
      <c r="F4283" s="135"/>
    </row>
    <row r="4284" spans="1:6" ht="14.5">
      <c r="A4284" s="135" t="s">
        <v>6537</v>
      </c>
      <c r="B4284" s="135">
        <v>532262</v>
      </c>
      <c r="C4284" s="135" t="s">
        <v>391</v>
      </c>
      <c r="D4284" s="135" t="s">
        <v>712</v>
      </c>
      <c r="E4284" s="135"/>
      <c r="F4284" s="135"/>
    </row>
    <row r="4285" spans="1:6" ht="14.5">
      <c r="A4285" s="135" t="s">
        <v>6538</v>
      </c>
      <c r="B4285" s="135">
        <v>524156</v>
      </c>
      <c r="C4285" s="135" t="s">
        <v>391</v>
      </c>
      <c r="D4285" s="135" t="s">
        <v>439</v>
      </c>
      <c r="E4285" s="135"/>
      <c r="F4285" s="135"/>
    </row>
    <row r="4286" spans="1:6" ht="14.5">
      <c r="A4286" s="135" t="s">
        <v>6539</v>
      </c>
      <c r="B4286" s="135">
        <v>541700</v>
      </c>
      <c r="C4286" s="135" t="s">
        <v>6540</v>
      </c>
      <c r="D4286" s="135" t="s">
        <v>505</v>
      </c>
      <c r="E4286" s="135"/>
      <c r="F4286" s="135"/>
    </row>
    <row r="4287" spans="1:6" ht="14.5">
      <c r="A4287" s="135" t="s">
        <v>6541</v>
      </c>
      <c r="B4287" s="135">
        <v>523301</v>
      </c>
      <c r="C4287" s="135" t="s">
        <v>6542</v>
      </c>
      <c r="D4287" s="135" t="s">
        <v>385</v>
      </c>
      <c r="E4287" s="135"/>
      <c r="F4287" s="135"/>
    </row>
    <row r="4288" spans="1:6" ht="14.5">
      <c r="A4288" s="135" t="s">
        <v>6543</v>
      </c>
      <c r="B4288" s="135" t="s">
        <v>391</v>
      </c>
      <c r="C4288" s="135" t="s">
        <v>6544</v>
      </c>
      <c r="D4288" s="135" t="s">
        <v>482</v>
      </c>
      <c r="E4288" s="135"/>
      <c r="F4288" s="135"/>
    </row>
    <row r="4289" spans="1:6" ht="14.5">
      <c r="A4289" s="135" t="s">
        <v>6545</v>
      </c>
      <c r="B4289" s="135">
        <v>512011</v>
      </c>
      <c r="C4289" s="135" t="s">
        <v>391</v>
      </c>
      <c r="D4289" s="135" t="s">
        <v>413</v>
      </c>
      <c r="E4289" s="135"/>
      <c r="F4289" s="135"/>
    </row>
    <row r="4290" spans="1:6" ht="14.5">
      <c r="A4290" s="135" t="s">
        <v>6546</v>
      </c>
      <c r="B4290" s="135">
        <v>539658</v>
      </c>
      <c r="C4290" s="135" t="s">
        <v>6547</v>
      </c>
      <c r="D4290" s="135" t="s">
        <v>3172</v>
      </c>
      <c r="E4290" s="135"/>
      <c r="F4290" s="135"/>
    </row>
    <row r="4291" spans="1:6" ht="14.5">
      <c r="A4291" s="135" t="s">
        <v>6548</v>
      </c>
      <c r="B4291" s="135">
        <v>532755</v>
      </c>
      <c r="C4291" s="135" t="s">
        <v>6549</v>
      </c>
      <c r="D4291" s="135" t="s">
        <v>377</v>
      </c>
      <c r="E4291" s="135"/>
      <c r="F4291" s="135"/>
    </row>
    <row r="4292" spans="1:6" ht="14.5">
      <c r="A4292" s="135" t="s">
        <v>6550</v>
      </c>
      <c r="B4292" s="135">
        <v>526576</v>
      </c>
      <c r="C4292" s="135" t="s">
        <v>6551</v>
      </c>
      <c r="D4292" s="135" t="s">
        <v>589</v>
      </c>
      <c r="E4292" s="135"/>
      <c r="F4292" s="135"/>
    </row>
    <row r="4293" spans="1:6" ht="14.5">
      <c r="A4293" s="135" t="s">
        <v>6552</v>
      </c>
      <c r="B4293" s="135">
        <v>542141</v>
      </c>
      <c r="C4293" s="135" t="s">
        <v>6553</v>
      </c>
      <c r="D4293" s="135" t="s">
        <v>789</v>
      </c>
      <c r="E4293" s="135"/>
      <c r="F4293" s="135"/>
    </row>
    <row r="4294" spans="1:6" ht="14.5">
      <c r="A4294" s="135" t="s">
        <v>6554</v>
      </c>
      <c r="B4294" s="135">
        <v>532804</v>
      </c>
      <c r="C4294" s="135" t="s">
        <v>6555</v>
      </c>
      <c r="D4294" s="135" t="s">
        <v>714</v>
      </c>
      <c r="E4294" s="135"/>
      <c r="F4294" s="135"/>
    </row>
    <row r="4295" spans="1:6" ht="14.5">
      <c r="A4295" s="135" t="s">
        <v>6556</v>
      </c>
      <c r="B4295" s="135">
        <v>532804</v>
      </c>
      <c r="C4295" s="135" t="s">
        <v>6555</v>
      </c>
      <c r="D4295" s="135" t="s">
        <v>714</v>
      </c>
      <c r="E4295" s="135"/>
      <c r="F4295" s="135"/>
    </row>
    <row r="4296" spans="1:6" ht="14.5">
      <c r="A4296" s="135" t="s">
        <v>6557</v>
      </c>
      <c r="B4296" s="135">
        <v>533216</v>
      </c>
      <c r="C4296" s="135" t="s">
        <v>6558</v>
      </c>
      <c r="D4296" s="135" t="s">
        <v>789</v>
      </c>
      <c r="E4296" s="135"/>
      <c r="F4296" s="135"/>
    </row>
    <row r="4297" spans="1:6" ht="14.5">
      <c r="A4297" s="135" t="s">
        <v>6559</v>
      </c>
      <c r="B4297" s="135">
        <v>509917</v>
      </c>
      <c r="C4297" s="135" t="s">
        <v>391</v>
      </c>
      <c r="D4297" s="135" t="s">
        <v>933</v>
      </c>
      <c r="E4297" s="135"/>
      <c r="F4297" s="135"/>
    </row>
    <row r="4298" spans="1:6" ht="14.5">
      <c r="A4298" s="135" t="s">
        <v>6560</v>
      </c>
      <c r="B4298" s="135">
        <v>501421</v>
      </c>
      <c r="C4298" s="135" t="s">
        <v>391</v>
      </c>
      <c r="D4298" s="135" t="s">
        <v>484</v>
      </c>
      <c r="E4298" s="135"/>
      <c r="F4298" s="135"/>
    </row>
    <row r="4299" spans="1:6" ht="14.5">
      <c r="A4299" s="135" t="s">
        <v>6561</v>
      </c>
      <c r="B4299" s="135">
        <v>524204</v>
      </c>
      <c r="C4299" s="135" t="s">
        <v>391</v>
      </c>
      <c r="D4299" s="135" t="s">
        <v>899</v>
      </c>
      <c r="E4299" s="135"/>
      <c r="F4299" s="135"/>
    </row>
    <row r="4300" spans="1:6" ht="14.5">
      <c r="A4300" s="135" t="s">
        <v>6562</v>
      </c>
      <c r="B4300" s="135">
        <v>540595</v>
      </c>
      <c r="C4300" s="135" t="s">
        <v>6563</v>
      </c>
      <c r="D4300" s="135" t="s">
        <v>1338</v>
      </c>
      <c r="E4300" s="135"/>
      <c r="F4300" s="135"/>
    </row>
    <row r="4301" spans="1:6" ht="14.5">
      <c r="A4301" s="135" t="s">
        <v>6564</v>
      </c>
      <c r="B4301" s="135">
        <v>539428</v>
      </c>
      <c r="C4301" s="135" t="s">
        <v>391</v>
      </c>
      <c r="D4301" s="135" t="s">
        <v>861</v>
      </c>
      <c r="E4301" s="135"/>
      <c r="F4301" s="135"/>
    </row>
    <row r="4302" spans="1:6" ht="14.5">
      <c r="A4302" s="135" t="s">
        <v>6565</v>
      </c>
      <c r="B4302" s="135">
        <v>530595</v>
      </c>
      <c r="C4302" s="135" t="s">
        <v>391</v>
      </c>
      <c r="D4302" s="135" t="s">
        <v>484</v>
      </c>
      <c r="E4302" s="135"/>
      <c r="F4302" s="135"/>
    </row>
    <row r="4303" spans="1:6" ht="14.5">
      <c r="A4303" s="135" t="s">
        <v>6566</v>
      </c>
      <c r="B4303" s="135">
        <v>533982</v>
      </c>
      <c r="C4303" s="135" t="s">
        <v>6567</v>
      </c>
      <c r="D4303" s="135" t="s">
        <v>377</v>
      </c>
      <c r="E4303" s="135"/>
      <c r="F4303" s="135"/>
    </row>
    <row r="4304" spans="1:6" ht="14.5">
      <c r="A4304" s="135" t="s">
        <v>6568</v>
      </c>
      <c r="B4304" s="135">
        <v>530533</v>
      </c>
      <c r="C4304" s="135" t="s">
        <v>391</v>
      </c>
      <c r="D4304" s="135" t="s">
        <v>798</v>
      </c>
      <c r="E4304" s="135"/>
      <c r="F4304" s="135"/>
    </row>
    <row r="4305" spans="1:6" ht="14.5">
      <c r="A4305" s="135" t="s">
        <v>6569</v>
      </c>
      <c r="B4305" s="135">
        <v>506162</v>
      </c>
      <c r="C4305" s="135" t="s">
        <v>391</v>
      </c>
      <c r="D4305" s="135" t="s">
        <v>374</v>
      </c>
      <c r="E4305" s="135"/>
      <c r="F4305" s="135"/>
    </row>
    <row r="4306" spans="1:6" ht="14.5">
      <c r="A4306" s="135" t="s">
        <v>6570</v>
      </c>
      <c r="B4306" s="135">
        <v>512157</v>
      </c>
      <c r="C4306" s="135" t="s">
        <v>391</v>
      </c>
      <c r="D4306" s="135" t="s">
        <v>812</v>
      </c>
      <c r="E4306" s="135"/>
      <c r="F4306" s="135"/>
    </row>
    <row r="4307" spans="1:6" ht="14.5">
      <c r="A4307" s="135" t="s">
        <v>6571</v>
      </c>
      <c r="B4307" s="135">
        <v>505400</v>
      </c>
      <c r="C4307" s="135" t="s">
        <v>6572</v>
      </c>
      <c r="D4307" s="135" t="s">
        <v>477</v>
      </c>
      <c r="E4307" s="135"/>
      <c r="F4307" s="135"/>
    </row>
    <row r="4308" spans="1:6" ht="14.5">
      <c r="A4308" s="135" t="s">
        <v>6573</v>
      </c>
      <c r="B4308" s="135">
        <v>533326</v>
      </c>
      <c r="C4308" s="135" t="s">
        <v>6574</v>
      </c>
      <c r="D4308" s="135" t="s">
        <v>789</v>
      </c>
      <c r="E4308" s="135"/>
      <c r="F4308" s="135"/>
    </row>
    <row r="4309" spans="1:6" ht="14.5">
      <c r="A4309" s="135" t="s">
        <v>6575</v>
      </c>
      <c r="B4309" s="135">
        <v>533164</v>
      </c>
      <c r="C4309" s="135" t="s">
        <v>6576</v>
      </c>
      <c r="D4309" s="135" t="s">
        <v>511</v>
      </c>
      <c r="E4309" s="135"/>
      <c r="F4309" s="135"/>
    </row>
    <row r="4310" spans="1:6" ht="14.5">
      <c r="A4310" s="135" t="s">
        <v>6577</v>
      </c>
      <c r="B4310" s="135">
        <v>532845</v>
      </c>
      <c r="C4310" s="135" t="s">
        <v>6578</v>
      </c>
      <c r="D4310" s="135" t="s">
        <v>592</v>
      </c>
      <c r="E4310" s="135"/>
      <c r="F4310" s="135"/>
    </row>
    <row r="4311" spans="1:6" ht="14.5">
      <c r="A4311" s="135" t="s">
        <v>6579</v>
      </c>
      <c r="B4311" s="135">
        <v>507753</v>
      </c>
      <c r="C4311" s="135" t="s">
        <v>391</v>
      </c>
      <c r="D4311" s="135" t="s">
        <v>439</v>
      </c>
      <c r="E4311" s="135"/>
      <c r="F4311" s="135"/>
    </row>
    <row r="4312" spans="1:6" ht="14.5">
      <c r="A4312" s="135" t="s">
        <v>6580</v>
      </c>
      <c r="B4312" s="135">
        <v>509945</v>
      </c>
      <c r="C4312" s="135" t="s">
        <v>391</v>
      </c>
      <c r="D4312" s="135" t="s">
        <v>374</v>
      </c>
      <c r="E4312" s="135"/>
      <c r="F4312" s="135"/>
    </row>
    <row r="4313" spans="1:6" ht="14.5">
      <c r="A4313" s="135" t="s">
        <v>6581</v>
      </c>
      <c r="B4313" s="135">
        <v>526654</v>
      </c>
      <c r="C4313" s="135" t="s">
        <v>391</v>
      </c>
      <c r="D4313" s="135" t="s">
        <v>477</v>
      </c>
      <c r="E4313" s="135"/>
      <c r="F4313" s="135"/>
    </row>
    <row r="4314" spans="1:6" ht="14.5">
      <c r="A4314" s="135" t="s">
        <v>6582</v>
      </c>
      <c r="B4314" s="135">
        <v>509015</v>
      </c>
      <c r="C4314" s="135" t="s">
        <v>391</v>
      </c>
      <c r="D4314" s="135" t="s">
        <v>933</v>
      </c>
      <c r="E4314" s="135"/>
      <c r="F4314" s="135"/>
    </row>
    <row r="4315" spans="1:6" ht="14.5">
      <c r="A4315" s="135" t="s">
        <v>6583</v>
      </c>
      <c r="B4315" s="135">
        <v>509015</v>
      </c>
      <c r="C4315" s="135" t="s">
        <v>391</v>
      </c>
      <c r="D4315" s="135" t="s">
        <v>933</v>
      </c>
      <c r="E4315" s="135"/>
      <c r="F4315" s="135"/>
    </row>
    <row r="4316" spans="1:6" ht="14.5">
      <c r="A4316" s="135" t="s">
        <v>6584</v>
      </c>
      <c r="B4316" s="135">
        <v>514484</v>
      </c>
      <c r="C4316" s="135" t="s">
        <v>391</v>
      </c>
      <c r="D4316" s="135" t="s">
        <v>406</v>
      </c>
      <c r="E4316" s="135"/>
      <c r="F4316" s="135"/>
    </row>
    <row r="4317" spans="1:6" ht="14.5">
      <c r="A4317" s="135" t="s">
        <v>6585</v>
      </c>
      <c r="B4317" s="135">
        <v>533158</v>
      </c>
      <c r="C4317" s="135" t="s">
        <v>6586</v>
      </c>
      <c r="D4317" s="135" t="s">
        <v>505</v>
      </c>
      <c r="E4317" s="135"/>
      <c r="F4317" s="135"/>
    </row>
    <row r="4318" spans="1:6" ht="14.5">
      <c r="A4318" s="135" t="s">
        <v>6587</v>
      </c>
      <c r="B4318" s="135">
        <v>590062</v>
      </c>
      <c r="C4318" s="135" t="s">
        <v>6588</v>
      </c>
      <c r="D4318" s="135" t="s">
        <v>439</v>
      </c>
      <c r="E4318" s="135"/>
      <c r="F4318" s="135"/>
    </row>
    <row r="4319" spans="1:6" ht="14.5">
      <c r="A4319" s="135" t="s">
        <v>6589</v>
      </c>
      <c r="B4319" s="135">
        <v>542460</v>
      </c>
      <c r="C4319" s="135" t="s">
        <v>6590</v>
      </c>
      <c r="D4319" s="135" t="s">
        <v>399</v>
      </c>
      <c r="E4319" s="135"/>
      <c r="F4319" s="135"/>
    </row>
    <row r="4320" spans="1:6" ht="14.5">
      <c r="A4320" s="135" t="s">
        <v>6591</v>
      </c>
      <c r="B4320" s="135">
        <v>531373</v>
      </c>
      <c r="C4320" s="135" t="s">
        <v>6592</v>
      </c>
      <c r="D4320" s="135" t="s">
        <v>592</v>
      </c>
      <c r="E4320" s="135"/>
      <c r="F4320" s="135"/>
    </row>
    <row r="4321" spans="1:6" ht="14.5">
      <c r="A4321" s="135" t="s">
        <v>6593</v>
      </c>
      <c r="B4321" s="135">
        <v>500469</v>
      </c>
      <c r="C4321" s="135" t="s">
        <v>6594</v>
      </c>
      <c r="D4321" s="135" t="s">
        <v>709</v>
      </c>
      <c r="E4321" s="135"/>
      <c r="F4321" s="135"/>
    </row>
    <row r="4322" spans="1:6" ht="14.5">
      <c r="A4322" s="135" t="s">
        <v>6595</v>
      </c>
      <c r="B4322" s="135">
        <v>500620</v>
      </c>
      <c r="C4322" s="135" t="s">
        <v>6596</v>
      </c>
      <c r="D4322" s="135" t="s">
        <v>1639</v>
      </c>
      <c r="E4322" s="135"/>
      <c r="F4322" s="135"/>
    </row>
    <row r="4323" spans="1:6" ht="14.5">
      <c r="A4323" s="135" t="s">
        <v>6597</v>
      </c>
      <c r="B4323" s="135" t="s">
        <v>391</v>
      </c>
      <c r="C4323" s="135" t="s">
        <v>6598</v>
      </c>
      <c r="D4323" s="135" t="s">
        <v>482</v>
      </c>
      <c r="E4323" s="135"/>
      <c r="F4323" s="135"/>
    </row>
    <row r="4324" spans="1:6" ht="14.5">
      <c r="A4324" s="135" t="s">
        <v>6599</v>
      </c>
      <c r="B4324" s="135">
        <v>522073</v>
      </c>
      <c r="C4324" s="135" t="s">
        <v>6600</v>
      </c>
      <c r="D4324" s="135" t="s">
        <v>746</v>
      </c>
      <c r="E4324" s="135"/>
      <c r="F4324" s="135"/>
    </row>
    <row r="4325" spans="1:6" ht="14.5">
      <c r="A4325" s="135" t="s">
        <v>6601</v>
      </c>
      <c r="B4325" s="135">
        <v>530005</v>
      </c>
      <c r="C4325" s="135" t="s">
        <v>6602</v>
      </c>
      <c r="D4325" s="135" t="s">
        <v>404</v>
      </c>
      <c r="E4325" s="135"/>
      <c r="F4325" s="135"/>
    </row>
    <row r="4326" spans="1:6" ht="14.5">
      <c r="A4326" s="135" t="s">
        <v>6603</v>
      </c>
      <c r="B4326" s="135">
        <v>500850</v>
      </c>
      <c r="C4326" s="135" t="s">
        <v>6604</v>
      </c>
      <c r="D4326" s="135" t="s">
        <v>592</v>
      </c>
      <c r="E4326" s="135"/>
      <c r="F4326" s="135"/>
    </row>
    <row r="4327" spans="1:6" ht="14.5">
      <c r="A4327" s="135" t="s">
        <v>6605</v>
      </c>
      <c r="B4327" s="135">
        <v>540954</v>
      </c>
      <c r="C4327" s="135" t="s">
        <v>391</v>
      </c>
      <c r="D4327" s="135" t="s">
        <v>886</v>
      </c>
      <c r="E4327" s="135"/>
      <c r="F4327" s="135"/>
    </row>
    <row r="4328" spans="1:6" ht="14.5">
      <c r="A4328" s="135" t="s">
        <v>6606</v>
      </c>
      <c r="B4328" s="135">
        <v>530023</v>
      </c>
      <c r="C4328" s="135" t="s">
        <v>6607</v>
      </c>
      <c r="D4328" s="135" t="s">
        <v>408</v>
      </c>
      <c r="E4328" s="135"/>
      <c r="F4328" s="135"/>
    </row>
    <row r="4329" spans="1:6" ht="14.5">
      <c r="A4329" s="135" t="s">
        <v>6608</v>
      </c>
      <c r="B4329" s="135">
        <v>530023</v>
      </c>
      <c r="C4329" s="135" t="s">
        <v>6607</v>
      </c>
      <c r="D4329" s="135" t="s">
        <v>408</v>
      </c>
      <c r="E4329" s="135"/>
      <c r="F4329" s="135"/>
    </row>
    <row r="4330" spans="1:6" ht="14.5">
      <c r="A4330" s="135" t="s">
        <v>6609</v>
      </c>
      <c r="B4330" s="135">
        <v>532209</v>
      </c>
      <c r="C4330" s="135" t="s">
        <v>6610</v>
      </c>
      <c r="D4330" s="135" t="s">
        <v>709</v>
      </c>
      <c r="E4330" s="135"/>
      <c r="F4330" s="135"/>
    </row>
    <row r="4331" spans="1:6" ht="14.5">
      <c r="A4331" s="135" t="s">
        <v>6611</v>
      </c>
      <c r="B4331" s="135">
        <v>532652</v>
      </c>
      <c r="C4331" s="135" t="s">
        <v>6612</v>
      </c>
      <c r="D4331" s="135" t="s">
        <v>709</v>
      </c>
      <c r="E4331" s="135"/>
      <c r="F4331" s="135"/>
    </row>
    <row r="4332" spans="1:6" ht="14.5">
      <c r="A4332" s="135" t="s">
        <v>6613</v>
      </c>
      <c r="B4332" s="135">
        <v>540210</v>
      </c>
      <c r="C4332" s="135" t="s">
        <v>6614</v>
      </c>
      <c r="D4332" s="135" t="s">
        <v>392</v>
      </c>
      <c r="E4332" s="135"/>
      <c r="F4332" s="135"/>
    </row>
    <row r="4333" spans="1:6" ht="14.5">
      <c r="A4333" s="135" t="s">
        <v>6615</v>
      </c>
      <c r="B4333" s="135">
        <v>501343</v>
      </c>
      <c r="C4333" s="135" t="s">
        <v>6616</v>
      </c>
      <c r="D4333" s="135" t="s">
        <v>408</v>
      </c>
      <c r="E4333" s="135"/>
      <c r="F4333" s="135"/>
    </row>
    <row r="4334" spans="1:6" ht="14.5">
      <c r="A4334" s="135" t="s">
        <v>6617</v>
      </c>
      <c r="B4334" s="135">
        <v>540769</v>
      </c>
      <c r="C4334" s="135" t="s">
        <v>6618</v>
      </c>
      <c r="D4334" s="135" t="s">
        <v>2474</v>
      </c>
      <c r="E4334" s="135"/>
      <c r="F4334" s="135"/>
    </row>
    <row r="4335" spans="1:6" ht="14.5">
      <c r="A4335" s="135" t="s">
        <v>6619</v>
      </c>
      <c r="B4335" s="135">
        <v>590086</v>
      </c>
      <c r="C4335" s="135" t="s">
        <v>6620</v>
      </c>
      <c r="D4335" s="135" t="s">
        <v>371</v>
      </c>
      <c r="E4335" s="135"/>
      <c r="F4335" s="135"/>
    </row>
    <row r="4336" spans="1:6" ht="14.5">
      <c r="A4336" s="135" t="s">
        <v>6621</v>
      </c>
      <c r="B4336" s="135" t="s">
        <v>391</v>
      </c>
      <c r="C4336" s="135" t="s">
        <v>6622</v>
      </c>
      <c r="D4336" s="135" t="s">
        <v>482</v>
      </c>
      <c r="E4336" s="135"/>
      <c r="F4336" s="135"/>
    </row>
    <row r="4337" spans="1:6" ht="14.5">
      <c r="A4337" s="135" t="s">
        <v>6623</v>
      </c>
      <c r="B4337" s="135">
        <v>503100</v>
      </c>
      <c r="C4337" s="135" t="s">
        <v>6624</v>
      </c>
      <c r="D4337" s="135" t="s">
        <v>477</v>
      </c>
      <c r="E4337" s="135"/>
      <c r="F4337" s="135"/>
    </row>
    <row r="4338" spans="1:6" ht="14.5">
      <c r="A4338" s="135" t="s">
        <v>6625</v>
      </c>
      <c r="B4338" s="135">
        <v>542123</v>
      </c>
      <c r="C4338" s="135" t="s">
        <v>391</v>
      </c>
      <c r="D4338" s="135" t="s">
        <v>899</v>
      </c>
      <c r="E4338" s="135"/>
      <c r="F4338" s="135"/>
    </row>
    <row r="4339" spans="1:6" ht="14.5">
      <c r="A4339" s="135" t="s">
        <v>6626</v>
      </c>
      <c r="B4339" s="135">
        <v>500260</v>
      </c>
      <c r="C4339" s="135" t="s">
        <v>6627</v>
      </c>
      <c r="D4339" s="135" t="s">
        <v>404</v>
      </c>
      <c r="E4339" s="135"/>
      <c r="F4339" s="135"/>
    </row>
    <row r="4340" spans="1:6" ht="14.5">
      <c r="A4340" s="135" t="s">
        <v>6628</v>
      </c>
      <c r="B4340" s="135">
        <v>503169</v>
      </c>
      <c r="C4340" s="135" t="s">
        <v>6629</v>
      </c>
      <c r="D4340" s="135" t="s">
        <v>406</v>
      </c>
      <c r="E4340" s="135"/>
      <c r="F4340" s="135"/>
    </row>
    <row r="4341" spans="1:6" ht="14.5">
      <c r="A4341" s="135" t="s">
        <v>6630</v>
      </c>
      <c r="B4341" s="135">
        <v>526725</v>
      </c>
      <c r="C4341" s="135" t="s">
        <v>6631</v>
      </c>
      <c r="D4341" s="135" t="s">
        <v>915</v>
      </c>
      <c r="E4341" s="135"/>
      <c r="F4341" s="135"/>
    </row>
    <row r="4342" spans="1:6" ht="14.5">
      <c r="A4342" s="135" t="s">
        <v>6632</v>
      </c>
      <c r="B4342" s="135">
        <v>532218</v>
      </c>
      <c r="C4342" s="135" t="s">
        <v>6633</v>
      </c>
      <c r="D4342" s="135" t="s">
        <v>709</v>
      </c>
      <c r="E4342" s="135"/>
      <c r="F4342" s="135"/>
    </row>
    <row r="4343" spans="1:6" ht="14.5">
      <c r="A4343" s="135" t="s">
        <v>6634</v>
      </c>
      <c r="B4343" s="135">
        <v>512531</v>
      </c>
      <c r="C4343" s="135" t="s">
        <v>6635</v>
      </c>
      <c r="D4343" s="135" t="s">
        <v>413</v>
      </c>
      <c r="E4343" s="135"/>
      <c r="F4343" s="135"/>
    </row>
    <row r="4344" spans="1:6" ht="14.5">
      <c r="A4344" s="135" t="s">
        <v>6636</v>
      </c>
      <c r="B4344" s="135">
        <v>512531</v>
      </c>
      <c r="C4344" s="135" t="s">
        <v>6637</v>
      </c>
      <c r="D4344" s="135" t="s">
        <v>413</v>
      </c>
      <c r="E4344" s="135"/>
      <c r="F4344" s="135"/>
    </row>
    <row r="4345" spans="1:6" ht="14.5">
      <c r="A4345" s="135" t="s">
        <v>6638</v>
      </c>
      <c r="B4345" s="135">
        <v>504966</v>
      </c>
      <c r="C4345" s="135" t="s">
        <v>6639</v>
      </c>
      <c r="D4345" s="135" t="s">
        <v>586</v>
      </c>
      <c r="E4345" s="135"/>
      <c r="F4345" s="135"/>
    </row>
    <row r="4346" spans="1:6" ht="14.5">
      <c r="A4346" s="135" t="s">
        <v>6640</v>
      </c>
      <c r="B4346" s="135">
        <v>504966</v>
      </c>
      <c r="C4346" s="135" t="s">
        <v>6639</v>
      </c>
      <c r="D4346" s="135" t="s">
        <v>586</v>
      </c>
      <c r="E4346" s="135"/>
      <c r="F4346" s="135"/>
    </row>
    <row r="4347" spans="1:6" ht="14.5">
      <c r="A4347" s="135" t="s">
        <v>6641</v>
      </c>
      <c r="B4347" s="135">
        <v>530363</v>
      </c>
      <c r="C4347" s="135" t="s">
        <v>6642</v>
      </c>
      <c r="D4347" s="135" t="s">
        <v>1090</v>
      </c>
      <c r="E4347" s="135"/>
      <c r="F4347" s="135"/>
    </row>
    <row r="4348" spans="1:6" ht="14.5">
      <c r="A4348" s="135" t="s">
        <v>6643</v>
      </c>
      <c r="B4348" s="135" t="s">
        <v>391</v>
      </c>
      <c r="C4348" s="135" t="s">
        <v>6644</v>
      </c>
      <c r="D4348" s="135" t="s">
        <v>482</v>
      </c>
      <c r="E4348" s="135"/>
      <c r="F4348" s="135"/>
    </row>
    <row r="4349" spans="1:6" ht="14.5">
      <c r="A4349" s="135" t="s">
        <v>6645</v>
      </c>
      <c r="B4349" s="135" t="s">
        <v>391</v>
      </c>
      <c r="C4349" s="135" t="s">
        <v>6646</v>
      </c>
      <c r="D4349" s="135" t="s">
        <v>482</v>
      </c>
      <c r="E4349" s="135"/>
      <c r="F4349" s="135"/>
    </row>
    <row r="4350" spans="1:6" ht="14.5">
      <c r="A4350" s="135" t="s">
        <v>6647</v>
      </c>
      <c r="B4350" s="135">
        <v>540980</v>
      </c>
      <c r="C4350" s="135" t="s">
        <v>391</v>
      </c>
      <c r="D4350" s="135" t="s">
        <v>413</v>
      </c>
      <c r="E4350" s="135"/>
      <c r="F4350" s="135"/>
    </row>
    <row r="4351" spans="1:6" ht="14.5">
      <c r="A4351" s="135" t="s">
        <v>6648</v>
      </c>
      <c r="B4351" s="135" t="s">
        <v>391</v>
      </c>
      <c r="C4351" s="135" t="s">
        <v>6649</v>
      </c>
      <c r="D4351" s="135" t="s">
        <v>402</v>
      </c>
      <c r="E4351" s="135"/>
      <c r="F4351" s="135"/>
    </row>
    <row r="4352" spans="1:6" ht="14.5">
      <c r="A4352" s="135" t="s">
        <v>6650</v>
      </c>
      <c r="B4352" s="135">
        <v>530199</v>
      </c>
      <c r="C4352" s="135" t="s">
        <v>6651</v>
      </c>
      <c r="D4352" s="135" t="s">
        <v>429</v>
      </c>
      <c r="E4352" s="135"/>
      <c r="F4352" s="135"/>
    </row>
    <row r="4353" spans="1:6" ht="14.5">
      <c r="A4353" s="135" t="s">
        <v>6652</v>
      </c>
      <c r="B4353" s="135">
        <v>500411</v>
      </c>
      <c r="C4353" s="135" t="s">
        <v>6653</v>
      </c>
      <c r="D4353" s="135" t="s">
        <v>434</v>
      </c>
      <c r="E4353" s="135"/>
      <c r="F4353" s="135"/>
    </row>
    <row r="4354" spans="1:6" ht="14.5">
      <c r="A4354" s="135" t="s">
        <v>6654</v>
      </c>
      <c r="B4354" s="135">
        <v>539310</v>
      </c>
      <c r="C4354" s="135" t="s">
        <v>391</v>
      </c>
      <c r="D4354" s="135" t="s">
        <v>1994</v>
      </c>
      <c r="E4354" s="135"/>
      <c r="F4354" s="135"/>
    </row>
    <row r="4355" spans="1:6" ht="14.5">
      <c r="A4355" s="135" t="s">
        <v>6655</v>
      </c>
      <c r="B4355" s="135">
        <v>538464</v>
      </c>
      <c r="C4355" s="135" t="s">
        <v>391</v>
      </c>
      <c r="D4355" s="135" t="s">
        <v>408</v>
      </c>
      <c r="E4355" s="135"/>
      <c r="F4355" s="135"/>
    </row>
    <row r="4356" spans="1:6" ht="14.5">
      <c r="A4356" s="135" t="s">
        <v>6656</v>
      </c>
      <c r="B4356" s="135">
        <v>531652</v>
      </c>
      <c r="C4356" s="135" t="s">
        <v>391</v>
      </c>
      <c r="D4356" s="135" t="s">
        <v>408</v>
      </c>
      <c r="E4356" s="135"/>
      <c r="F4356" s="135"/>
    </row>
    <row r="4357" spans="1:6" ht="14.5">
      <c r="A4357" s="135" t="s">
        <v>6657</v>
      </c>
      <c r="B4357" s="135">
        <v>507450</v>
      </c>
      <c r="C4357" s="135" t="s">
        <v>6658</v>
      </c>
      <c r="D4357" s="135" t="s">
        <v>1090</v>
      </c>
      <c r="E4357" s="135"/>
      <c r="F4357" s="135"/>
    </row>
    <row r="4358" spans="1:6" ht="14.5">
      <c r="A4358" s="135" t="s">
        <v>6659</v>
      </c>
      <c r="B4358" s="135">
        <v>500412</v>
      </c>
      <c r="C4358" s="135" t="s">
        <v>6660</v>
      </c>
      <c r="D4358" s="135" t="s">
        <v>439</v>
      </c>
      <c r="E4358" s="135"/>
      <c r="F4358" s="135"/>
    </row>
    <row r="4359" spans="1:6" ht="14.5">
      <c r="A4359" s="135" t="s">
        <v>6661</v>
      </c>
      <c r="B4359" s="135">
        <v>500413</v>
      </c>
      <c r="C4359" s="135" t="s">
        <v>6662</v>
      </c>
      <c r="D4359" s="135" t="s">
        <v>1394</v>
      </c>
      <c r="E4359" s="135"/>
      <c r="F4359" s="135"/>
    </row>
    <row r="4360" spans="1:6" ht="14.5">
      <c r="A4360" s="135" t="s">
        <v>6663</v>
      </c>
      <c r="B4360" s="135">
        <v>500413</v>
      </c>
      <c r="C4360" s="135" t="s">
        <v>6662</v>
      </c>
      <c r="D4360" s="135" t="s">
        <v>1394</v>
      </c>
      <c r="E4360" s="135"/>
      <c r="F4360" s="135"/>
    </row>
    <row r="4361" spans="1:6" ht="14.5">
      <c r="A4361" s="135" t="s">
        <v>6664</v>
      </c>
      <c r="B4361" s="135">
        <v>533941</v>
      </c>
      <c r="C4361" s="135" t="s">
        <v>6665</v>
      </c>
      <c r="D4361" s="135" t="s">
        <v>505</v>
      </c>
      <c r="E4361" s="135"/>
      <c r="F4361" s="135"/>
    </row>
    <row r="4362" spans="1:6" ht="14.5">
      <c r="A4362" s="135" t="s">
        <v>6666</v>
      </c>
      <c r="B4362" s="135">
        <v>533941</v>
      </c>
      <c r="C4362" s="135" t="s">
        <v>6665</v>
      </c>
      <c r="D4362" s="135" t="s">
        <v>505</v>
      </c>
      <c r="E4362" s="135"/>
      <c r="F4362" s="135"/>
    </row>
    <row r="4363" spans="1:6" ht="14.5">
      <c r="A4363" s="135" t="s">
        <v>6667</v>
      </c>
      <c r="B4363" s="135">
        <v>539871</v>
      </c>
      <c r="C4363" s="135" t="s">
        <v>6668</v>
      </c>
      <c r="D4363" s="135" t="s">
        <v>580</v>
      </c>
      <c r="E4363" s="135"/>
      <c r="F4363" s="135"/>
    </row>
    <row r="4364" spans="1:6" ht="14.5">
      <c r="A4364" s="135" t="s">
        <v>6669</v>
      </c>
      <c r="B4364" s="135">
        <v>504973</v>
      </c>
      <c r="C4364" s="135" t="s">
        <v>6670</v>
      </c>
      <c r="D4364" s="135" t="s">
        <v>746</v>
      </c>
      <c r="E4364" s="135"/>
      <c r="F4364" s="135"/>
    </row>
    <row r="4365" spans="1:6" ht="14.5">
      <c r="A4365" s="135" t="s">
        <v>6671</v>
      </c>
      <c r="B4365" s="135">
        <v>540108</v>
      </c>
      <c r="C4365" s="135" t="s">
        <v>391</v>
      </c>
      <c r="D4365" s="135" t="s">
        <v>374</v>
      </c>
      <c r="E4365" s="135"/>
      <c r="F4365" s="135"/>
    </row>
    <row r="4366" spans="1:6" ht="14.5">
      <c r="A4366" s="135" t="s">
        <v>6672</v>
      </c>
      <c r="B4366" s="135">
        <v>590005</v>
      </c>
      <c r="C4366" s="135" t="s">
        <v>6673</v>
      </c>
      <c r="D4366" s="135" t="s">
        <v>601</v>
      </c>
      <c r="E4366" s="135"/>
      <c r="F4366" s="135"/>
    </row>
    <row r="4367" spans="1:6" ht="14.5">
      <c r="A4367" s="135" t="s">
        <v>6674</v>
      </c>
      <c r="B4367" s="135">
        <v>590005</v>
      </c>
      <c r="C4367" s="135" t="s">
        <v>6673</v>
      </c>
      <c r="D4367" s="135" t="s">
        <v>601</v>
      </c>
      <c r="E4367" s="135"/>
      <c r="F4367" s="135"/>
    </row>
    <row r="4368" spans="1:6" ht="14.5">
      <c r="A4368" s="135" t="s">
        <v>6675</v>
      </c>
      <c r="B4368" s="135">
        <v>536264</v>
      </c>
      <c r="C4368" s="135" t="s">
        <v>391</v>
      </c>
      <c r="D4368" s="135" t="s">
        <v>712</v>
      </c>
      <c r="E4368" s="135"/>
      <c r="F4368" s="135"/>
    </row>
    <row r="4369" spans="1:6" ht="14.5">
      <c r="A4369" s="135" t="s">
        <v>6676</v>
      </c>
      <c r="B4369" s="135">
        <v>536264</v>
      </c>
      <c r="C4369" s="135" t="s">
        <v>391</v>
      </c>
      <c r="D4369" s="135" t="s">
        <v>712</v>
      </c>
      <c r="E4369" s="135"/>
      <c r="F4369" s="135"/>
    </row>
    <row r="4370" spans="1:6" ht="14.5">
      <c r="A4370" s="135" t="s">
        <v>6677</v>
      </c>
      <c r="B4370" s="135">
        <v>533629</v>
      </c>
      <c r="C4370" s="135" t="s">
        <v>6678</v>
      </c>
      <c r="D4370" s="135" t="s">
        <v>511</v>
      </c>
      <c r="E4370" s="135"/>
      <c r="F4370" s="135"/>
    </row>
    <row r="4371" spans="1:6" ht="14.5">
      <c r="A4371" s="135" t="s">
        <v>6679</v>
      </c>
      <c r="B4371" s="135">
        <v>505196</v>
      </c>
      <c r="C4371" s="135" t="s">
        <v>6680</v>
      </c>
      <c r="D4371" s="135" t="s">
        <v>514</v>
      </c>
      <c r="E4371" s="135"/>
      <c r="F4371" s="135"/>
    </row>
    <row r="4372" spans="1:6" ht="14.5">
      <c r="A4372" s="135" t="s">
        <v>6681</v>
      </c>
      <c r="B4372" s="135">
        <v>503663</v>
      </c>
      <c r="C4372" s="135" t="s">
        <v>6682</v>
      </c>
      <c r="D4372" s="135" t="s">
        <v>411</v>
      </c>
      <c r="E4372" s="135"/>
      <c r="F4372" s="135"/>
    </row>
    <row r="4373" spans="1:6" ht="14.5">
      <c r="A4373" s="135" t="s">
        <v>6683</v>
      </c>
      <c r="B4373" s="135">
        <v>507205</v>
      </c>
      <c r="C4373" s="135" t="s">
        <v>6684</v>
      </c>
      <c r="D4373" s="135" t="s">
        <v>1023</v>
      </c>
      <c r="E4373" s="135"/>
      <c r="F4373" s="135"/>
    </row>
    <row r="4374" spans="1:6" ht="14.5">
      <c r="A4374" s="135" t="s">
        <v>6685</v>
      </c>
      <c r="B4374" s="135">
        <v>532856</v>
      </c>
      <c r="C4374" s="135" t="s">
        <v>6686</v>
      </c>
      <c r="D4374" s="135" t="s">
        <v>511</v>
      </c>
      <c r="E4374" s="135"/>
      <c r="F4374" s="135"/>
    </row>
    <row r="4375" spans="1:6" ht="14.5">
      <c r="A4375" s="135" t="s">
        <v>6687</v>
      </c>
      <c r="B4375" s="135">
        <v>511559</v>
      </c>
      <c r="C4375" s="135" t="s">
        <v>6688</v>
      </c>
      <c r="D4375" s="135" t="s">
        <v>408</v>
      </c>
      <c r="E4375" s="135"/>
      <c r="F4375" s="135"/>
    </row>
    <row r="4376" spans="1:6" ht="14.5">
      <c r="A4376" s="135" t="s">
        <v>6689</v>
      </c>
      <c r="B4376" s="135">
        <v>500414</v>
      </c>
      <c r="C4376" s="135" t="s">
        <v>391</v>
      </c>
      <c r="D4376" s="135" t="s">
        <v>505</v>
      </c>
      <c r="E4376" s="135"/>
      <c r="F4376" s="135"/>
    </row>
    <row r="4377" spans="1:6" ht="14.5">
      <c r="A4377" s="135" t="s">
        <v>6690</v>
      </c>
      <c r="B4377" s="135">
        <v>500414</v>
      </c>
      <c r="C4377" s="135" t="s">
        <v>391</v>
      </c>
      <c r="D4377" s="135" t="s">
        <v>505</v>
      </c>
      <c r="E4377" s="135"/>
      <c r="F4377" s="135"/>
    </row>
    <row r="4378" spans="1:6" ht="14.5">
      <c r="A4378" s="135" t="s">
        <v>6691</v>
      </c>
      <c r="B4378" s="135">
        <v>522113</v>
      </c>
      <c r="C4378" s="135" t="s">
        <v>6692</v>
      </c>
      <c r="D4378" s="135" t="s">
        <v>399</v>
      </c>
      <c r="E4378" s="135"/>
      <c r="F4378" s="135"/>
    </row>
    <row r="4379" spans="1:6" ht="14.5">
      <c r="A4379" s="135" t="s">
        <v>6693</v>
      </c>
      <c r="B4379" s="135">
        <v>522113</v>
      </c>
      <c r="C4379" s="135" t="s">
        <v>6692</v>
      </c>
      <c r="D4379" s="135" t="s">
        <v>399</v>
      </c>
      <c r="E4379" s="135"/>
      <c r="F4379" s="135"/>
    </row>
    <row r="4380" spans="1:6" ht="14.5">
      <c r="A4380" s="135" t="s">
        <v>6694</v>
      </c>
      <c r="B4380" s="135">
        <v>530475</v>
      </c>
      <c r="C4380" s="135" t="s">
        <v>391</v>
      </c>
      <c r="D4380" s="135" t="s">
        <v>551</v>
      </c>
      <c r="E4380" s="135"/>
      <c r="F4380" s="135"/>
    </row>
    <row r="4381" spans="1:6" ht="14.5">
      <c r="A4381" s="135" t="s">
        <v>6695</v>
      </c>
      <c r="B4381" s="135">
        <v>541741</v>
      </c>
      <c r="C4381" s="135" t="s">
        <v>391</v>
      </c>
      <c r="D4381" s="135" t="s">
        <v>413</v>
      </c>
      <c r="E4381" s="135"/>
      <c r="F4381" s="135"/>
    </row>
    <row r="4382" spans="1:6" ht="14.5">
      <c r="A4382" s="135" t="s">
        <v>6696</v>
      </c>
      <c r="B4382" s="135">
        <v>532375</v>
      </c>
      <c r="C4382" s="135" t="s">
        <v>6697</v>
      </c>
      <c r="D4382" s="135" t="s">
        <v>394</v>
      </c>
      <c r="E4382" s="135"/>
      <c r="F4382" s="135"/>
    </row>
    <row r="4383" spans="1:6" ht="14.5">
      <c r="A4383" s="135" t="s">
        <v>6698</v>
      </c>
      <c r="B4383" s="135">
        <v>539488</v>
      </c>
      <c r="C4383" s="135" t="s">
        <v>391</v>
      </c>
      <c r="D4383" s="135" t="s">
        <v>411</v>
      </c>
      <c r="E4383" s="135"/>
      <c r="F4383" s="135"/>
    </row>
    <row r="4384" spans="1:6" ht="14.5">
      <c r="A4384" s="135" t="s">
        <v>6699</v>
      </c>
      <c r="B4384" s="135">
        <v>540904</v>
      </c>
      <c r="C4384" s="135" t="s">
        <v>391</v>
      </c>
      <c r="D4384" s="135" t="s">
        <v>668</v>
      </c>
      <c r="E4384" s="135"/>
      <c r="F4384" s="135"/>
    </row>
    <row r="4385" spans="1:6" ht="14.5">
      <c r="A4385" s="135" t="s">
        <v>6700</v>
      </c>
      <c r="B4385" s="135" t="s">
        <v>391</v>
      </c>
      <c r="C4385" s="135" t="s">
        <v>6701</v>
      </c>
      <c r="D4385" s="135" t="s">
        <v>402</v>
      </c>
      <c r="E4385" s="135"/>
      <c r="F4385" s="135"/>
    </row>
    <row r="4386" spans="1:6" ht="14.5">
      <c r="A4386" s="135" t="s">
        <v>6702</v>
      </c>
      <c r="B4386" s="135">
        <v>531547</v>
      </c>
      <c r="C4386" s="135" t="s">
        <v>391</v>
      </c>
      <c r="D4386" s="135" t="s">
        <v>589</v>
      </c>
      <c r="E4386" s="135"/>
      <c r="F4386" s="135"/>
    </row>
    <row r="4387" spans="1:6" ht="14.5">
      <c r="A4387" s="135" t="s">
        <v>6703</v>
      </c>
      <c r="B4387" s="135">
        <v>531547</v>
      </c>
      <c r="C4387" s="135" t="s">
        <v>391</v>
      </c>
      <c r="D4387" s="135" t="s">
        <v>589</v>
      </c>
      <c r="E4387" s="135"/>
      <c r="F4387" s="135"/>
    </row>
    <row r="4388" spans="1:6" ht="14.5">
      <c r="A4388" s="135" t="s">
        <v>6704</v>
      </c>
      <c r="B4388" s="135">
        <v>531814</v>
      </c>
      <c r="C4388" s="135" t="s">
        <v>391</v>
      </c>
      <c r="D4388" s="135" t="s">
        <v>477</v>
      </c>
      <c r="E4388" s="135"/>
      <c r="F4388" s="135"/>
    </row>
    <row r="4389" spans="1:6" ht="14.5">
      <c r="A4389" s="135" t="s">
        <v>6705</v>
      </c>
      <c r="B4389" s="135">
        <v>524582</v>
      </c>
      <c r="C4389" s="135" t="s">
        <v>391</v>
      </c>
      <c r="D4389" s="135" t="s">
        <v>471</v>
      </c>
      <c r="E4389" s="135"/>
      <c r="F4389" s="135"/>
    </row>
    <row r="4390" spans="1:6" ht="14.5">
      <c r="A4390" s="135" t="s">
        <v>6706</v>
      </c>
      <c r="B4390" s="135">
        <v>539040</v>
      </c>
      <c r="C4390" s="135" t="s">
        <v>391</v>
      </c>
      <c r="D4390" s="135" t="s">
        <v>871</v>
      </c>
      <c r="E4390" s="135"/>
      <c r="F4390" s="135"/>
    </row>
    <row r="4391" spans="1:6" ht="14.5">
      <c r="A4391" s="135" t="s">
        <v>6707</v>
      </c>
      <c r="B4391" s="135">
        <v>539985</v>
      </c>
      <c r="C4391" s="135" t="s">
        <v>391</v>
      </c>
      <c r="D4391" s="135" t="s">
        <v>406</v>
      </c>
      <c r="E4391" s="135"/>
      <c r="F4391" s="135"/>
    </row>
    <row r="4392" spans="1:6" ht="14.5">
      <c r="A4392" s="135" t="s">
        <v>6708</v>
      </c>
      <c r="B4392" s="135">
        <v>532966</v>
      </c>
      <c r="C4392" s="135" t="s">
        <v>6709</v>
      </c>
      <c r="D4392" s="135" t="s">
        <v>469</v>
      </c>
      <c r="E4392" s="135"/>
      <c r="F4392" s="135"/>
    </row>
    <row r="4393" spans="1:6" ht="14.5">
      <c r="A4393" s="135" t="s">
        <v>6710</v>
      </c>
      <c r="B4393" s="135">
        <v>524717</v>
      </c>
      <c r="C4393" s="135" t="s">
        <v>391</v>
      </c>
      <c r="D4393" s="135" t="s">
        <v>551</v>
      </c>
      <c r="E4393" s="135"/>
      <c r="F4393" s="135"/>
    </row>
    <row r="4394" spans="1:6" ht="14.5">
      <c r="A4394" s="135" t="s">
        <v>6711</v>
      </c>
      <c r="B4394" s="135">
        <v>500114</v>
      </c>
      <c r="C4394" s="135" t="s">
        <v>6712</v>
      </c>
      <c r="D4394" s="135" t="s">
        <v>505</v>
      </c>
      <c r="E4394" s="135"/>
      <c r="F4394" s="135"/>
    </row>
    <row r="4395" spans="1:6" ht="14.5">
      <c r="A4395" s="135" t="s">
        <v>6713</v>
      </c>
      <c r="B4395" s="135">
        <v>530045</v>
      </c>
      <c r="C4395" s="135" t="s">
        <v>391</v>
      </c>
      <c r="D4395" s="135" t="s">
        <v>408</v>
      </c>
      <c r="E4395" s="135"/>
      <c r="F4395" s="135"/>
    </row>
    <row r="4396" spans="1:6" ht="14.5">
      <c r="A4396" s="135" t="s">
        <v>6714</v>
      </c>
      <c r="B4396" s="135">
        <v>511096</v>
      </c>
      <c r="C4396" s="135" t="s">
        <v>391</v>
      </c>
      <c r="D4396" s="135" t="s">
        <v>477</v>
      </c>
      <c r="E4396" s="135"/>
      <c r="F4396" s="135"/>
    </row>
    <row r="4397" spans="1:6" ht="14.5">
      <c r="A4397" s="135" t="s">
        <v>6715</v>
      </c>
      <c r="B4397" s="135">
        <v>531830</v>
      </c>
      <c r="C4397" s="135" t="s">
        <v>6716</v>
      </c>
      <c r="D4397" s="135" t="s">
        <v>937</v>
      </c>
      <c r="E4397" s="135"/>
      <c r="F4397" s="135"/>
    </row>
    <row r="4398" spans="1:6" ht="14.5">
      <c r="A4398" s="135" t="s">
        <v>6717</v>
      </c>
      <c r="B4398" s="135">
        <v>531644</v>
      </c>
      <c r="C4398" s="135" t="s">
        <v>391</v>
      </c>
      <c r="D4398" s="135" t="s">
        <v>408</v>
      </c>
      <c r="E4398" s="135"/>
      <c r="F4398" s="135"/>
    </row>
    <row r="4399" spans="1:6" ht="14.5">
      <c r="A4399" s="135" t="s">
        <v>6718</v>
      </c>
      <c r="B4399" s="135">
        <v>500418</v>
      </c>
      <c r="C4399" s="135" t="s">
        <v>6719</v>
      </c>
      <c r="D4399" s="135" t="s">
        <v>511</v>
      </c>
      <c r="E4399" s="135"/>
      <c r="F4399" s="135"/>
    </row>
    <row r="4400" spans="1:6" ht="14.5">
      <c r="A4400" s="135" t="s">
        <v>6720</v>
      </c>
      <c r="B4400" s="135">
        <v>500420</v>
      </c>
      <c r="C4400" s="135" t="s">
        <v>6721</v>
      </c>
      <c r="D4400" s="135" t="s">
        <v>429</v>
      </c>
      <c r="E4400" s="135"/>
      <c r="F4400" s="135"/>
    </row>
    <row r="4401" spans="1:6" ht="14.5">
      <c r="A4401" s="135" t="s">
        <v>6722</v>
      </c>
      <c r="B4401" s="135">
        <v>532779</v>
      </c>
      <c r="C4401" s="135" t="s">
        <v>6723</v>
      </c>
      <c r="D4401" s="135" t="s">
        <v>530</v>
      </c>
      <c r="E4401" s="135"/>
      <c r="F4401" s="135"/>
    </row>
    <row r="4402" spans="1:6" ht="14.5">
      <c r="A4402" s="135" t="s">
        <v>6724</v>
      </c>
      <c r="B4402" s="135">
        <v>523878</v>
      </c>
      <c r="C4402" s="135" t="s">
        <v>391</v>
      </c>
      <c r="D4402" s="135" t="s">
        <v>716</v>
      </c>
      <c r="E4402" s="135"/>
      <c r="F4402" s="135"/>
    </row>
    <row r="4403" spans="1:6" ht="14.5">
      <c r="A4403" s="135" t="s">
        <v>6725</v>
      </c>
      <c r="B4403" s="135" t="s">
        <v>391</v>
      </c>
      <c r="C4403" s="135" t="s">
        <v>6726</v>
      </c>
      <c r="D4403" s="135" t="s">
        <v>402</v>
      </c>
      <c r="E4403" s="135"/>
      <c r="F4403" s="135"/>
    </row>
    <row r="4404" spans="1:6" ht="14.5">
      <c r="A4404" s="135" t="s">
        <v>6727</v>
      </c>
      <c r="B4404" s="135" t="s">
        <v>391</v>
      </c>
      <c r="C4404" s="135" t="s">
        <v>6728</v>
      </c>
      <c r="D4404" s="135" t="s">
        <v>402</v>
      </c>
      <c r="E4404" s="135"/>
      <c r="F4404" s="135"/>
    </row>
    <row r="4405" spans="1:6" ht="14.5">
      <c r="A4405" s="135" t="s">
        <v>6729</v>
      </c>
      <c r="B4405" s="135">
        <v>526650</v>
      </c>
      <c r="C4405" s="135" t="s">
        <v>6730</v>
      </c>
      <c r="D4405" s="135" t="s">
        <v>2724</v>
      </c>
      <c r="E4405" s="135"/>
      <c r="F4405" s="135"/>
    </row>
    <row r="4406" spans="1:6" ht="14.5">
      <c r="A4406" s="135" t="s">
        <v>6731</v>
      </c>
      <c r="B4406" s="135">
        <v>526650</v>
      </c>
      <c r="C4406" s="135" t="s">
        <v>6730</v>
      </c>
      <c r="D4406" s="135" t="s">
        <v>2724</v>
      </c>
      <c r="E4406" s="135"/>
      <c r="F4406" s="135"/>
    </row>
    <row r="4407" spans="1:6" ht="14.5">
      <c r="A4407" s="135" t="s">
        <v>6732</v>
      </c>
      <c r="B4407" s="135">
        <v>531771</v>
      </c>
      <c r="C4407" s="135" t="s">
        <v>391</v>
      </c>
      <c r="D4407" s="135" t="s">
        <v>689</v>
      </c>
      <c r="E4407" s="135"/>
      <c r="F4407" s="135"/>
    </row>
    <row r="4408" spans="1:6" ht="14.5">
      <c r="A4408" s="135" t="s">
        <v>6733</v>
      </c>
      <c r="B4408" s="135">
        <v>538607</v>
      </c>
      <c r="C4408" s="135" t="s">
        <v>391</v>
      </c>
      <c r="D4408" s="135" t="s">
        <v>374</v>
      </c>
      <c r="E4408" s="135"/>
      <c r="F4408" s="135"/>
    </row>
    <row r="4409" spans="1:6" ht="14.5">
      <c r="A4409" s="135" t="s">
        <v>6734</v>
      </c>
      <c r="B4409" s="135">
        <v>500421</v>
      </c>
      <c r="C4409" s="135" t="s">
        <v>391</v>
      </c>
      <c r="D4409" s="135" t="s">
        <v>586</v>
      </c>
      <c r="E4409" s="135"/>
      <c r="F4409" s="135"/>
    </row>
    <row r="4410" spans="1:6" ht="14.5">
      <c r="A4410" s="135" t="s">
        <v>6735</v>
      </c>
      <c r="B4410" s="135">
        <v>500421</v>
      </c>
      <c r="C4410" s="135" t="s">
        <v>391</v>
      </c>
      <c r="D4410" s="135" t="s">
        <v>586</v>
      </c>
      <c r="E4410" s="135"/>
      <c r="F4410" s="135"/>
    </row>
    <row r="4411" spans="1:6" ht="14.5">
      <c r="A4411" s="135" t="s">
        <v>6736</v>
      </c>
      <c r="B4411" s="135">
        <v>526582</v>
      </c>
      <c r="C4411" s="135" t="s">
        <v>6737</v>
      </c>
      <c r="D4411" s="135" t="s">
        <v>511</v>
      </c>
      <c r="E4411" s="135"/>
      <c r="F4411" s="135"/>
    </row>
    <row r="4412" spans="1:6" ht="14.5">
      <c r="A4412" s="135" t="s">
        <v>6738</v>
      </c>
      <c r="B4412" s="135">
        <v>509953</v>
      </c>
      <c r="C4412" s="135" t="s">
        <v>391</v>
      </c>
      <c r="D4412" s="135" t="s">
        <v>1394</v>
      </c>
      <c r="E4412" s="135"/>
      <c r="F4412" s="135"/>
    </row>
    <row r="4413" spans="1:6" ht="14.5">
      <c r="A4413" s="135" t="s">
        <v>6739</v>
      </c>
      <c r="B4413" s="135">
        <v>530783</v>
      </c>
      <c r="C4413" s="135" t="s">
        <v>391</v>
      </c>
      <c r="D4413" s="135" t="s">
        <v>429</v>
      </c>
      <c r="E4413" s="135"/>
      <c r="F4413" s="135"/>
    </row>
    <row r="4414" spans="1:6" ht="14.5">
      <c r="A4414" s="135" t="s">
        <v>6740</v>
      </c>
      <c r="B4414" s="135">
        <v>526961</v>
      </c>
      <c r="C4414" s="135" t="s">
        <v>6741</v>
      </c>
      <c r="D4414" s="135" t="s">
        <v>408</v>
      </c>
      <c r="E4414" s="135"/>
      <c r="F4414" s="135"/>
    </row>
    <row r="4415" spans="1:6" ht="14.5">
      <c r="A4415" s="135" t="s">
        <v>6742</v>
      </c>
      <c r="B4415" s="135">
        <v>500422</v>
      </c>
      <c r="C4415" s="135" t="s">
        <v>391</v>
      </c>
      <c r="D4415" s="135" t="s">
        <v>429</v>
      </c>
      <c r="E4415" s="135"/>
      <c r="F4415" s="135"/>
    </row>
    <row r="4416" spans="1:6" ht="14.5">
      <c r="A4416" s="135" t="s">
        <v>6743</v>
      </c>
      <c r="B4416" s="135">
        <v>532410</v>
      </c>
      <c r="C4416" s="135" t="s">
        <v>391</v>
      </c>
      <c r="D4416" s="135" t="s">
        <v>374</v>
      </c>
      <c r="E4416" s="135"/>
      <c r="F4416" s="135"/>
    </row>
    <row r="4417" spans="1:6" ht="14.5">
      <c r="A4417" s="135" t="s">
        <v>6744</v>
      </c>
      <c r="B4417" s="135">
        <v>532928</v>
      </c>
      <c r="C4417" s="135" t="s">
        <v>6745</v>
      </c>
      <c r="D4417" s="135" t="s">
        <v>434</v>
      </c>
      <c r="E4417" s="135"/>
      <c r="F4417" s="135"/>
    </row>
    <row r="4418" spans="1:6" ht="14.5">
      <c r="A4418" s="135" t="s">
        <v>6746</v>
      </c>
      <c r="B4418" s="135">
        <v>532928</v>
      </c>
      <c r="C4418" s="135" t="s">
        <v>6745</v>
      </c>
      <c r="D4418" s="135" t="s">
        <v>434</v>
      </c>
      <c r="E4418" s="135"/>
      <c r="F4418" s="135"/>
    </row>
    <row r="4419" spans="1:6" ht="14.5">
      <c r="A4419" s="135" t="s">
        <v>6747</v>
      </c>
      <c r="B4419" s="135">
        <v>513063</v>
      </c>
      <c r="C4419" s="135" t="s">
        <v>391</v>
      </c>
      <c r="D4419" s="135" t="s">
        <v>714</v>
      </c>
      <c r="E4419" s="135"/>
      <c r="F4419" s="135"/>
    </row>
    <row r="4420" spans="1:6" ht="14.5">
      <c r="A4420" s="135" t="s">
        <v>6748</v>
      </c>
      <c r="B4420" s="135">
        <v>526139</v>
      </c>
      <c r="C4420" s="135" t="s">
        <v>391</v>
      </c>
      <c r="D4420" s="135" t="s">
        <v>580</v>
      </c>
      <c r="E4420" s="135"/>
      <c r="F4420" s="135"/>
    </row>
    <row r="4421" spans="1:6" ht="14.5">
      <c r="A4421" s="135" t="s">
        <v>6749</v>
      </c>
      <c r="B4421" s="135">
        <v>519367</v>
      </c>
      <c r="C4421" s="135" t="s">
        <v>391</v>
      </c>
      <c r="D4421" s="135" t="s">
        <v>826</v>
      </c>
      <c r="E4421" s="135"/>
      <c r="F4421" s="135"/>
    </row>
    <row r="4422" spans="1:6" ht="14.5">
      <c r="A4422" s="135" t="s">
        <v>6750</v>
      </c>
      <c r="B4422" s="135">
        <v>509003</v>
      </c>
      <c r="C4422" s="135" t="s">
        <v>391</v>
      </c>
      <c r="D4422" s="135" t="s">
        <v>812</v>
      </c>
      <c r="E4422" s="135"/>
      <c r="F4422" s="135"/>
    </row>
    <row r="4423" spans="1:6" ht="14.5">
      <c r="A4423" s="135" t="s">
        <v>6751</v>
      </c>
      <c r="B4423" s="135">
        <v>506687</v>
      </c>
      <c r="C4423" s="135" t="s">
        <v>391</v>
      </c>
      <c r="D4423" s="135" t="s">
        <v>439</v>
      </c>
      <c r="E4423" s="135"/>
      <c r="F4423" s="135"/>
    </row>
    <row r="4424" spans="1:6" ht="14.5">
      <c r="A4424" s="135" t="s">
        <v>6752</v>
      </c>
      <c r="B4424" s="135">
        <v>532349</v>
      </c>
      <c r="C4424" s="135" t="s">
        <v>6753</v>
      </c>
      <c r="D4424" s="135" t="s">
        <v>463</v>
      </c>
      <c r="E4424" s="135"/>
      <c r="F4424" s="135"/>
    </row>
    <row r="4425" spans="1:6" ht="14.5">
      <c r="A4425" s="135" t="s">
        <v>6754</v>
      </c>
      <c r="B4425" s="135">
        <v>532349</v>
      </c>
      <c r="C4425" s="135" t="s">
        <v>6753</v>
      </c>
      <c r="D4425" s="135" t="s">
        <v>463</v>
      </c>
      <c r="E4425" s="135"/>
      <c r="F4425" s="135"/>
    </row>
    <row r="4426" spans="1:6" ht="14.5">
      <c r="A4426" s="135" t="s">
        <v>6755</v>
      </c>
      <c r="B4426" s="135">
        <v>532812</v>
      </c>
      <c r="C4426" s="135" t="s">
        <v>6756</v>
      </c>
      <c r="D4426" s="135" t="s">
        <v>408</v>
      </c>
      <c r="E4426" s="135"/>
      <c r="F4426" s="135"/>
    </row>
    <row r="4427" spans="1:6" ht="14.5">
      <c r="A4427" s="135" t="s">
        <v>6757</v>
      </c>
      <c r="B4427" s="135" t="s">
        <v>391</v>
      </c>
      <c r="C4427" s="135" t="s">
        <v>6758</v>
      </c>
      <c r="D4427" s="135" t="s">
        <v>402</v>
      </c>
      <c r="E4427" s="135"/>
      <c r="F4427" s="135"/>
    </row>
    <row r="4428" spans="1:6" ht="14.5">
      <c r="A4428" s="135" t="s">
        <v>6759</v>
      </c>
      <c r="B4428" s="135">
        <v>533540</v>
      </c>
      <c r="C4428" s="135" t="s">
        <v>6760</v>
      </c>
      <c r="D4428" s="135" t="s">
        <v>496</v>
      </c>
      <c r="E4428" s="135"/>
      <c r="F4428" s="135"/>
    </row>
    <row r="4429" spans="1:6" ht="14.5">
      <c r="A4429" s="135" t="s">
        <v>6761</v>
      </c>
      <c r="B4429" s="135">
        <v>542233</v>
      </c>
      <c r="C4429" s="135" t="s">
        <v>6762</v>
      </c>
      <c r="D4429" s="135" t="s">
        <v>1588</v>
      </c>
      <c r="E4429" s="135"/>
      <c r="F4429" s="135"/>
    </row>
    <row r="4430" spans="1:6" ht="14.5">
      <c r="A4430" s="135" t="s">
        <v>6763</v>
      </c>
      <c r="B4430" s="135">
        <v>500251</v>
      </c>
      <c r="C4430" s="135" t="s">
        <v>6764</v>
      </c>
      <c r="D4430" s="135" t="s">
        <v>392</v>
      </c>
      <c r="E4430" s="135"/>
      <c r="F4430" s="135"/>
    </row>
    <row r="4431" spans="1:6" ht="14.5">
      <c r="A4431" s="135" t="s">
        <v>6765</v>
      </c>
      <c r="B4431" s="135">
        <v>532159</v>
      </c>
      <c r="C4431" s="135" t="s">
        <v>391</v>
      </c>
      <c r="D4431" s="135" t="s">
        <v>374</v>
      </c>
      <c r="E4431" s="135"/>
      <c r="F4431" s="135"/>
    </row>
    <row r="4432" spans="1:6" ht="14.5">
      <c r="A4432" s="135" t="s">
        <v>6766</v>
      </c>
      <c r="B4432" s="135">
        <v>505854</v>
      </c>
      <c r="C4432" s="135" t="s">
        <v>6767</v>
      </c>
      <c r="D4432" s="135" t="s">
        <v>399</v>
      </c>
      <c r="E4432" s="135"/>
      <c r="F4432" s="135"/>
    </row>
    <row r="4433" spans="1:6" ht="14.5">
      <c r="A4433" s="135" t="s">
        <v>6768</v>
      </c>
      <c r="B4433" s="135">
        <v>534369</v>
      </c>
      <c r="C4433" s="135" t="s">
        <v>6769</v>
      </c>
      <c r="D4433" s="135" t="s">
        <v>505</v>
      </c>
      <c r="E4433" s="135"/>
      <c r="F4433" s="135"/>
    </row>
    <row r="4434" spans="1:6" ht="14.5">
      <c r="A4434" s="135" t="s">
        <v>6770</v>
      </c>
      <c r="B4434" s="135">
        <v>531716</v>
      </c>
      <c r="C4434" s="135" t="s">
        <v>391</v>
      </c>
      <c r="D4434" s="135" t="s">
        <v>471</v>
      </c>
      <c r="E4434" s="135"/>
      <c r="F4434" s="135"/>
    </row>
    <row r="4435" spans="1:6" ht="14.5">
      <c r="A4435" s="135" t="s">
        <v>6771</v>
      </c>
      <c r="B4435" s="135">
        <v>521064</v>
      </c>
      <c r="C4435" s="135" t="s">
        <v>6772</v>
      </c>
      <c r="D4435" s="135" t="s">
        <v>406</v>
      </c>
      <c r="E4435" s="135"/>
      <c r="F4435" s="135"/>
    </row>
    <row r="4436" spans="1:6" ht="14.5">
      <c r="A4436" s="135" t="s">
        <v>6773</v>
      </c>
      <c r="B4436" s="135">
        <v>540726</v>
      </c>
      <c r="C4436" s="135" t="s">
        <v>391</v>
      </c>
      <c r="D4436" s="135" t="s">
        <v>413</v>
      </c>
      <c r="E4436" s="135"/>
      <c r="F4436" s="135"/>
    </row>
    <row r="4437" spans="1:6" ht="14.5">
      <c r="A4437" s="135" t="s">
        <v>6774</v>
      </c>
      <c r="B4437" s="135">
        <v>531972</v>
      </c>
      <c r="C4437" s="135" t="s">
        <v>391</v>
      </c>
      <c r="D4437" s="135" t="s">
        <v>576</v>
      </c>
      <c r="E4437" s="135"/>
      <c r="F4437" s="135"/>
    </row>
    <row r="4438" spans="1:6" ht="14.5">
      <c r="A4438" s="135" t="s">
        <v>6775</v>
      </c>
      <c r="B4438" s="135">
        <v>517562</v>
      </c>
      <c r="C4438" s="135" t="s">
        <v>6776</v>
      </c>
      <c r="D4438" s="135" t="s">
        <v>377</v>
      </c>
      <c r="E4438" s="135"/>
      <c r="F4438" s="135"/>
    </row>
    <row r="4439" spans="1:6" ht="14.5">
      <c r="A4439" s="135" t="s">
        <v>6777</v>
      </c>
      <c r="B4439" s="135">
        <v>531658</v>
      </c>
      <c r="C4439" s="135" t="s">
        <v>391</v>
      </c>
      <c r="D4439" s="135" t="s">
        <v>408</v>
      </c>
      <c r="E4439" s="135"/>
      <c r="F4439" s="135"/>
    </row>
    <row r="4440" spans="1:6" ht="14.5">
      <c r="A4440" s="135" t="s">
        <v>6778</v>
      </c>
      <c r="B4440" s="135">
        <v>536565</v>
      </c>
      <c r="C4440" s="135" t="s">
        <v>391</v>
      </c>
      <c r="D4440" s="135" t="s">
        <v>6779</v>
      </c>
      <c r="E4440" s="135"/>
      <c r="F4440" s="135"/>
    </row>
    <row r="4441" spans="1:6" ht="14.5">
      <c r="A4441" s="135" t="s">
        <v>6780</v>
      </c>
      <c r="B4441" s="135">
        <v>531846</v>
      </c>
      <c r="C4441" s="135" t="s">
        <v>391</v>
      </c>
      <c r="D4441" s="135" t="s">
        <v>374</v>
      </c>
      <c r="E4441" s="135"/>
      <c r="F4441" s="135"/>
    </row>
    <row r="4442" spans="1:6" ht="14.5">
      <c r="A4442" s="135" t="s">
        <v>6781</v>
      </c>
      <c r="B4442" s="135">
        <v>531846</v>
      </c>
      <c r="C4442" s="135" t="s">
        <v>391</v>
      </c>
      <c r="D4442" s="135" t="s">
        <v>374</v>
      </c>
      <c r="E4442" s="135"/>
      <c r="F4442" s="135"/>
    </row>
    <row r="4443" spans="1:6" ht="14.5">
      <c r="A4443" s="135" t="s">
        <v>6782</v>
      </c>
      <c r="B4443" s="135">
        <v>534755</v>
      </c>
      <c r="C4443" s="135" t="s">
        <v>6783</v>
      </c>
      <c r="D4443" s="135" t="s">
        <v>374</v>
      </c>
      <c r="E4443" s="135"/>
      <c r="F4443" s="135"/>
    </row>
    <row r="4444" spans="1:6" ht="14.5">
      <c r="A4444" s="135" t="s">
        <v>6784</v>
      </c>
      <c r="B4444" s="135">
        <v>512101</v>
      </c>
      <c r="C4444" s="135" t="s">
        <v>391</v>
      </c>
      <c r="D4444" s="135" t="s">
        <v>429</v>
      </c>
      <c r="E4444" s="135"/>
      <c r="F4444" s="135"/>
    </row>
    <row r="4445" spans="1:6" ht="14.5">
      <c r="A4445" s="135" t="s">
        <v>6785</v>
      </c>
      <c r="B4445" s="135">
        <v>531279</v>
      </c>
      <c r="C4445" s="135" t="s">
        <v>391</v>
      </c>
      <c r="D4445" s="135" t="s">
        <v>408</v>
      </c>
      <c r="E4445" s="135"/>
      <c r="F4445" s="135"/>
    </row>
    <row r="4446" spans="1:6" ht="14.5">
      <c r="A4446" s="135" t="s">
        <v>6786</v>
      </c>
      <c r="B4446" s="135">
        <v>523387</v>
      </c>
      <c r="C4446" s="135" t="s">
        <v>391</v>
      </c>
      <c r="D4446" s="135" t="s">
        <v>505</v>
      </c>
      <c r="E4446" s="135"/>
      <c r="F4446" s="135"/>
    </row>
    <row r="4447" spans="1:6" ht="14.5">
      <c r="A4447" s="135" t="s">
        <v>6787</v>
      </c>
      <c r="B4447" s="135">
        <v>505978</v>
      </c>
      <c r="C4447" s="135" t="s">
        <v>391</v>
      </c>
      <c r="D4447" s="135" t="s">
        <v>746</v>
      </c>
      <c r="E4447" s="135"/>
      <c r="F4447" s="135"/>
    </row>
    <row r="4448" spans="1:6" ht="14.5">
      <c r="A4448" s="135" t="s">
        <v>6788</v>
      </c>
      <c r="B4448" s="135">
        <v>532356</v>
      </c>
      <c r="C4448" s="135" t="s">
        <v>6789</v>
      </c>
      <c r="D4448" s="135" t="s">
        <v>1090</v>
      </c>
      <c r="E4448" s="135"/>
      <c r="F4448" s="135"/>
    </row>
    <row r="4449" spans="1:6" ht="14.5">
      <c r="A4449" s="135" t="s">
        <v>6790</v>
      </c>
      <c r="B4449" s="135">
        <v>538569</v>
      </c>
      <c r="C4449" s="135" t="s">
        <v>6791</v>
      </c>
      <c r="D4449" s="135" t="s">
        <v>757</v>
      </c>
      <c r="E4449" s="135"/>
      <c r="F4449" s="135"/>
    </row>
    <row r="4450" spans="1:6" ht="14.5">
      <c r="A4450" s="135" t="s">
        <v>6792</v>
      </c>
      <c r="B4450" s="135">
        <v>502281</v>
      </c>
      <c r="C4450" s="135" t="s">
        <v>391</v>
      </c>
      <c r="D4450" s="135" t="s">
        <v>919</v>
      </c>
      <c r="E4450" s="135"/>
      <c r="F4450" s="135"/>
    </row>
    <row r="4451" spans="1:6" ht="14.5">
      <c r="A4451" s="135" t="s">
        <v>6793</v>
      </c>
      <c r="B4451" s="135">
        <v>533655</v>
      </c>
      <c r="C4451" s="135" t="s">
        <v>6794</v>
      </c>
      <c r="D4451" s="135" t="s">
        <v>434</v>
      </c>
      <c r="E4451" s="135"/>
      <c r="F4451" s="135"/>
    </row>
    <row r="4452" spans="1:6" ht="14.5">
      <c r="A4452" s="135" t="s">
        <v>6795</v>
      </c>
      <c r="B4452" s="135">
        <v>538579</v>
      </c>
      <c r="C4452" s="135" t="s">
        <v>391</v>
      </c>
      <c r="D4452" s="135" t="s">
        <v>413</v>
      </c>
      <c r="E4452" s="135"/>
      <c r="F4452" s="135"/>
    </row>
    <row r="4453" spans="1:6" ht="14.5">
      <c r="A4453" s="135" t="s">
        <v>6796</v>
      </c>
      <c r="B4453" s="135">
        <v>519303</v>
      </c>
      <c r="C4453" s="135" t="s">
        <v>391</v>
      </c>
      <c r="D4453" s="135" t="s">
        <v>640</v>
      </c>
      <c r="E4453" s="135"/>
      <c r="F4453" s="135"/>
    </row>
    <row r="4454" spans="1:6" ht="14.5">
      <c r="A4454" s="135" t="s">
        <v>6797</v>
      </c>
      <c r="B4454" s="135">
        <v>538597</v>
      </c>
      <c r="C4454" s="135" t="s">
        <v>391</v>
      </c>
      <c r="D4454" s="135" t="s">
        <v>408</v>
      </c>
      <c r="E4454" s="135"/>
      <c r="F4454" s="135"/>
    </row>
    <row r="4455" spans="1:6" ht="14.5">
      <c r="A4455" s="135" t="s">
        <v>6798</v>
      </c>
      <c r="B4455" s="135">
        <v>507747</v>
      </c>
      <c r="C4455" s="135" t="s">
        <v>6799</v>
      </c>
      <c r="D4455" s="135" t="s">
        <v>429</v>
      </c>
      <c r="E4455" s="135"/>
      <c r="F4455" s="135"/>
    </row>
    <row r="4456" spans="1:6" ht="14.5">
      <c r="A4456" s="135" t="s">
        <v>6800</v>
      </c>
      <c r="B4456" s="135">
        <v>517506</v>
      </c>
      <c r="C4456" s="135" t="s">
        <v>6801</v>
      </c>
      <c r="D4456" s="135" t="s">
        <v>1437</v>
      </c>
      <c r="E4456" s="135"/>
      <c r="F4456" s="135"/>
    </row>
    <row r="4457" spans="1:6" ht="14.5">
      <c r="A4457" s="135" t="s">
        <v>6802</v>
      </c>
      <c r="B4457" s="135">
        <v>514236</v>
      </c>
      <c r="C4457" s="135" t="s">
        <v>6803</v>
      </c>
      <c r="D4457" s="135" t="s">
        <v>757</v>
      </c>
      <c r="E4457" s="135"/>
      <c r="F4457" s="135"/>
    </row>
    <row r="4458" spans="1:6" ht="14.5">
      <c r="A4458" s="135" t="s">
        <v>6804</v>
      </c>
      <c r="B4458" s="135">
        <v>540762</v>
      </c>
      <c r="C4458" s="135" t="s">
        <v>6805</v>
      </c>
      <c r="D4458" s="135" t="s">
        <v>746</v>
      </c>
      <c r="E4458" s="135"/>
      <c r="F4458" s="135"/>
    </row>
    <row r="4459" spans="1:6" ht="14.5">
      <c r="A4459" s="135" t="s">
        <v>6806</v>
      </c>
      <c r="B4459" s="135">
        <v>540762</v>
      </c>
      <c r="C4459" s="135" t="s">
        <v>6807</v>
      </c>
      <c r="D4459" s="135" t="s">
        <v>746</v>
      </c>
      <c r="E4459" s="135"/>
      <c r="F4459" s="135"/>
    </row>
    <row r="4460" spans="1:6" ht="14.5">
      <c r="A4460" s="135" t="s">
        <v>6808</v>
      </c>
      <c r="B4460" s="135">
        <v>524514</v>
      </c>
      <c r="C4460" s="135" t="s">
        <v>391</v>
      </c>
      <c r="D4460" s="135" t="s">
        <v>439</v>
      </c>
      <c r="E4460" s="135"/>
      <c r="F4460" s="135"/>
    </row>
    <row r="4461" spans="1:6" ht="14.5">
      <c r="A4461" s="135" t="s">
        <v>6809</v>
      </c>
      <c r="B4461" s="135">
        <v>531088</v>
      </c>
      <c r="C4461" s="135" t="s">
        <v>391</v>
      </c>
      <c r="D4461" s="135" t="s">
        <v>408</v>
      </c>
      <c r="E4461" s="135"/>
      <c r="F4461" s="135"/>
    </row>
    <row r="4462" spans="1:6" ht="14.5">
      <c r="A4462" s="135" t="s">
        <v>6810</v>
      </c>
      <c r="B4462" s="135">
        <v>505285</v>
      </c>
      <c r="C4462" s="135" t="s">
        <v>391</v>
      </c>
      <c r="D4462" s="135" t="s">
        <v>576</v>
      </c>
      <c r="E4462" s="135"/>
      <c r="F4462" s="135"/>
    </row>
    <row r="4463" spans="1:6" ht="14.5">
      <c r="A4463" s="135" t="s">
        <v>6811</v>
      </c>
      <c r="B4463" s="135">
        <v>532948</v>
      </c>
      <c r="C4463" s="135" t="s">
        <v>6812</v>
      </c>
      <c r="D4463" s="135" t="s">
        <v>511</v>
      </c>
      <c r="E4463" s="135"/>
      <c r="F4463" s="135"/>
    </row>
    <row r="4464" spans="1:6" ht="14.5">
      <c r="A4464" s="135" t="s">
        <v>6813</v>
      </c>
      <c r="B4464" s="135">
        <v>504273</v>
      </c>
      <c r="C4464" s="135" t="s">
        <v>391</v>
      </c>
      <c r="D4464" s="135" t="s">
        <v>689</v>
      </c>
      <c r="E4464" s="135"/>
      <c r="F4464" s="135"/>
    </row>
    <row r="4465" spans="1:6" ht="14.5">
      <c r="A4465" s="135" t="s">
        <v>6814</v>
      </c>
      <c r="B4465" s="135">
        <v>531411</v>
      </c>
      <c r="C4465" s="135" t="s">
        <v>391</v>
      </c>
      <c r="D4465" s="135" t="s">
        <v>406</v>
      </c>
      <c r="E4465" s="135"/>
      <c r="F4465" s="135"/>
    </row>
    <row r="4466" spans="1:6" ht="14.5">
      <c r="A4466" s="135" t="s">
        <v>6815</v>
      </c>
      <c r="B4466" s="135">
        <v>506808</v>
      </c>
      <c r="C4466" s="135" t="s">
        <v>391</v>
      </c>
      <c r="D4466" s="135" t="s">
        <v>439</v>
      </c>
      <c r="E4466" s="135"/>
      <c r="F4466" s="135"/>
    </row>
    <row r="4467" spans="1:6" ht="14.5">
      <c r="A4467" s="135" t="s">
        <v>6816</v>
      </c>
      <c r="B4467" s="135">
        <v>532515</v>
      </c>
      <c r="C4467" s="135" t="s">
        <v>6817</v>
      </c>
      <c r="D4467" s="135" t="s">
        <v>1130</v>
      </c>
      <c r="E4467" s="135"/>
      <c r="F4467" s="135"/>
    </row>
    <row r="4468" spans="1:6" ht="14.5">
      <c r="A4468" s="135" t="s">
        <v>6818</v>
      </c>
      <c r="B4468" s="135">
        <v>540083</v>
      </c>
      <c r="C4468" s="135" t="s">
        <v>6819</v>
      </c>
      <c r="D4468" s="135" t="s">
        <v>1130</v>
      </c>
      <c r="E4468" s="135"/>
      <c r="F4468" s="135"/>
    </row>
    <row r="4469" spans="1:6" ht="14.5">
      <c r="A4469" s="135" t="s">
        <v>6820</v>
      </c>
      <c r="B4469" s="135">
        <v>532800</v>
      </c>
      <c r="C4469" s="135" t="s">
        <v>6821</v>
      </c>
      <c r="D4469" s="135" t="s">
        <v>1130</v>
      </c>
      <c r="E4469" s="135"/>
      <c r="F4469" s="135"/>
    </row>
    <row r="4470" spans="1:6" ht="14.5">
      <c r="A4470" s="135" t="s">
        <v>6822</v>
      </c>
      <c r="B4470" s="135">
        <v>532513</v>
      </c>
      <c r="C4470" s="135" t="s">
        <v>6823</v>
      </c>
      <c r="D4470" s="135" t="s">
        <v>488</v>
      </c>
      <c r="E4470" s="135"/>
      <c r="F4470" s="135"/>
    </row>
    <row r="4471" spans="1:6" ht="14.5">
      <c r="A4471" s="135" t="s">
        <v>6824</v>
      </c>
      <c r="B4471" s="135">
        <v>532343</v>
      </c>
      <c r="C4471" s="135" t="s">
        <v>6825</v>
      </c>
      <c r="D4471" s="135" t="s">
        <v>1049</v>
      </c>
      <c r="E4471" s="135"/>
      <c r="F4471" s="135"/>
    </row>
    <row r="4472" spans="1:6" ht="14.5">
      <c r="A4472" s="135" t="s">
        <v>6826</v>
      </c>
      <c r="B4472" s="135">
        <v>509243</v>
      </c>
      <c r="C4472" s="135" t="s">
        <v>6827</v>
      </c>
      <c r="D4472" s="135" t="s">
        <v>871</v>
      </c>
      <c r="E4472" s="135"/>
      <c r="F4472" s="135"/>
    </row>
    <row r="4473" spans="1:6" ht="14.5">
      <c r="A4473" s="135" t="s">
        <v>6828</v>
      </c>
      <c r="B4473" s="135">
        <v>512117</v>
      </c>
      <c r="C4473" s="135" t="s">
        <v>391</v>
      </c>
      <c r="D4473" s="135" t="s">
        <v>812</v>
      </c>
      <c r="E4473" s="135"/>
      <c r="F4473" s="135"/>
    </row>
    <row r="4474" spans="1:6" ht="14.5">
      <c r="A4474" s="135" t="s">
        <v>6829</v>
      </c>
      <c r="B4474" s="135">
        <v>531917</v>
      </c>
      <c r="C4474" s="135" t="s">
        <v>391</v>
      </c>
      <c r="D4474" s="135" t="s">
        <v>484</v>
      </c>
      <c r="E4474" s="135"/>
      <c r="F4474" s="135"/>
    </row>
    <row r="4475" spans="1:6" ht="14.5">
      <c r="A4475" s="135" t="s">
        <v>6830</v>
      </c>
      <c r="B4475" s="135">
        <v>532384</v>
      </c>
      <c r="C4475" s="135" t="s">
        <v>391</v>
      </c>
      <c r="D4475" s="135" t="s">
        <v>429</v>
      </c>
      <c r="E4475" s="135"/>
      <c r="F4475" s="135"/>
    </row>
    <row r="4476" spans="1:6" ht="14.5">
      <c r="A4476" s="135" t="s">
        <v>6831</v>
      </c>
      <c r="B4476" s="135">
        <v>539468</v>
      </c>
      <c r="C4476" s="135" t="s">
        <v>391</v>
      </c>
      <c r="D4476" s="135" t="s">
        <v>408</v>
      </c>
      <c r="E4476" s="135"/>
      <c r="F4476" s="135"/>
    </row>
    <row r="4477" spans="1:6" ht="14.5">
      <c r="A4477" s="135" t="s">
        <v>6832</v>
      </c>
      <c r="B4477" s="135">
        <v>512307</v>
      </c>
      <c r="C4477" s="135" t="s">
        <v>391</v>
      </c>
      <c r="D4477" s="135" t="s">
        <v>406</v>
      </c>
      <c r="E4477" s="135"/>
      <c r="F4477" s="135"/>
    </row>
    <row r="4478" spans="1:6" ht="14.5">
      <c r="A4478" s="135" t="s">
        <v>6833</v>
      </c>
      <c r="B4478" s="135">
        <v>526945</v>
      </c>
      <c r="C4478" s="135" t="s">
        <v>391</v>
      </c>
      <c r="D4478" s="135" t="s">
        <v>798</v>
      </c>
      <c r="E4478" s="135"/>
      <c r="F4478" s="135"/>
    </row>
    <row r="4479" spans="1:6" ht="14.5">
      <c r="A4479" s="135" t="s">
        <v>6834</v>
      </c>
      <c r="B4479" s="135">
        <v>541338</v>
      </c>
      <c r="C4479" s="135" t="s">
        <v>391</v>
      </c>
      <c r="D4479" s="135" t="s">
        <v>505</v>
      </c>
      <c r="E4479" s="135"/>
      <c r="F4479" s="135"/>
    </row>
    <row r="4480" spans="1:6" ht="14.5">
      <c r="A4480" s="135" t="s">
        <v>6835</v>
      </c>
      <c r="B4480" s="135">
        <v>500464</v>
      </c>
      <c r="C4480" s="135" t="s">
        <v>6836</v>
      </c>
      <c r="D4480" s="135" t="s">
        <v>746</v>
      </c>
      <c r="E4480" s="135"/>
      <c r="F4480" s="135"/>
    </row>
    <row r="4481" spans="1:6" ht="14.5">
      <c r="A4481" s="135" t="s">
        <v>6837</v>
      </c>
      <c r="B4481" s="135">
        <v>532505</v>
      </c>
      <c r="C4481" s="135" t="s">
        <v>6838</v>
      </c>
      <c r="D4481" s="135" t="s">
        <v>709</v>
      </c>
      <c r="E4481" s="135"/>
      <c r="F4481" s="135"/>
    </row>
    <row r="4482" spans="1:6" ht="14.5">
      <c r="A4482" s="135" t="s">
        <v>6839</v>
      </c>
      <c r="B4482" s="135">
        <v>530131</v>
      </c>
      <c r="C4482" s="135" t="s">
        <v>391</v>
      </c>
      <c r="D4482" s="135" t="s">
        <v>404</v>
      </c>
      <c r="E4482" s="135"/>
      <c r="F4482" s="135"/>
    </row>
    <row r="4483" spans="1:6" ht="14.5">
      <c r="A4483" s="135" t="s">
        <v>6840</v>
      </c>
      <c r="B4483" s="135">
        <v>539518</v>
      </c>
      <c r="C4483" s="135" t="s">
        <v>391</v>
      </c>
      <c r="D4483" s="135" t="s">
        <v>425</v>
      </c>
      <c r="E4483" s="135"/>
      <c r="F4483" s="135"/>
    </row>
    <row r="4484" spans="1:6" ht="14.5">
      <c r="A4484" s="135" t="s">
        <v>6841</v>
      </c>
      <c r="B4484" s="135">
        <v>500148</v>
      </c>
      <c r="C4484" s="135" t="s">
        <v>6842</v>
      </c>
      <c r="D4484" s="135" t="s">
        <v>586</v>
      </c>
      <c r="E4484" s="135"/>
      <c r="F4484" s="135"/>
    </row>
    <row r="4485" spans="1:6" ht="14.5">
      <c r="A4485" s="135" t="s">
        <v>6843</v>
      </c>
      <c r="B4485" s="135">
        <v>539141</v>
      </c>
      <c r="C4485" s="135" t="s">
        <v>6844</v>
      </c>
      <c r="D4485" s="135" t="s">
        <v>1130</v>
      </c>
      <c r="E4485" s="135"/>
      <c r="F4485" s="135"/>
    </row>
    <row r="4486" spans="1:6" ht="14.5">
      <c r="A4486" s="135" t="s">
        <v>6845</v>
      </c>
      <c r="B4486" s="135">
        <v>539141</v>
      </c>
      <c r="C4486" s="135" t="s">
        <v>6844</v>
      </c>
      <c r="D4486" s="135" t="s">
        <v>1130</v>
      </c>
      <c r="E4486" s="135"/>
      <c r="F4486" s="135"/>
    </row>
    <row r="4487" spans="1:6" ht="14.5">
      <c r="A4487" s="135" t="s">
        <v>6846</v>
      </c>
      <c r="B4487" s="135">
        <v>511742</v>
      </c>
      <c r="C4487" s="135" t="s">
        <v>391</v>
      </c>
      <c r="D4487" s="135" t="s">
        <v>408</v>
      </c>
      <c r="E4487" s="135"/>
      <c r="F4487" s="135"/>
    </row>
    <row r="4488" spans="1:6" ht="14.5">
      <c r="A4488" s="135" t="s">
        <v>6847</v>
      </c>
      <c r="B4488" s="135">
        <v>533644</v>
      </c>
      <c r="C4488" s="135" t="s">
        <v>6848</v>
      </c>
      <c r="D4488" s="135" t="s">
        <v>434</v>
      </c>
      <c r="E4488" s="135"/>
      <c r="F4488" s="135"/>
    </row>
    <row r="4489" spans="1:6" ht="14.5">
      <c r="A4489" s="135" t="s">
        <v>6849</v>
      </c>
      <c r="B4489" s="135">
        <v>539874</v>
      </c>
      <c r="C4489" s="135" t="s">
        <v>6850</v>
      </c>
      <c r="D4489" s="135" t="s">
        <v>408</v>
      </c>
      <c r="E4489" s="135"/>
      <c r="F4489" s="135"/>
    </row>
    <row r="4490" spans="1:6" ht="14.5">
      <c r="A4490" s="135" t="s">
        <v>6851</v>
      </c>
      <c r="B4490" s="135" t="s">
        <v>391</v>
      </c>
      <c r="C4490" s="135" t="s">
        <v>6852</v>
      </c>
      <c r="D4490" s="135" t="s">
        <v>402</v>
      </c>
      <c r="E4490" s="135"/>
      <c r="F4490" s="135"/>
    </row>
    <row r="4491" spans="1:6" ht="14.5">
      <c r="A4491" s="135" t="s">
        <v>6853</v>
      </c>
      <c r="B4491" s="135">
        <v>538706</v>
      </c>
      <c r="C4491" s="135" t="s">
        <v>391</v>
      </c>
      <c r="D4491" s="135" t="s">
        <v>689</v>
      </c>
      <c r="E4491" s="135"/>
      <c r="F4491" s="135"/>
    </row>
    <row r="4492" spans="1:6" ht="14.5">
      <c r="A4492" s="135" t="s">
        <v>6854</v>
      </c>
      <c r="B4492" s="135">
        <v>538706</v>
      </c>
      <c r="C4492" s="135" t="s">
        <v>391</v>
      </c>
      <c r="D4492" s="135" t="s">
        <v>689</v>
      </c>
      <c r="E4492" s="135"/>
      <c r="F4492" s="135"/>
    </row>
    <row r="4493" spans="1:6" ht="14.5">
      <c r="A4493" s="135" t="s">
        <v>6855</v>
      </c>
      <c r="B4493" s="135">
        <v>506685</v>
      </c>
      <c r="C4493" s="135" t="s">
        <v>391</v>
      </c>
      <c r="D4493" s="135" t="s">
        <v>551</v>
      </c>
      <c r="E4493" s="135"/>
      <c r="F4493" s="135"/>
    </row>
    <row r="4494" spans="1:6" ht="14.5">
      <c r="A4494" s="135" t="s">
        <v>6856</v>
      </c>
      <c r="B4494" s="135">
        <v>532538</v>
      </c>
      <c r="C4494" s="135" t="s">
        <v>6857</v>
      </c>
      <c r="D4494" s="135" t="s">
        <v>404</v>
      </c>
      <c r="E4494" s="135"/>
      <c r="F4494" s="135"/>
    </row>
    <row r="4495" spans="1:6" ht="14.5">
      <c r="A4495" s="135" t="s">
        <v>6858</v>
      </c>
      <c r="B4495" s="135">
        <v>500231</v>
      </c>
      <c r="C4495" s="135" t="s">
        <v>6859</v>
      </c>
      <c r="D4495" s="135" t="s">
        <v>451</v>
      </c>
      <c r="E4495" s="135"/>
      <c r="F4495" s="135"/>
    </row>
    <row r="4496" spans="1:6" ht="14.5">
      <c r="A4496" s="135" t="s">
        <v>6860</v>
      </c>
      <c r="B4496" s="135">
        <v>539798</v>
      </c>
      <c r="C4496" s="135" t="s">
        <v>391</v>
      </c>
      <c r="D4496" s="135" t="s">
        <v>714</v>
      </c>
      <c r="E4496" s="135"/>
      <c r="F4496" s="135"/>
    </row>
    <row r="4497" spans="1:6" ht="14.5">
      <c r="A4497" s="135" t="s">
        <v>6861</v>
      </c>
      <c r="B4497" s="135">
        <v>504605</v>
      </c>
      <c r="C4497" s="135" t="s">
        <v>391</v>
      </c>
      <c r="D4497" s="135" t="s">
        <v>714</v>
      </c>
      <c r="E4497" s="135"/>
      <c r="F4497" s="135"/>
    </row>
    <row r="4498" spans="1:6" ht="14.5">
      <c r="A4498" s="135" t="s">
        <v>6862</v>
      </c>
      <c r="B4498" s="135">
        <v>506690</v>
      </c>
      <c r="C4498" s="135" t="s">
        <v>6863</v>
      </c>
      <c r="D4498" s="135" t="s">
        <v>429</v>
      </c>
      <c r="E4498" s="135"/>
      <c r="F4498" s="135"/>
    </row>
    <row r="4499" spans="1:6" ht="14.5">
      <c r="A4499" s="135" t="s">
        <v>6864</v>
      </c>
      <c r="B4499" s="135">
        <v>541503</v>
      </c>
      <c r="C4499" s="135" t="s">
        <v>391</v>
      </c>
      <c r="D4499" s="135" t="s">
        <v>2384</v>
      </c>
      <c r="E4499" s="135"/>
      <c r="F4499" s="135"/>
    </row>
    <row r="4500" spans="1:6" ht="14.5">
      <c r="A4500" s="135" t="s">
        <v>6865</v>
      </c>
      <c r="B4500" s="135" t="s">
        <v>391</v>
      </c>
      <c r="C4500" s="135" t="s">
        <v>6866</v>
      </c>
      <c r="D4500" s="135" t="s">
        <v>402</v>
      </c>
      <c r="E4500" s="135"/>
      <c r="F4500" s="135"/>
    </row>
    <row r="4501" spans="1:6" ht="14.5">
      <c r="A4501" s="135" t="s">
        <v>6867</v>
      </c>
      <c r="B4501" s="135">
        <v>503671</v>
      </c>
      <c r="C4501" s="135" t="s">
        <v>391</v>
      </c>
      <c r="D4501" s="135" t="s">
        <v>374</v>
      </c>
      <c r="E4501" s="135"/>
      <c r="F4501" s="135"/>
    </row>
    <row r="4502" spans="1:6" ht="14.5">
      <c r="A4502" s="135" t="s">
        <v>6868</v>
      </c>
      <c r="B4502" s="135">
        <v>512595</v>
      </c>
      <c r="C4502" s="135" t="s">
        <v>6869</v>
      </c>
      <c r="D4502" s="135" t="s">
        <v>947</v>
      </c>
      <c r="E4502" s="135"/>
      <c r="F4502" s="135"/>
    </row>
    <row r="4503" spans="1:6" ht="14.5">
      <c r="A4503" s="135" t="s">
        <v>6870</v>
      </c>
      <c r="B4503" s="135">
        <v>532477</v>
      </c>
      <c r="C4503" s="135" t="s">
        <v>6871</v>
      </c>
      <c r="D4503" s="135" t="s">
        <v>709</v>
      </c>
      <c r="E4503" s="135"/>
      <c r="F4503" s="135"/>
    </row>
    <row r="4504" spans="1:6" ht="14.5">
      <c r="A4504" s="135" t="s">
        <v>6872</v>
      </c>
      <c r="B4504" s="135">
        <v>526799</v>
      </c>
      <c r="C4504" s="135" t="s">
        <v>391</v>
      </c>
      <c r="D4504" s="135" t="s">
        <v>586</v>
      </c>
      <c r="E4504" s="135"/>
      <c r="F4504" s="135"/>
    </row>
    <row r="4505" spans="1:6" ht="14.5">
      <c r="A4505" s="135" t="s">
        <v>6873</v>
      </c>
      <c r="B4505" s="135">
        <v>500429</v>
      </c>
      <c r="C4505" s="135" t="s">
        <v>6874</v>
      </c>
      <c r="D4505" s="135" t="s">
        <v>413</v>
      </c>
      <c r="E4505" s="135"/>
      <c r="F4505" s="135"/>
    </row>
    <row r="4506" spans="1:6" ht="14.5">
      <c r="A4506" s="135" t="s">
        <v>6875</v>
      </c>
      <c r="B4506" s="135">
        <v>526957</v>
      </c>
      <c r="C4506" s="135" t="s">
        <v>391</v>
      </c>
      <c r="D4506" s="135" t="s">
        <v>886</v>
      </c>
      <c r="E4506" s="135"/>
      <c r="F4506" s="135"/>
    </row>
    <row r="4507" spans="1:6" ht="14.5">
      <c r="A4507" s="135" t="s">
        <v>6876</v>
      </c>
      <c r="B4507" s="135">
        <v>532646</v>
      </c>
      <c r="C4507" s="135" t="s">
        <v>6877</v>
      </c>
      <c r="D4507" s="135" t="s">
        <v>886</v>
      </c>
      <c r="E4507" s="135"/>
      <c r="F4507" s="135"/>
    </row>
    <row r="4508" spans="1:6" ht="14.5">
      <c r="A4508" s="135" t="s">
        <v>6878</v>
      </c>
      <c r="B4508" s="135">
        <v>530997</v>
      </c>
      <c r="C4508" s="135" t="s">
        <v>391</v>
      </c>
      <c r="D4508" s="135" t="s">
        <v>589</v>
      </c>
      <c r="E4508" s="135"/>
      <c r="F4508" s="135"/>
    </row>
    <row r="4509" spans="1:6" ht="14.5">
      <c r="A4509" s="135" t="s">
        <v>6879</v>
      </c>
      <c r="B4509" s="135">
        <v>521226</v>
      </c>
      <c r="C4509" s="135" t="s">
        <v>391</v>
      </c>
      <c r="D4509" s="135" t="s">
        <v>406</v>
      </c>
      <c r="E4509" s="135"/>
      <c r="F4509" s="135"/>
    </row>
    <row r="4510" spans="1:6" ht="14.5">
      <c r="A4510" s="135" t="s">
        <v>6880</v>
      </c>
      <c r="B4510" s="135">
        <v>526113</v>
      </c>
      <c r="C4510" s="135" t="s">
        <v>391</v>
      </c>
      <c r="D4510" s="135" t="s">
        <v>451</v>
      </c>
      <c r="E4510" s="135"/>
      <c r="F4510" s="135"/>
    </row>
    <row r="4511" spans="1:6" ht="14.5">
      <c r="A4511" s="135" t="s">
        <v>6881</v>
      </c>
      <c r="B4511" s="135">
        <v>537582</v>
      </c>
      <c r="C4511" s="135" t="s">
        <v>391</v>
      </c>
      <c r="D4511" s="135" t="s">
        <v>477</v>
      </c>
      <c r="E4511" s="135"/>
      <c r="F4511" s="135"/>
    </row>
    <row r="4512" spans="1:6" ht="14.5">
      <c r="A4512" s="135" t="s">
        <v>6882</v>
      </c>
      <c r="B4512" s="135">
        <v>538610</v>
      </c>
      <c r="C4512" s="135" t="s">
        <v>391</v>
      </c>
      <c r="D4512" s="135" t="s">
        <v>714</v>
      </c>
      <c r="E4512" s="135"/>
      <c r="F4512" s="135"/>
    </row>
    <row r="4513" spans="1:6" ht="14.5">
      <c r="A4513" s="135" t="s">
        <v>6883</v>
      </c>
      <c r="B4513" s="135">
        <v>532035</v>
      </c>
      <c r="C4513" s="135" t="s">
        <v>391</v>
      </c>
      <c r="D4513" s="135" t="s">
        <v>408</v>
      </c>
      <c r="E4513" s="135"/>
      <c r="F4513" s="135"/>
    </row>
    <row r="4514" spans="1:6" ht="14.5">
      <c r="A4514" s="135" t="s">
        <v>6884</v>
      </c>
      <c r="B4514" s="135">
        <v>531831</v>
      </c>
      <c r="C4514" s="135" t="s">
        <v>391</v>
      </c>
      <c r="D4514" s="135" t="s">
        <v>449</v>
      </c>
      <c r="E4514" s="135"/>
      <c r="F4514" s="135"/>
    </row>
    <row r="4515" spans="1:6" ht="14.5">
      <c r="A4515" s="135" t="s">
        <v>6885</v>
      </c>
      <c r="B4515" s="135">
        <v>531867</v>
      </c>
      <c r="C4515" s="135" t="s">
        <v>391</v>
      </c>
      <c r="D4515" s="135" t="s">
        <v>413</v>
      </c>
      <c r="E4515" s="135"/>
      <c r="F4515" s="135"/>
    </row>
    <row r="4516" spans="1:6" ht="14.5">
      <c r="A4516" s="135" t="s">
        <v>6886</v>
      </c>
      <c r="B4516" s="135">
        <v>507878</v>
      </c>
      <c r="C4516" s="135" t="s">
        <v>6887</v>
      </c>
      <c r="D4516" s="135" t="s">
        <v>477</v>
      </c>
      <c r="E4516" s="135"/>
      <c r="F4516" s="135"/>
    </row>
    <row r="4517" spans="1:6" ht="14.5">
      <c r="A4517" s="135" t="s">
        <v>6888</v>
      </c>
      <c r="B4517" s="135">
        <v>533171</v>
      </c>
      <c r="C4517" s="135" t="s">
        <v>6889</v>
      </c>
      <c r="D4517" s="135" t="s">
        <v>709</v>
      </c>
      <c r="E4517" s="135"/>
      <c r="F4517" s="135"/>
    </row>
    <row r="4518" spans="1:6" ht="14.5">
      <c r="A4518" s="135" t="s">
        <v>6890</v>
      </c>
      <c r="B4518" s="135">
        <v>532478</v>
      </c>
      <c r="C4518" s="135" t="s">
        <v>6891</v>
      </c>
      <c r="D4518" s="135" t="s">
        <v>1023</v>
      </c>
      <c r="E4518" s="135"/>
      <c r="F4518" s="135"/>
    </row>
    <row r="4519" spans="1:6" ht="14.5">
      <c r="A4519" s="135" t="s">
        <v>6892</v>
      </c>
      <c r="B4519" s="135">
        <v>531091</v>
      </c>
      <c r="C4519" s="135" t="s">
        <v>391</v>
      </c>
      <c r="D4519" s="135" t="s">
        <v>408</v>
      </c>
      <c r="E4519" s="135"/>
      <c r="F4519" s="135"/>
    </row>
    <row r="4520" spans="1:6" ht="14.5">
      <c r="A4520" s="135" t="s">
        <v>6893</v>
      </c>
      <c r="B4520" s="135">
        <v>522014</v>
      </c>
      <c r="C4520" s="135" t="s">
        <v>391</v>
      </c>
      <c r="D4520" s="135" t="s">
        <v>576</v>
      </c>
      <c r="E4520" s="135"/>
      <c r="F4520" s="135"/>
    </row>
    <row r="4521" spans="1:6" ht="14.5">
      <c r="A4521" s="135" t="s">
        <v>6894</v>
      </c>
      <c r="B4521" s="135">
        <v>502893</v>
      </c>
      <c r="C4521" s="135" t="s">
        <v>391</v>
      </c>
      <c r="D4521" s="135" t="s">
        <v>397</v>
      </c>
      <c r="E4521" s="135"/>
      <c r="F4521" s="135"/>
    </row>
    <row r="4522" spans="1:6" ht="14.5">
      <c r="A4522" s="135" t="s">
        <v>6895</v>
      </c>
      <c r="B4522" s="135">
        <v>507808</v>
      </c>
      <c r="C4522" s="135" t="s">
        <v>391</v>
      </c>
      <c r="D4522" s="135" t="s">
        <v>408</v>
      </c>
      <c r="E4522" s="135"/>
      <c r="F4522" s="135"/>
    </row>
    <row r="4523" spans="1:6" ht="14.5">
      <c r="A4523" s="135" t="s">
        <v>6896</v>
      </c>
      <c r="B4523" s="135" t="s">
        <v>391</v>
      </c>
      <c r="C4523" s="135" t="s">
        <v>6897</v>
      </c>
      <c r="D4523" s="135" t="s">
        <v>402</v>
      </c>
      <c r="E4523" s="135"/>
      <c r="F4523" s="135"/>
    </row>
    <row r="4524" spans="1:6" ht="14.5">
      <c r="A4524" s="135" t="s">
        <v>6898</v>
      </c>
      <c r="B4524" s="135">
        <v>532432</v>
      </c>
      <c r="C4524" s="135" t="s">
        <v>6899</v>
      </c>
      <c r="D4524" s="135" t="s">
        <v>1023</v>
      </c>
      <c r="E4524" s="135"/>
      <c r="F4524" s="135"/>
    </row>
    <row r="4525" spans="1:6" ht="14.5">
      <c r="A4525" s="135" t="s">
        <v>6900</v>
      </c>
      <c r="B4525" s="135">
        <v>521188</v>
      </c>
      <c r="C4525" s="135" t="s">
        <v>391</v>
      </c>
      <c r="D4525" s="135" t="s">
        <v>406</v>
      </c>
      <c r="E4525" s="135"/>
      <c r="F4525" s="135"/>
    </row>
    <row r="4526" spans="1:6" ht="14.5">
      <c r="A4526" s="135" t="s">
        <v>6901</v>
      </c>
      <c r="B4526" s="135">
        <v>522091</v>
      </c>
      <c r="C4526" s="135" t="s">
        <v>391</v>
      </c>
      <c r="D4526" s="135" t="s">
        <v>434</v>
      </c>
      <c r="E4526" s="135"/>
      <c r="F4526" s="135"/>
    </row>
    <row r="4527" spans="1:6" ht="14.5">
      <c r="A4527" s="135" t="s">
        <v>6902</v>
      </c>
      <c r="B4527" s="135">
        <v>532746</v>
      </c>
      <c r="C4527" s="135" t="s">
        <v>6903</v>
      </c>
      <c r="D4527" s="135" t="s">
        <v>789</v>
      </c>
      <c r="E4527" s="135"/>
      <c r="F4527" s="135"/>
    </row>
    <row r="4528" spans="1:6" ht="14.5">
      <c r="A4528" s="135" t="s">
        <v>6904</v>
      </c>
      <c r="B4528" s="135" t="s">
        <v>391</v>
      </c>
      <c r="C4528" s="135" t="s">
        <v>6905</v>
      </c>
      <c r="D4528" s="135" t="s">
        <v>402</v>
      </c>
      <c r="E4528" s="135"/>
      <c r="F4528" s="135"/>
    </row>
    <row r="4529" spans="1:6" ht="14.5">
      <c r="A4529" s="135" t="s">
        <v>6906</v>
      </c>
      <c r="B4529" s="135" t="s">
        <v>391</v>
      </c>
      <c r="C4529" s="135" t="s">
        <v>6905</v>
      </c>
      <c r="D4529" s="135" t="s">
        <v>402</v>
      </c>
      <c r="E4529" s="135"/>
      <c r="F4529" s="135"/>
    </row>
    <row r="4530" spans="1:6" ht="14.5">
      <c r="A4530" s="135" t="s">
        <v>6907</v>
      </c>
      <c r="B4530" s="135">
        <v>532378</v>
      </c>
      <c r="C4530" s="135" t="s">
        <v>391</v>
      </c>
      <c r="D4530" s="135" t="s">
        <v>394</v>
      </c>
      <c r="E4530" s="135"/>
      <c r="F4530" s="135"/>
    </row>
    <row r="4531" spans="1:6" ht="14.5">
      <c r="A4531" s="135" t="s">
        <v>6908</v>
      </c>
      <c r="B4531" s="135">
        <v>539314</v>
      </c>
      <c r="C4531" s="135" t="s">
        <v>391</v>
      </c>
      <c r="D4531" s="135" t="s">
        <v>746</v>
      </c>
      <c r="E4531" s="135"/>
      <c r="F4531" s="135"/>
    </row>
    <row r="4532" spans="1:6" ht="14.5">
      <c r="A4532" s="135" t="s">
        <v>6909</v>
      </c>
      <c r="B4532" s="135">
        <v>504212</v>
      </c>
      <c r="C4532" s="135" t="s">
        <v>6910</v>
      </c>
      <c r="D4532" s="135" t="s">
        <v>689</v>
      </c>
      <c r="E4532" s="135"/>
      <c r="F4532" s="135"/>
    </row>
    <row r="4533" spans="1:6" ht="14.5">
      <c r="A4533" s="135" t="s">
        <v>6911</v>
      </c>
      <c r="B4533" s="135">
        <v>531963</v>
      </c>
      <c r="C4533" s="135" t="s">
        <v>391</v>
      </c>
      <c r="D4533" s="135" t="s">
        <v>812</v>
      </c>
      <c r="E4533" s="135"/>
      <c r="F4533" s="135"/>
    </row>
    <row r="4534" spans="1:6" ht="14.5">
      <c r="A4534" s="135" t="s">
        <v>6912</v>
      </c>
      <c r="B4534" s="135">
        <v>523519</v>
      </c>
      <c r="C4534" s="135" t="s">
        <v>391</v>
      </c>
      <c r="D4534" s="135" t="s">
        <v>413</v>
      </c>
      <c r="E4534" s="135"/>
      <c r="F4534" s="135"/>
    </row>
    <row r="4535" spans="1:6" ht="14.5">
      <c r="A4535" s="135" t="s">
        <v>6913</v>
      </c>
      <c r="B4535" s="135">
        <v>504673</v>
      </c>
      <c r="C4535" s="135" t="s">
        <v>391</v>
      </c>
      <c r="D4535" s="135" t="s">
        <v>696</v>
      </c>
      <c r="E4535" s="135"/>
      <c r="F4535" s="135"/>
    </row>
    <row r="4536" spans="1:6" ht="14.5">
      <c r="A4536" s="135" t="s">
        <v>6914</v>
      </c>
      <c r="B4536" s="135">
        <v>524408</v>
      </c>
      <c r="C4536" s="135" t="s">
        <v>391</v>
      </c>
      <c r="D4536" s="135" t="s">
        <v>439</v>
      </c>
      <c r="E4536" s="135"/>
      <c r="F4536" s="135"/>
    </row>
    <row r="4537" spans="1:6" ht="14.5">
      <c r="A4537" s="135" t="s">
        <v>6915</v>
      </c>
      <c r="B4537" s="135">
        <v>514144</v>
      </c>
      <c r="C4537" s="135" t="s">
        <v>391</v>
      </c>
      <c r="D4537" s="135" t="s">
        <v>406</v>
      </c>
      <c r="E4537" s="135"/>
      <c r="F4537" s="135"/>
    </row>
    <row r="4538" spans="1:6" ht="14.5">
      <c r="A4538" s="135" t="s">
        <v>6916</v>
      </c>
      <c r="B4538" s="135">
        <v>512408</v>
      </c>
      <c r="C4538" s="135" t="s">
        <v>391</v>
      </c>
      <c r="D4538" s="135" t="s">
        <v>406</v>
      </c>
      <c r="E4538" s="135"/>
      <c r="F4538" s="135"/>
    </row>
    <row r="4539" spans="1:6" ht="14.5">
      <c r="A4539" s="135" t="s">
        <v>6917</v>
      </c>
      <c r="B4539" s="135">
        <v>531762</v>
      </c>
      <c r="C4539" s="135" t="s">
        <v>391</v>
      </c>
      <c r="D4539" s="135" t="s">
        <v>429</v>
      </c>
      <c r="E4539" s="135"/>
      <c r="F4539" s="135"/>
    </row>
    <row r="4540" spans="1:6" ht="14.5">
      <c r="A4540" s="135" t="s">
        <v>6918</v>
      </c>
      <c r="B4540" s="135">
        <v>511764</v>
      </c>
      <c r="C4540" s="135" t="s">
        <v>391</v>
      </c>
      <c r="D4540" s="135" t="s">
        <v>408</v>
      </c>
      <c r="E4540" s="135"/>
      <c r="F4540" s="135"/>
    </row>
    <row r="4541" spans="1:6" ht="14.5">
      <c r="A4541" s="135" t="s">
        <v>6919</v>
      </c>
      <c r="B4541" s="135">
        <v>512070</v>
      </c>
      <c r="C4541" s="135" t="s">
        <v>6920</v>
      </c>
      <c r="D4541" s="135" t="s">
        <v>535</v>
      </c>
      <c r="E4541" s="135"/>
      <c r="F4541" s="135"/>
    </row>
    <row r="4542" spans="1:6" ht="14.5">
      <c r="A4542" s="135" t="s">
        <v>6921</v>
      </c>
      <c r="B4542" s="135">
        <v>531390</v>
      </c>
      <c r="C4542" s="135" t="s">
        <v>391</v>
      </c>
      <c r="D4542" s="135" t="s">
        <v>408</v>
      </c>
      <c r="E4542" s="135"/>
      <c r="F4542" s="135"/>
    </row>
    <row r="4543" spans="1:6" ht="14.5">
      <c r="A4543" s="135" t="s">
        <v>6922</v>
      </c>
      <c r="B4543" s="135" t="s">
        <v>391</v>
      </c>
      <c r="C4543" s="135" t="s">
        <v>6923</v>
      </c>
      <c r="D4543" s="135" t="s">
        <v>402</v>
      </c>
      <c r="E4543" s="135"/>
      <c r="F4543" s="135"/>
    </row>
    <row r="4544" spans="1:6" ht="14.5">
      <c r="A4544" s="135" t="s">
        <v>6924</v>
      </c>
      <c r="B4544" s="135">
        <v>526987</v>
      </c>
      <c r="C4544" s="135" t="s">
        <v>6925</v>
      </c>
      <c r="D4544" s="135" t="s">
        <v>413</v>
      </c>
      <c r="E4544" s="135"/>
      <c r="F4544" s="135"/>
    </row>
    <row r="4545" spans="1:6" ht="14.5">
      <c r="A4545" s="135" t="s">
        <v>6926</v>
      </c>
      <c r="B4545" s="135">
        <v>532402</v>
      </c>
      <c r="C4545" s="135" t="s">
        <v>391</v>
      </c>
      <c r="D4545" s="135" t="s">
        <v>484</v>
      </c>
      <c r="E4545" s="135"/>
      <c r="F4545" s="135"/>
    </row>
    <row r="4546" spans="1:6" ht="14.5">
      <c r="A4546" s="135" t="s">
        <v>6927</v>
      </c>
      <c r="B4546" s="135">
        <v>532398</v>
      </c>
      <c r="C4546" s="135" t="s">
        <v>6928</v>
      </c>
      <c r="D4546" s="135" t="s">
        <v>484</v>
      </c>
      <c r="E4546" s="135"/>
      <c r="F4546" s="135"/>
    </row>
    <row r="4547" spans="1:6" ht="14.5">
      <c r="A4547" s="135" t="s">
        <v>6929</v>
      </c>
      <c r="B4547" s="135">
        <v>517146</v>
      </c>
      <c r="C4547" s="135" t="s">
        <v>6930</v>
      </c>
      <c r="D4547" s="135" t="s">
        <v>714</v>
      </c>
      <c r="E4547" s="135"/>
      <c r="F4547" s="135"/>
    </row>
    <row r="4548" spans="1:6" ht="14.5">
      <c r="A4548" s="135" t="s">
        <v>6931</v>
      </c>
      <c r="B4548" s="135">
        <v>511507</v>
      </c>
      <c r="C4548" s="135" t="s">
        <v>391</v>
      </c>
      <c r="D4548" s="135" t="s">
        <v>408</v>
      </c>
      <c r="E4548" s="135"/>
      <c r="F4548" s="135"/>
    </row>
    <row r="4549" spans="1:6" ht="14.5">
      <c r="A4549" s="135" t="s">
        <v>6932</v>
      </c>
      <c r="B4549" s="135" t="s">
        <v>391</v>
      </c>
      <c r="C4549" s="135" t="s">
        <v>6933</v>
      </c>
      <c r="D4549" s="135" t="s">
        <v>402</v>
      </c>
      <c r="E4549" s="135"/>
      <c r="F4549" s="135"/>
    </row>
    <row r="4550" spans="1:6" ht="14.5">
      <c r="A4550" s="135" t="s">
        <v>6934</v>
      </c>
      <c r="B4550" s="135">
        <v>511736</v>
      </c>
      <c r="C4550" s="135" t="s">
        <v>391</v>
      </c>
      <c r="D4550" s="135" t="s">
        <v>413</v>
      </c>
      <c r="E4550" s="135"/>
      <c r="F4550" s="135"/>
    </row>
    <row r="4551" spans="1:6" ht="14.5">
      <c r="A4551" s="135" t="s">
        <v>6935</v>
      </c>
      <c r="B4551" s="135">
        <v>532765</v>
      </c>
      <c r="C4551" s="135" t="s">
        <v>6936</v>
      </c>
      <c r="D4551" s="135" t="s">
        <v>589</v>
      </c>
      <c r="E4551" s="135"/>
      <c r="F4551" s="135"/>
    </row>
    <row r="4552" spans="1:6" ht="14.5">
      <c r="A4552" s="135" t="s">
        <v>6937</v>
      </c>
      <c r="B4552" s="135">
        <v>590101</v>
      </c>
      <c r="C4552" s="135" t="s">
        <v>6938</v>
      </c>
      <c r="D4552" s="135" t="s">
        <v>374</v>
      </c>
      <c r="E4552" s="135"/>
      <c r="F4552" s="135"/>
    </row>
    <row r="4553" spans="1:6" ht="14.5">
      <c r="A4553" s="135" t="s">
        <v>6939</v>
      </c>
      <c r="B4553" s="135">
        <v>500426</v>
      </c>
      <c r="C4553" s="135" t="s">
        <v>391</v>
      </c>
      <c r="D4553" s="135" t="s">
        <v>477</v>
      </c>
      <c r="E4553" s="135"/>
      <c r="F4553" s="135"/>
    </row>
    <row r="4554" spans="1:6" ht="14.5">
      <c r="A4554" s="135" t="s">
        <v>6940</v>
      </c>
      <c r="B4554" s="135">
        <v>513216</v>
      </c>
      <c r="C4554" s="135" t="s">
        <v>6941</v>
      </c>
      <c r="D4554" s="135" t="s">
        <v>423</v>
      </c>
      <c r="E4554" s="135"/>
      <c r="F4554" s="135"/>
    </row>
    <row r="4555" spans="1:6" ht="14.5">
      <c r="A4555" s="135" t="s">
        <v>6942</v>
      </c>
      <c r="B4555" s="135">
        <v>532729</v>
      </c>
      <c r="C4555" s="135" t="s">
        <v>6943</v>
      </c>
      <c r="D4555" s="135" t="s">
        <v>1090</v>
      </c>
      <c r="E4555" s="135"/>
      <c r="F4555" s="135"/>
    </row>
    <row r="4556" spans="1:6" ht="14.5">
      <c r="A4556" s="135" t="s">
        <v>6944</v>
      </c>
      <c r="B4556" s="135">
        <v>500254</v>
      </c>
      <c r="C4556" s="135" t="s">
        <v>6945</v>
      </c>
      <c r="D4556" s="135" t="s">
        <v>423</v>
      </c>
      <c r="E4556" s="135"/>
      <c r="F4556" s="135"/>
    </row>
    <row r="4557" spans="1:6" ht="14.5">
      <c r="A4557" s="135" t="s">
        <v>6946</v>
      </c>
      <c r="B4557" s="135">
        <v>511110</v>
      </c>
      <c r="C4557" s="135" t="s">
        <v>391</v>
      </c>
      <c r="D4557" s="135" t="s">
        <v>374</v>
      </c>
      <c r="E4557" s="135"/>
      <c r="F4557" s="135"/>
    </row>
    <row r="4558" spans="1:6" ht="14.5">
      <c r="A4558" s="135" t="s">
        <v>6947</v>
      </c>
      <c r="B4558" s="135">
        <v>539123</v>
      </c>
      <c r="C4558" s="135" t="s">
        <v>391</v>
      </c>
      <c r="D4558" s="135" t="s">
        <v>411</v>
      </c>
      <c r="E4558" s="135"/>
      <c r="F4558" s="135"/>
    </row>
    <row r="4559" spans="1:6" ht="14.5">
      <c r="A4559" s="135" t="s">
        <v>6948</v>
      </c>
      <c r="B4559" s="135">
        <v>542654</v>
      </c>
      <c r="C4559" s="135" t="s">
        <v>6949</v>
      </c>
      <c r="D4559" s="135" t="s">
        <v>392</v>
      </c>
      <c r="E4559" s="135"/>
      <c r="F4559" s="135"/>
    </row>
    <row r="4560" spans="1:6" ht="14.5">
      <c r="A4560" s="135" t="s">
        <v>6950</v>
      </c>
      <c r="B4560" s="135">
        <v>523888</v>
      </c>
      <c r="C4560" s="135" t="s">
        <v>391</v>
      </c>
      <c r="D4560" s="135" t="s">
        <v>871</v>
      </c>
      <c r="E4560" s="135"/>
      <c r="F4560" s="135"/>
    </row>
    <row r="4561" spans="1:6" ht="14.5">
      <c r="A4561" s="135" t="s">
        <v>6951</v>
      </c>
      <c r="B4561" s="135">
        <v>531266</v>
      </c>
      <c r="C4561" s="135" t="s">
        <v>6952</v>
      </c>
      <c r="D4561" s="135" t="s">
        <v>469</v>
      </c>
      <c r="E4561" s="135"/>
      <c r="F4561" s="135"/>
    </row>
    <row r="4562" spans="1:6" ht="14.5">
      <c r="A4562" s="135" t="s">
        <v>6953</v>
      </c>
      <c r="B4562" s="135">
        <v>532867</v>
      </c>
      <c r="C4562" s="135" t="s">
        <v>6954</v>
      </c>
      <c r="D4562" s="135" t="s">
        <v>560</v>
      </c>
      <c r="E4562" s="135"/>
      <c r="F4562" s="135"/>
    </row>
    <row r="4563" spans="1:6" ht="14.5">
      <c r="A4563" s="135" t="s">
        <v>6955</v>
      </c>
      <c r="B4563" s="135">
        <v>533269</v>
      </c>
      <c r="C4563" s="135" t="s">
        <v>6956</v>
      </c>
      <c r="D4563" s="135" t="s">
        <v>416</v>
      </c>
      <c r="E4563" s="135"/>
      <c r="F4563" s="135"/>
    </row>
    <row r="4564" spans="1:6" ht="14.5">
      <c r="A4564" s="135" t="s">
        <v>6957</v>
      </c>
      <c r="B4564" s="135">
        <v>532320</v>
      </c>
      <c r="C4564" s="135" t="s">
        <v>391</v>
      </c>
      <c r="D4564" s="135" t="s">
        <v>408</v>
      </c>
      <c r="E4564" s="135"/>
      <c r="F4564" s="135"/>
    </row>
    <row r="4565" spans="1:6" ht="14.5">
      <c r="A4565" s="135" t="s">
        <v>6958</v>
      </c>
      <c r="B4565" s="135">
        <v>519152</v>
      </c>
      <c r="C4565" s="135" t="s">
        <v>391</v>
      </c>
      <c r="D4565" s="135" t="s">
        <v>413</v>
      </c>
      <c r="E4565" s="135"/>
      <c r="F4565" s="135"/>
    </row>
    <row r="4566" spans="1:6" ht="14.5">
      <c r="A4566" s="135" t="s">
        <v>6959</v>
      </c>
      <c r="B4566" s="135">
        <v>519156</v>
      </c>
      <c r="C4566" s="135" t="s">
        <v>6960</v>
      </c>
      <c r="D4566" s="135" t="s">
        <v>451</v>
      </c>
      <c r="E4566" s="135"/>
      <c r="F4566" s="135"/>
    </row>
    <row r="4567" spans="1:6" ht="14.5">
      <c r="A4567" s="135" t="s">
        <v>6961</v>
      </c>
      <c r="B4567" s="135" t="s">
        <v>391</v>
      </c>
      <c r="C4567" s="135" t="s">
        <v>6962</v>
      </c>
      <c r="D4567" s="135" t="s">
        <v>402</v>
      </c>
      <c r="E4567" s="135"/>
      <c r="F4567" s="135"/>
    </row>
    <row r="4568" spans="1:6" ht="14.5">
      <c r="A4568" s="135" t="s">
        <v>6963</v>
      </c>
      <c r="B4568" s="135">
        <v>531676</v>
      </c>
      <c r="C4568" s="135" t="s">
        <v>391</v>
      </c>
      <c r="D4568" s="135" t="s">
        <v>451</v>
      </c>
      <c r="E4568" s="135"/>
      <c r="F4568" s="135"/>
    </row>
    <row r="4569" spans="1:6" ht="14.5">
      <c r="A4569" s="135" t="s">
        <v>6964</v>
      </c>
      <c r="B4569" s="135">
        <v>532156</v>
      </c>
      <c r="C4569" s="135" t="s">
        <v>6965</v>
      </c>
      <c r="D4569" s="135" t="s">
        <v>505</v>
      </c>
      <c r="E4569" s="135"/>
      <c r="F4569" s="135"/>
    </row>
    <row r="4570" spans="1:6" ht="14.5">
      <c r="A4570" s="135" t="s">
        <v>6966</v>
      </c>
      <c r="B4570" s="135" t="s">
        <v>391</v>
      </c>
      <c r="C4570" s="135" t="s">
        <v>6967</v>
      </c>
      <c r="D4570" s="135" t="s">
        <v>402</v>
      </c>
      <c r="E4570" s="135"/>
      <c r="F4570" s="135"/>
    </row>
    <row r="4571" spans="1:6" ht="14.5">
      <c r="A4571" s="135" t="s">
        <v>6968</v>
      </c>
      <c r="B4571" s="135">
        <v>511431</v>
      </c>
      <c r="C4571" s="135" t="s">
        <v>6969</v>
      </c>
      <c r="D4571" s="135" t="s">
        <v>392</v>
      </c>
      <c r="E4571" s="135"/>
      <c r="F4571" s="135"/>
    </row>
    <row r="4572" spans="1:6" ht="14.5">
      <c r="A4572" s="135" t="s">
        <v>6970</v>
      </c>
      <c r="B4572" s="135">
        <v>539402</v>
      </c>
      <c r="C4572" s="135" t="s">
        <v>391</v>
      </c>
      <c r="D4572" s="135" t="s">
        <v>589</v>
      </c>
      <c r="E4572" s="135"/>
      <c r="F4572" s="135"/>
    </row>
    <row r="4573" spans="1:6" ht="14.5">
      <c r="A4573" s="135" t="s">
        <v>6971</v>
      </c>
      <c r="B4573" s="135">
        <v>526775</v>
      </c>
      <c r="C4573" s="135" t="s">
        <v>391</v>
      </c>
      <c r="D4573" s="135" t="s">
        <v>537</v>
      </c>
      <c r="E4573" s="135"/>
      <c r="F4573" s="135"/>
    </row>
    <row r="4574" spans="1:6" ht="14.5">
      <c r="A4574" s="135" t="s">
        <v>6972</v>
      </c>
      <c r="B4574" s="135">
        <v>540145</v>
      </c>
      <c r="C4574" s="135" t="s">
        <v>391</v>
      </c>
      <c r="D4574" s="135" t="s">
        <v>429</v>
      </c>
      <c r="E4574" s="135"/>
      <c r="F4574" s="135"/>
    </row>
    <row r="4575" spans="1:6" ht="14.5">
      <c r="A4575" s="135" t="s">
        <v>6973</v>
      </c>
      <c r="B4575" s="135">
        <v>530403</v>
      </c>
      <c r="C4575" s="135" t="s">
        <v>391</v>
      </c>
      <c r="D4575" s="135" t="s">
        <v>586</v>
      </c>
      <c r="E4575" s="135"/>
      <c r="F4575" s="135"/>
    </row>
    <row r="4576" spans="1:6" ht="14.5">
      <c r="A4576" s="135" t="s">
        <v>6974</v>
      </c>
      <c r="B4576" s="135">
        <v>513397</v>
      </c>
      <c r="C4576" s="135" t="s">
        <v>391</v>
      </c>
      <c r="D4576" s="135" t="s">
        <v>714</v>
      </c>
      <c r="E4576" s="135"/>
      <c r="F4576" s="135"/>
    </row>
    <row r="4577" spans="1:6" ht="14.5">
      <c r="A4577" s="135" t="s">
        <v>6975</v>
      </c>
      <c r="B4577" s="135">
        <v>539543</v>
      </c>
      <c r="C4577" s="135" t="s">
        <v>391</v>
      </c>
      <c r="D4577" s="135" t="s">
        <v>411</v>
      </c>
      <c r="E4577" s="135"/>
      <c r="F4577" s="135"/>
    </row>
    <row r="4578" spans="1:6" ht="14.5">
      <c r="A4578" s="135" t="s">
        <v>6976</v>
      </c>
      <c r="B4578" s="135">
        <v>530459</v>
      </c>
      <c r="C4578" s="135" t="s">
        <v>391</v>
      </c>
      <c r="D4578" s="135" t="s">
        <v>406</v>
      </c>
      <c r="E4578" s="135"/>
      <c r="F4578" s="135"/>
    </row>
    <row r="4579" spans="1:6" ht="14.5">
      <c r="A4579" s="135" t="s">
        <v>6977</v>
      </c>
      <c r="B4579" s="135">
        <v>512175</v>
      </c>
      <c r="C4579" s="135" t="s">
        <v>391</v>
      </c>
      <c r="D4579" s="135" t="s">
        <v>377</v>
      </c>
      <c r="E4579" s="135"/>
      <c r="F4579" s="135"/>
    </row>
    <row r="4580" spans="1:6" ht="14.5">
      <c r="A4580" s="135" t="s">
        <v>6978</v>
      </c>
      <c r="B4580" s="135">
        <v>530369</v>
      </c>
      <c r="C4580" s="135" t="s">
        <v>391</v>
      </c>
      <c r="D4580" s="135" t="s">
        <v>871</v>
      </c>
      <c r="E4580" s="135"/>
      <c r="F4580" s="135"/>
    </row>
    <row r="4581" spans="1:6" ht="14.5">
      <c r="A4581" s="135" t="s">
        <v>6979</v>
      </c>
      <c r="B4581" s="135">
        <v>532090</v>
      </c>
      <c r="C4581" s="135" t="s">
        <v>391</v>
      </c>
      <c r="D4581" s="135" t="s">
        <v>406</v>
      </c>
      <c r="E4581" s="135"/>
      <c r="F4581" s="135"/>
    </row>
    <row r="4582" spans="1:6" ht="14.5">
      <c r="A4582" s="135" t="s">
        <v>6980</v>
      </c>
      <c r="B4582" s="135">
        <v>538918</v>
      </c>
      <c r="C4582" s="135" t="s">
        <v>391</v>
      </c>
      <c r="D4582" s="135" t="s">
        <v>408</v>
      </c>
      <c r="E4582" s="135"/>
      <c r="F4582" s="135"/>
    </row>
    <row r="4583" spans="1:6" ht="14.5">
      <c r="A4583" s="135" t="s">
        <v>6981</v>
      </c>
      <c r="B4583" s="135">
        <v>540729</v>
      </c>
      <c r="C4583" s="135" t="s">
        <v>391</v>
      </c>
      <c r="D4583" s="135" t="s">
        <v>429</v>
      </c>
      <c r="E4583" s="135"/>
      <c r="F4583" s="135"/>
    </row>
    <row r="4584" spans="1:6" ht="14.5">
      <c r="A4584" s="135" t="s">
        <v>6982</v>
      </c>
      <c r="B4584" s="135">
        <v>539761</v>
      </c>
      <c r="C4584" s="135" t="s">
        <v>391</v>
      </c>
      <c r="D4584" s="135" t="s">
        <v>496</v>
      </c>
      <c r="E4584" s="135"/>
      <c r="F4584" s="135"/>
    </row>
    <row r="4585" spans="1:6" ht="14.5">
      <c r="A4585" s="135" t="s">
        <v>6983</v>
      </c>
      <c r="B4585" s="135">
        <v>502589</v>
      </c>
      <c r="C4585" s="135" t="s">
        <v>391</v>
      </c>
      <c r="D4585" s="135" t="s">
        <v>385</v>
      </c>
      <c r="E4585" s="135"/>
      <c r="F4585" s="135"/>
    </row>
    <row r="4586" spans="1:6" ht="14.5">
      <c r="A4586" s="135" t="s">
        <v>6984</v>
      </c>
      <c r="B4586" s="135">
        <v>524796</v>
      </c>
      <c r="C4586" s="135" t="s">
        <v>391</v>
      </c>
      <c r="D4586" s="135" t="s">
        <v>429</v>
      </c>
      <c r="E4586" s="135"/>
      <c r="F4586" s="135"/>
    </row>
    <row r="4587" spans="1:6" ht="14.5">
      <c r="A4587" s="135" t="s">
        <v>6985</v>
      </c>
      <c r="B4587" s="135" t="s">
        <v>391</v>
      </c>
      <c r="C4587" s="135" t="s">
        <v>6986</v>
      </c>
      <c r="D4587" s="135" t="s">
        <v>482</v>
      </c>
      <c r="E4587" s="135"/>
      <c r="F4587" s="135"/>
    </row>
    <row r="4588" spans="1:6" ht="14.5">
      <c r="A4588" s="135" t="s">
        <v>6987</v>
      </c>
      <c r="B4588" s="135">
        <v>531444</v>
      </c>
      <c r="C4588" s="135" t="s">
        <v>391</v>
      </c>
      <c r="D4588" s="135" t="s">
        <v>404</v>
      </c>
      <c r="E4588" s="135"/>
      <c r="F4588" s="135"/>
    </row>
    <row r="4589" spans="1:6" ht="14.5">
      <c r="A4589" s="135" t="s">
        <v>6988</v>
      </c>
      <c r="B4589" s="135">
        <v>500439</v>
      </c>
      <c r="C4589" s="135" t="s">
        <v>6989</v>
      </c>
      <c r="D4589" s="135" t="s">
        <v>408</v>
      </c>
      <c r="E4589" s="135"/>
      <c r="F4589" s="135"/>
    </row>
    <row r="4590" spans="1:6" ht="14.5">
      <c r="A4590" s="135" t="s">
        <v>6990</v>
      </c>
      <c r="B4590" s="135">
        <v>513534</v>
      </c>
      <c r="C4590" s="135" t="s">
        <v>391</v>
      </c>
      <c r="D4590" s="135" t="s">
        <v>423</v>
      </c>
      <c r="E4590" s="135"/>
      <c r="F4590" s="135"/>
    </row>
    <row r="4591" spans="1:6" ht="14.5">
      <c r="A4591" s="135" t="s">
        <v>6991</v>
      </c>
      <c r="B4591" s="135">
        <v>514175</v>
      </c>
      <c r="C4591" s="135" t="s">
        <v>6992</v>
      </c>
      <c r="D4591" s="135" t="s">
        <v>406</v>
      </c>
      <c r="E4591" s="135"/>
      <c r="F4591" s="135"/>
    </row>
    <row r="4592" spans="1:6" ht="14.5">
      <c r="A4592" s="135" t="s">
        <v>6993</v>
      </c>
      <c r="B4592" s="135">
        <v>534392</v>
      </c>
      <c r="C4592" s="135" t="s">
        <v>6994</v>
      </c>
      <c r="D4592" s="135" t="s">
        <v>714</v>
      </c>
      <c r="E4592" s="135"/>
      <c r="F4592" s="135"/>
    </row>
    <row r="4593" spans="1:6" ht="14.5">
      <c r="A4593" s="135" t="s">
        <v>6995</v>
      </c>
      <c r="B4593" s="135">
        <v>502986</v>
      </c>
      <c r="C4593" s="135" t="s">
        <v>6996</v>
      </c>
      <c r="D4593" s="135" t="s">
        <v>406</v>
      </c>
      <c r="E4593" s="135"/>
      <c r="F4593" s="135"/>
    </row>
    <row r="4594" spans="1:6" ht="14.5">
      <c r="A4594" s="135" t="s">
        <v>6997</v>
      </c>
      <c r="B4594" s="135">
        <v>541578</v>
      </c>
      <c r="C4594" s="135" t="s">
        <v>6998</v>
      </c>
      <c r="D4594" s="135" t="s">
        <v>746</v>
      </c>
      <c r="E4594" s="135"/>
      <c r="F4594" s="135"/>
    </row>
    <row r="4595" spans="1:6" ht="14.5">
      <c r="A4595" s="135" t="s">
        <v>6999</v>
      </c>
      <c r="B4595" s="135">
        <v>540180</v>
      </c>
      <c r="C4595" s="135" t="s">
        <v>7000</v>
      </c>
      <c r="D4595" s="135" t="s">
        <v>586</v>
      </c>
      <c r="E4595" s="135"/>
      <c r="F4595" s="135"/>
    </row>
    <row r="4596" spans="1:6" ht="14.5">
      <c r="A4596" s="135" t="s">
        <v>7001</v>
      </c>
      <c r="B4596" s="135">
        <v>512511</v>
      </c>
      <c r="C4596" s="135" t="s">
        <v>391</v>
      </c>
      <c r="D4596" s="135" t="s">
        <v>812</v>
      </c>
      <c r="E4596" s="135"/>
      <c r="F4596" s="135"/>
    </row>
    <row r="4597" spans="1:6" ht="14.5">
      <c r="A4597" s="135" t="s">
        <v>7002</v>
      </c>
      <c r="B4597" s="135">
        <v>531574</v>
      </c>
      <c r="C4597" s="135" t="s">
        <v>391</v>
      </c>
      <c r="D4597" s="135" t="s">
        <v>477</v>
      </c>
      <c r="E4597" s="135"/>
      <c r="F4597" s="135"/>
    </row>
    <row r="4598" spans="1:6" ht="14.5">
      <c r="A4598" s="135" t="s">
        <v>7003</v>
      </c>
      <c r="B4598" s="135" t="s">
        <v>391</v>
      </c>
      <c r="C4598" s="135" t="s">
        <v>7004</v>
      </c>
      <c r="D4598" s="135" t="s">
        <v>402</v>
      </c>
      <c r="E4598" s="135"/>
      <c r="F4598" s="135"/>
    </row>
    <row r="4599" spans="1:6" ht="14.5">
      <c r="A4599" s="135" t="s">
        <v>7005</v>
      </c>
      <c r="B4599" s="135">
        <v>533156</v>
      </c>
      <c r="C4599" s="135" t="s">
        <v>7006</v>
      </c>
      <c r="D4599" s="135" t="s">
        <v>477</v>
      </c>
      <c r="E4599" s="135"/>
      <c r="F4599" s="135"/>
    </row>
    <row r="4600" spans="1:6" ht="14.5">
      <c r="A4600" s="135" t="s">
        <v>7007</v>
      </c>
      <c r="B4600" s="135">
        <v>538634</v>
      </c>
      <c r="C4600" s="135" t="s">
        <v>391</v>
      </c>
      <c r="D4600" s="135" t="s">
        <v>429</v>
      </c>
      <c r="E4600" s="135"/>
      <c r="F4600" s="135"/>
    </row>
    <row r="4601" spans="1:6" ht="14.5">
      <c r="A4601" s="135" t="s">
        <v>7008</v>
      </c>
      <c r="B4601" s="135">
        <v>533576</v>
      </c>
      <c r="C4601" s="135" t="s">
        <v>7009</v>
      </c>
      <c r="D4601" s="135" t="s">
        <v>423</v>
      </c>
      <c r="E4601" s="135"/>
      <c r="F4601" s="135"/>
    </row>
    <row r="4602" spans="1:6" ht="14.5">
      <c r="A4602" s="135" t="s">
        <v>7010</v>
      </c>
      <c r="B4602" s="135">
        <v>531650</v>
      </c>
      <c r="C4602" s="135" t="s">
        <v>391</v>
      </c>
      <c r="D4602" s="135" t="s">
        <v>812</v>
      </c>
      <c r="E4602" s="135"/>
      <c r="F4602" s="135"/>
    </row>
    <row r="4603" spans="1:6" ht="14.5">
      <c r="A4603" s="135" t="s">
        <v>7011</v>
      </c>
      <c r="B4603" s="135">
        <v>513005</v>
      </c>
      <c r="C4603" s="135" t="s">
        <v>391</v>
      </c>
      <c r="D4603" s="135" t="s">
        <v>423</v>
      </c>
      <c r="E4603" s="135"/>
      <c r="F4603" s="135"/>
    </row>
    <row r="4604" spans="1:6" ht="14.5">
      <c r="A4604" s="135" t="s">
        <v>7012</v>
      </c>
      <c r="B4604" s="135">
        <v>511493</v>
      </c>
      <c r="C4604" s="135" t="s">
        <v>391</v>
      </c>
      <c r="D4604" s="135" t="s">
        <v>408</v>
      </c>
      <c r="E4604" s="135"/>
      <c r="F4604" s="135"/>
    </row>
    <row r="4605" spans="1:6" ht="14.5">
      <c r="A4605" s="135" t="s">
        <v>7013</v>
      </c>
      <c r="B4605" s="135">
        <v>536672</v>
      </c>
      <c r="C4605" s="135" t="s">
        <v>391</v>
      </c>
      <c r="D4605" s="135" t="s">
        <v>2018</v>
      </c>
      <c r="E4605" s="135"/>
      <c r="F4605" s="135"/>
    </row>
    <row r="4606" spans="1:6" ht="14.5">
      <c r="A4606" s="135" t="s">
        <v>7014</v>
      </c>
      <c r="B4606" s="135">
        <v>500295</v>
      </c>
      <c r="C4606" s="135" t="s">
        <v>7015</v>
      </c>
      <c r="D4606" s="135" t="s">
        <v>2907</v>
      </c>
      <c r="E4606" s="135"/>
      <c r="F4606" s="135"/>
    </row>
    <row r="4607" spans="1:6" ht="14.5">
      <c r="A4607" s="135" t="s">
        <v>7016</v>
      </c>
      <c r="B4607" s="135">
        <v>533056</v>
      </c>
      <c r="C4607" s="135" t="s">
        <v>391</v>
      </c>
      <c r="D4607" s="135" t="s">
        <v>397</v>
      </c>
      <c r="E4607" s="135"/>
      <c r="F4607" s="135"/>
    </row>
    <row r="4608" spans="1:6" ht="14.5">
      <c r="A4608" s="135" t="s">
        <v>7017</v>
      </c>
      <c r="B4608" s="135">
        <v>522267</v>
      </c>
      <c r="C4608" s="135" t="s">
        <v>391</v>
      </c>
      <c r="D4608" s="135" t="s">
        <v>399</v>
      </c>
      <c r="E4608" s="135"/>
      <c r="F4608" s="135"/>
    </row>
    <row r="4609" spans="1:6" ht="14.5">
      <c r="A4609" s="135" t="s">
        <v>7018</v>
      </c>
      <c r="B4609" s="135">
        <v>503657</v>
      </c>
      <c r="C4609" s="135" t="s">
        <v>391</v>
      </c>
      <c r="D4609" s="135" t="s">
        <v>530</v>
      </c>
      <c r="E4609" s="135"/>
      <c r="F4609" s="135"/>
    </row>
    <row r="4610" spans="1:6" ht="14.5">
      <c r="A4610" s="135" t="s">
        <v>7019</v>
      </c>
      <c r="B4610" s="135">
        <v>542046</v>
      </c>
      <c r="C4610" s="135" t="s">
        <v>391</v>
      </c>
      <c r="D4610" s="135" t="s">
        <v>477</v>
      </c>
      <c r="E4610" s="135"/>
      <c r="F4610" s="135"/>
    </row>
    <row r="4611" spans="1:6" ht="14.5">
      <c r="A4611" s="135" t="s">
        <v>7020</v>
      </c>
      <c r="B4611" s="135">
        <v>540252</v>
      </c>
      <c r="C4611" s="135" t="s">
        <v>391</v>
      </c>
      <c r="D4611" s="135" t="s">
        <v>505</v>
      </c>
      <c r="E4611" s="135"/>
      <c r="F4611" s="135"/>
    </row>
    <row r="4612" spans="1:6" ht="14.5">
      <c r="A4612" s="135" t="s">
        <v>7021</v>
      </c>
      <c r="B4612" s="135">
        <v>511523</v>
      </c>
      <c r="C4612" s="135" t="s">
        <v>391</v>
      </c>
      <c r="D4612" s="135" t="s">
        <v>429</v>
      </c>
      <c r="E4612" s="135"/>
      <c r="F4612" s="135"/>
    </row>
    <row r="4613" spans="1:6" ht="14.5">
      <c r="A4613" s="135" t="s">
        <v>7022</v>
      </c>
      <c r="B4613" s="135">
        <v>539132</v>
      </c>
      <c r="C4613" s="135" t="s">
        <v>391</v>
      </c>
      <c r="D4613" s="135" t="s">
        <v>640</v>
      </c>
      <c r="E4613" s="135"/>
      <c r="F4613" s="135"/>
    </row>
    <row r="4614" spans="1:6" ht="14.5">
      <c r="A4614" s="135" t="s">
        <v>7023</v>
      </c>
      <c r="B4614" s="135">
        <v>526755</v>
      </c>
      <c r="C4614" s="135" t="s">
        <v>391</v>
      </c>
      <c r="D4614" s="135" t="s">
        <v>592</v>
      </c>
      <c r="E4614" s="135"/>
      <c r="F4614" s="135"/>
    </row>
    <row r="4615" spans="1:6" ht="14.5">
      <c r="A4615" s="135" t="s">
        <v>7024</v>
      </c>
      <c r="B4615" s="135">
        <v>505232</v>
      </c>
      <c r="C4615" s="135" t="s">
        <v>391</v>
      </c>
      <c r="D4615" s="135" t="s">
        <v>746</v>
      </c>
      <c r="E4615" s="135"/>
      <c r="F4615" s="135"/>
    </row>
    <row r="4616" spans="1:6" ht="14.5">
      <c r="A4616" s="135" t="s">
        <v>7025</v>
      </c>
      <c r="B4616" s="135">
        <v>523261</v>
      </c>
      <c r="C4616" s="135" t="s">
        <v>7026</v>
      </c>
      <c r="D4616" s="135" t="s">
        <v>451</v>
      </c>
      <c r="E4616" s="135"/>
      <c r="F4616" s="135"/>
    </row>
    <row r="4617" spans="1:6" ht="14.5">
      <c r="A4617" s="135" t="s">
        <v>7027</v>
      </c>
      <c r="B4617" s="135">
        <v>523261</v>
      </c>
      <c r="C4617" s="135" t="s">
        <v>7026</v>
      </c>
      <c r="D4617" s="135" t="s">
        <v>451</v>
      </c>
      <c r="E4617" s="135"/>
      <c r="F4617" s="135"/>
    </row>
    <row r="4618" spans="1:6" ht="14.5">
      <c r="A4618" s="135" t="s">
        <v>7028</v>
      </c>
      <c r="B4618" s="135">
        <v>524038</v>
      </c>
      <c r="C4618" s="135" t="s">
        <v>391</v>
      </c>
      <c r="D4618" s="135" t="s">
        <v>439</v>
      </c>
      <c r="E4618" s="135"/>
      <c r="F4618" s="135"/>
    </row>
    <row r="4619" spans="1:6" ht="14.5">
      <c r="A4619" s="135" t="s">
        <v>7029</v>
      </c>
      <c r="B4619" s="135">
        <v>512060</v>
      </c>
      <c r="C4619" s="135" t="s">
        <v>7030</v>
      </c>
      <c r="D4619" s="135" t="s">
        <v>812</v>
      </c>
      <c r="E4619" s="135"/>
      <c r="F4619" s="135"/>
    </row>
    <row r="4620" spans="1:6" ht="14.5">
      <c r="A4620" s="135" t="s">
        <v>7031</v>
      </c>
      <c r="B4620" s="135">
        <v>516098</v>
      </c>
      <c r="C4620" s="135" t="s">
        <v>391</v>
      </c>
      <c r="D4620" s="135" t="s">
        <v>406</v>
      </c>
      <c r="E4620" s="135"/>
      <c r="F4620" s="135"/>
    </row>
    <row r="4621" spans="1:6" ht="14.5">
      <c r="A4621" s="135" t="s">
        <v>7032</v>
      </c>
      <c r="B4621" s="135">
        <v>526953</v>
      </c>
      <c r="C4621" s="135" t="s">
        <v>7033</v>
      </c>
      <c r="D4621" s="135" t="s">
        <v>429</v>
      </c>
      <c r="E4621" s="135"/>
      <c r="F4621" s="135"/>
    </row>
    <row r="4622" spans="1:6" ht="14.5">
      <c r="A4622" s="135" t="s">
        <v>7034</v>
      </c>
      <c r="B4622" s="135" t="s">
        <v>391</v>
      </c>
      <c r="C4622" s="135" t="s">
        <v>7035</v>
      </c>
      <c r="D4622" s="135" t="s">
        <v>402</v>
      </c>
      <c r="E4622" s="135"/>
      <c r="F4622" s="135"/>
    </row>
    <row r="4623" spans="1:6" ht="14.5">
      <c r="A4623" s="135" t="s">
        <v>7036</v>
      </c>
      <c r="B4623" s="135">
        <v>512229</v>
      </c>
      <c r="C4623" s="135" t="s">
        <v>391</v>
      </c>
      <c r="D4623" s="135" t="s">
        <v>413</v>
      </c>
      <c r="E4623" s="135"/>
      <c r="F4623" s="135"/>
    </row>
    <row r="4624" spans="1:6" ht="14.5">
      <c r="A4624" s="135" t="s">
        <v>7037</v>
      </c>
      <c r="B4624" s="135">
        <v>512229</v>
      </c>
      <c r="C4624" s="135" t="s">
        <v>391</v>
      </c>
      <c r="D4624" s="135" t="s">
        <v>413</v>
      </c>
      <c r="E4624" s="135"/>
      <c r="F4624" s="135"/>
    </row>
    <row r="4625" spans="1:6" ht="14.5">
      <c r="A4625" s="135" t="s">
        <v>7038</v>
      </c>
      <c r="B4625" s="135">
        <v>531695</v>
      </c>
      <c r="C4625" s="135" t="s">
        <v>391</v>
      </c>
      <c r="D4625" s="135" t="s">
        <v>394</v>
      </c>
      <c r="E4625" s="135"/>
      <c r="F4625" s="135"/>
    </row>
    <row r="4626" spans="1:6" ht="14.5">
      <c r="A4626" s="135" t="s">
        <v>7039</v>
      </c>
      <c r="B4626" s="135">
        <v>531950</v>
      </c>
      <c r="C4626" s="135" t="s">
        <v>391</v>
      </c>
      <c r="D4626" s="135" t="s">
        <v>374</v>
      </c>
      <c r="E4626" s="135"/>
      <c r="F4626" s="135"/>
    </row>
    <row r="4627" spans="1:6" ht="14.5">
      <c r="A4627" s="135" t="s">
        <v>7040</v>
      </c>
      <c r="B4627" s="135">
        <v>515099</v>
      </c>
      <c r="C4627" s="135" t="s">
        <v>391</v>
      </c>
      <c r="D4627" s="135" t="s">
        <v>919</v>
      </c>
      <c r="E4627" s="135"/>
      <c r="F4627" s="135"/>
    </row>
    <row r="4628" spans="1:6" ht="14.5">
      <c r="A4628" s="135" t="s">
        <v>7041</v>
      </c>
      <c r="B4628" s="135" t="s">
        <v>391</v>
      </c>
      <c r="C4628" s="135" t="s">
        <v>7042</v>
      </c>
      <c r="D4628" s="135" t="s">
        <v>402</v>
      </c>
      <c r="E4628" s="135"/>
      <c r="F4628" s="135"/>
    </row>
    <row r="4629" spans="1:6" ht="14.5">
      <c r="A4629" s="135" t="s">
        <v>7043</v>
      </c>
      <c r="B4629" s="135">
        <v>520113</v>
      </c>
      <c r="C4629" s="135" t="s">
        <v>7044</v>
      </c>
      <c r="D4629" s="135" t="s">
        <v>576</v>
      </c>
      <c r="E4629" s="135"/>
      <c r="F4629" s="135"/>
    </row>
    <row r="4630" spans="1:6" ht="14.5">
      <c r="A4630" s="135" t="s">
        <v>7045</v>
      </c>
      <c r="B4630" s="135">
        <v>520113</v>
      </c>
      <c r="C4630" s="135" t="s">
        <v>7044</v>
      </c>
      <c r="D4630" s="135" t="s">
        <v>576</v>
      </c>
      <c r="E4630" s="135"/>
      <c r="F4630" s="135"/>
    </row>
    <row r="4631" spans="1:6" ht="14.5">
      <c r="A4631" s="135" t="s">
        <v>7046</v>
      </c>
      <c r="B4631" s="135">
        <v>539331</v>
      </c>
      <c r="C4631" s="135" t="s">
        <v>7047</v>
      </c>
      <c r="D4631" s="135" t="s">
        <v>689</v>
      </c>
      <c r="E4631" s="135"/>
      <c r="F4631" s="135"/>
    </row>
    <row r="4632" spans="1:6" ht="14.5">
      <c r="A4632" s="135" t="s">
        <v>7048</v>
      </c>
      <c r="B4632" s="135">
        <v>532953</v>
      </c>
      <c r="C4632" s="135" t="s">
        <v>7049</v>
      </c>
      <c r="D4632" s="135" t="s">
        <v>689</v>
      </c>
      <c r="E4632" s="135"/>
      <c r="F4632" s="135"/>
    </row>
    <row r="4633" spans="1:6" ht="14.5">
      <c r="A4633" s="135" t="s">
        <v>7050</v>
      </c>
      <c r="B4633" s="135">
        <v>537524</v>
      </c>
      <c r="C4633" s="135" t="s">
        <v>391</v>
      </c>
      <c r="D4633" s="135" t="s">
        <v>1437</v>
      </c>
      <c r="E4633" s="135"/>
      <c r="F4633" s="135"/>
    </row>
    <row r="4634" spans="1:6" ht="14.5">
      <c r="A4634" s="135" t="s">
        <v>7051</v>
      </c>
      <c r="B4634" s="135">
        <v>538732</v>
      </c>
      <c r="C4634" s="135" t="s">
        <v>391</v>
      </c>
      <c r="D4634" s="135" t="s">
        <v>408</v>
      </c>
      <c r="E4634" s="135"/>
      <c r="F4634" s="135"/>
    </row>
    <row r="4635" spans="1:6" ht="14.5">
      <c r="A4635" s="135" t="s">
        <v>7052</v>
      </c>
      <c r="B4635" s="135">
        <v>523796</v>
      </c>
      <c r="C4635" s="135" t="s">
        <v>7053</v>
      </c>
      <c r="D4635" s="135" t="s">
        <v>592</v>
      </c>
      <c r="E4635" s="135"/>
      <c r="F4635" s="135"/>
    </row>
    <row r="4636" spans="1:6" ht="14.5">
      <c r="A4636" s="135" t="s">
        <v>7054</v>
      </c>
      <c r="B4636" s="135">
        <v>503349</v>
      </c>
      <c r="C4636" s="135" t="s">
        <v>391</v>
      </c>
      <c r="D4636" s="135" t="s">
        <v>406</v>
      </c>
      <c r="E4636" s="135"/>
      <c r="F4636" s="135"/>
    </row>
    <row r="4637" spans="1:6" ht="14.5">
      <c r="A4637" s="135" t="s">
        <v>7055</v>
      </c>
      <c r="B4637" s="135">
        <v>531234</v>
      </c>
      <c r="C4637" s="135" t="s">
        <v>391</v>
      </c>
      <c r="D4637" s="135" t="s">
        <v>385</v>
      </c>
      <c r="E4637" s="135"/>
      <c r="F4637" s="135"/>
    </row>
    <row r="4638" spans="1:6" ht="14.5">
      <c r="A4638" s="135" t="s">
        <v>7056</v>
      </c>
      <c r="B4638" s="135">
        <v>531234</v>
      </c>
      <c r="C4638" s="135" t="s">
        <v>391</v>
      </c>
      <c r="D4638" s="135" t="s">
        <v>385</v>
      </c>
      <c r="E4638" s="135"/>
      <c r="F4638" s="135"/>
    </row>
    <row r="4639" spans="1:6" ht="14.5">
      <c r="A4639" s="135" t="s">
        <v>7057</v>
      </c>
      <c r="B4639" s="135">
        <v>511389</v>
      </c>
      <c r="C4639" s="135" t="s">
        <v>7058</v>
      </c>
      <c r="D4639" s="135" t="s">
        <v>760</v>
      </c>
      <c r="E4639" s="135"/>
      <c r="F4639" s="135"/>
    </row>
    <row r="4640" spans="1:6" ht="14.5">
      <c r="A4640" s="135" t="s">
        <v>7059</v>
      </c>
      <c r="B4640" s="135">
        <v>531717</v>
      </c>
      <c r="C4640" s="135" t="s">
        <v>7060</v>
      </c>
      <c r="D4640" s="135" t="s">
        <v>551</v>
      </c>
      <c r="E4640" s="135"/>
      <c r="F4640" s="135"/>
    </row>
    <row r="4641" spans="1:6" ht="14.5">
      <c r="A4641" s="135" t="s">
        <v>7061</v>
      </c>
      <c r="B4641" s="135">
        <v>539659</v>
      </c>
      <c r="C4641" s="135" t="s">
        <v>391</v>
      </c>
      <c r="D4641" s="135" t="s">
        <v>880</v>
      </c>
      <c r="E4641" s="135"/>
      <c r="F4641" s="135"/>
    </row>
    <row r="4642" spans="1:6" ht="14.5">
      <c r="A4642" s="135" t="s">
        <v>7062</v>
      </c>
      <c r="B4642" s="135">
        <v>523724</v>
      </c>
      <c r="C4642" s="135" t="s">
        <v>7063</v>
      </c>
      <c r="D4642" s="135" t="s">
        <v>477</v>
      </c>
      <c r="E4642" s="135"/>
      <c r="F4642" s="135"/>
    </row>
    <row r="4643" spans="1:6" ht="14.5">
      <c r="A4643" s="135" t="s">
        <v>7064</v>
      </c>
      <c r="B4643" s="135">
        <v>531069</v>
      </c>
      <c r="C4643" s="135" t="s">
        <v>391</v>
      </c>
      <c r="D4643" s="135" t="s">
        <v>640</v>
      </c>
      <c r="E4643" s="135"/>
      <c r="F4643" s="135"/>
    </row>
    <row r="4644" spans="1:6" ht="14.5">
      <c r="A4644" s="135" t="s">
        <v>7065</v>
      </c>
      <c r="B4644" s="135">
        <v>530151</v>
      </c>
      <c r="C4644" s="135" t="s">
        <v>391</v>
      </c>
      <c r="D4644" s="135" t="s">
        <v>413</v>
      </c>
      <c r="E4644" s="135"/>
      <c r="F4644" s="135"/>
    </row>
    <row r="4645" spans="1:6" ht="14.5">
      <c r="A4645" s="135" t="s">
        <v>7066</v>
      </c>
      <c r="B4645" s="135">
        <v>532401</v>
      </c>
      <c r="C4645" s="135" t="s">
        <v>7067</v>
      </c>
      <c r="D4645" s="135" t="s">
        <v>709</v>
      </c>
      <c r="E4645" s="135"/>
      <c r="F4645" s="135"/>
    </row>
    <row r="4646" spans="1:6" ht="14.5">
      <c r="A4646" s="135" t="s">
        <v>7068</v>
      </c>
      <c r="B4646" s="135">
        <v>537820</v>
      </c>
      <c r="C4646" s="135" t="s">
        <v>7069</v>
      </c>
      <c r="D4646" s="135" t="s">
        <v>408</v>
      </c>
      <c r="E4646" s="135"/>
      <c r="F4646" s="135"/>
    </row>
    <row r="4647" spans="1:6" ht="14.5">
      <c r="A4647" s="135" t="s">
        <v>7070</v>
      </c>
      <c r="B4647" s="135">
        <v>531334</v>
      </c>
      <c r="C4647" s="135" t="s">
        <v>391</v>
      </c>
      <c r="D4647" s="135" t="s">
        <v>812</v>
      </c>
      <c r="E4647" s="135"/>
      <c r="F4647" s="135"/>
    </row>
    <row r="4648" spans="1:6" ht="14.5">
      <c r="A4648" s="135" t="s">
        <v>7071</v>
      </c>
      <c r="B4648" s="135">
        <v>530961</v>
      </c>
      <c r="C4648" s="135" t="s">
        <v>7072</v>
      </c>
      <c r="D4648" s="135" t="s">
        <v>551</v>
      </c>
      <c r="E4648" s="135"/>
      <c r="F4648" s="135"/>
    </row>
    <row r="4649" spans="1:6" ht="14.5">
      <c r="A4649" s="135" t="s">
        <v>7073</v>
      </c>
      <c r="B4649" s="135">
        <v>542655</v>
      </c>
      <c r="C4649" s="135" t="s">
        <v>7074</v>
      </c>
      <c r="D4649" s="135" t="s">
        <v>757</v>
      </c>
      <c r="E4649" s="135"/>
      <c r="F4649" s="135"/>
    </row>
    <row r="4650" spans="1:6" ht="14.5">
      <c r="A4650" s="135" t="s">
        <v>7075</v>
      </c>
      <c r="B4650" s="135">
        <v>531518</v>
      </c>
      <c r="C4650" s="135" t="s">
        <v>391</v>
      </c>
      <c r="D4650" s="135" t="s">
        <v>589</v>
      </c>
      <c r="E4650" s="135"/>
      <c r="F4650" s="135"/>
    </row>
    <row r="4651" spans="1:6" ht="14.5">
      <c r="A4651" s="135" t="s">
        <v>7076</v>
      </c>
      <c r="B4651" s="135">
        <v>519307</v>
      </c>
      <c r="C4651" s="135" t="s">
        <v>391</v>
      </c>
      <c r="D4651" s="135" t="s">
        <v>551</v>
      </c>
      <c r="E4651" s="135"/>
      <c r="F4651" s="135"/>
    </row>
    <row r="4652" spans="1:6" ht="14.5">
      <c r="A4652" s="135" t="s">
        <v>7077</v>
      </c>
      <c r="B4652" s="135">
        <v>530477</v>
      </c>
      <c r="C4652" s="135" t="s">
        <v>391</v>
      </c>
      <c r="D4652" s="135" t="s">
        <v>429</v>
      </c>
      <c r="E4652" s="135"/>
      <c r="F4652" s="135"/>
    </row>
    <row r="4653" spans="1:6" ht="14.5">
      <c r="A4653" s="135" t="s">
        <v>7078</v>
      </c>
      <c r="B4653" s="135">
        <v>530477</v>
      </c>
      <c r="C4653" s="135" t="s">
        <v>391</v>
      </c>
      <c r="D4653" s="135" t="s">
        <v>429</v>
      </c>
      <c r="E4653" s="135"/>
      <c r="F4653" s="135"/>
    </row>
    <row r="4654" spans="1:6" ht="14.5">
      <c r="A4654" s="135" t="s">
        <v>7079</v>
      </c>
      <c r="B4654" s="135">
        <v>506196</v>
      </c>
      <c r="C4654" s="135" t="s">
        <v>391</v>
      </c>
      <c r="D4654" s="135" t="s">
        <v>413</v>
      </c>
      <c r="E4654" s="135"/>
      <c r="F4654" s="135"/>
    </row>
    <row r="4655" spans="1:6" ht="14.5">
      <c r="A4655" s="135" t="s">
        <v>7080</v>
      </c>
      <c r="B4655" s="135">
        <v>519373</v>
      </c>
      <c r="C4655" s="135" t="s">
        <v>7081</v>
      </c>
      <c r="D4655" s="135" t="s">
        <v>640</v>
      </c>
      <c r="E4655" s="135"/>
      <c r="F4655" s="135"/>
    </row>
    <row r="4656" spans="1:6" ht="14.5">
      <c r="A4656" s="135" t="s">
        <v>7082</v>
      </c>
      <c r="B4656" s="135">
        <v>524394</v>
      </c>
      <c r="C4656" s="135" t="s">
        <v>7083</v>
      </c>
      <c r="D4656" s="135" t="s">
        <v>580</v>
      </c>
      <c r="E4656" s="135"/>
      <c r="F4656" s="135"/>
    </row>
    <row r="4657" spans="1:6" ht="14.5">
      <c r="A4657" s="135" t="s">
        <v>7084</v>
      </c>
      <c r="B4657" s="135">
        <v>504380</v>
      </c>
      <c r="C4657" s="135" t="s">
        <v>391</v>
      </c>
      <c r="D4657" s="135" t="s">
        <v>413</v>
      </c>
      <c r="E4657" s="135"/>
      <c r="F4657" s="135"/>
    </row>
    <row r="4658" spans="1:6" ht="14.5">
      <c r="A4658" s="135" t="s">
        <v>7085</v>
      </c>
      <c r="B4658" s="135">
        <v>524200</v>
      </c>
      <c r="C4658" s="135" t="s">
        <v>7086</v>
      </c>
      <c r="D4658" s="135" t="s">
        <v>439</v>
      </c>
      <c r="E4658" s="135"/>
      <c r="F4658" s="135"/>
    </row>
    <row r="4659" spans="1:6" ht="14.5">
      <c r="A4659" s="135" t="s">
        <v>7087</v>
      </c>
      <c r="B4659" s="135">
        <v>534639</v>
      </c>
      <c r="C4659" s="135" t="s">
        <v>391</v>
      </c>
      <c r="D4659" s="135" t="s">
        <v>586</v>
      </c>
      <c r="E4659" s="135"/>
      <c r="F4659" s="135"/>
    </row>
    <row r="4660" spans="1:6" ht="14.5">
      <c r="A4660" s="135" t="s">
        <v>7088</v>
      </c>
      <c r="B4660" s="135">
        <v>517015</v>
      </c>
      <c r="C4660" s="135" t="s">
        <v>7089</v>
      </c>
      <c r="D4660" s="135" t="s">
        <v>661</v>
      </c>
      <c r="E4660" s="135"/>
      <c r="F4660" s="135"/>
    </row>
    <row r="4661" spans="1:6" ht="14.5">
      <c r="A4661" s="135" t="s">
        <v>7090</v>
      </c>
      <c r="B4661" s="135" t="s">
        <v>391</v>
      </c>
      <c r="C4661" s="135" t="s">
        <v>7091</v>
      </c>
      <c r="D4661" s="135" t="s">
        <v>402</v>
      </c>
      <c r="E4661" s="135"/>
      <c r="F4661" s="135"/>
    </row>
    <row r="4662" spans="1:6" ht="14.5">
      <c r="A4662" s="135" t="s">
        <v>7092</v>
      </c>
      <c r="B4662" s="135">
        <v>531051</v>
      </c>
      <c r="C4662" s="135" t="s">
        <v>391</v>
      </c>
      <c r="D4662" s="135" t="s">
        <v>408</v>
      </c>
      <c r="E4662" s="135"/>
      <c r="F4662" s="135"/>
    </row>
    <row r="4663" spans="1:6" ht="14.5">
      <c r="A4663" s="135" t="s">
        <v>7093</v>
      </c>
      <c r="B4663" s="135">
        <v>524129</v>
      </c>
      <c r="C4663" s="135" t="s">
        <v>7094</v>
      </c>
      <c r="D4663" s="135" t="s">
        <v>768</v>
      </c>
      <c r="E4663" s="135"/>
      <c r="F4663" s="135"/>
    </row>
    <row r="4664" spans="1:6" ht="14.5">
      <c r="A4664" s="135" t="s">
        <v>7095</v>
      </c>
      <c r="B4664" s="135">
        <v>524129</v>
      </c>
      <c r="C4664" s="135" t="s">
        <v>7096</v>
      </c>
      <c r="D4664" s="135" t="s">
        <v>768</v>
      </c>
      <c r="E4664" s="135"/>
      <c r="F4664" s="135"/>
    </row>
    <row r="4665" spans="1:6" ht="14.5">
      <c r="A4665" s="135" t="s">
        <v>7097</v>
      </c>
      <c r="B4665" s="135">
        <v>530401</v>
      </c>
      <c r="C4665" s="135" t="s">
        <v>391</v>
      </c>
      <c r="D4665" s="135" t="s">
        <v>439</v>
      </c>
      <c r="E4665" s="135"/>
      <c r="F4665" s="135"/>
    </row>
    <row r="4666" spans="1:6" ht="14.5">
      <c r="A4666" s="135" t="s">
        <v>7098</v>
      </c>
      <c r="B4666" s="135">
        <v>532613</v>
      </c>
      <c r="C4666" s="135" t="s">
        <v>7099</v>
      </c>
      <c r="D4666" s="135" t="s">
        <v>413</v>
      </c>
      <c r="E4666" s="135"/>
      <c r="F4666" s="135"/>
    </row>
    <row r="4667" spans="1:6" ht="14.5">
      <c r="A4667" s="135" t="s">
        <v>7100</v>
      </c>
      <c r="B4667" s="135">
        <v>507880</v>
      </c>
      <c r="C4667" s="135" t="s">
        <v>7101</v>
      </c>
      <c r="D4667" s="135" t="s">
        <v>505</v>
      </c>
      <c r="E4667" s="135"/>
      <c r="F4667" s="135"/>
    </row>
    <row r="4668" spans="1:6" ht="14.5">
      <c r="A4668" s="135" t="s">
        <v>7102</v>
      </c>
      <c r="B4668" s="135">
        <v>514302</v>
      </c>
      <c r="C4668" s="135" t="s">
        <v>391</v>
      </c>
      <c r="D4668" s="135" t="s">
        <v>406</v>
      </c>
      <c r="E4668" s="135"/>
      <c r="F4668" s="135"/>
    </row>
    <row r="4669" spans="1:6" ht="14.5">
      <c r="A4669" s="135" t="s">
        <v>7103</v>
      </c>
      <c r="B4669" s="135">
        <v>511726</v>
      </c>
      <c r="C4669" s="135" t="s">
        <v>7104</v>
      </c>
      <c r="D4669" s="135" t="s">
        <v>477</v>
      </c>
      <c r="E4669" s="135"/>
      <c r="F4669" s="135"/>
    </row>
    <row r="4670" spans="1:6" ht="14.5">
      <c r="A4670" s="135" t="s">
        <v>7105</v>
      </c>
      <c r="B4670" s="135">
        <v>530627</v>
      </c>
      <c r="C4670" s="135" t="s">
        <v>391</v>
      </c>
      <c r="D4670" s="135" t="s">
        <v>551</v>
      </c>
      <c r="E4670" s="135"/>
      <c r="F4670" s="135"/>
    </row>
    <row r="4671" spans="1:6" ht="14.5">
      <c r="A4671" s="135" t="s">
        <v>7106</v>
      </c>
      <c r="B4671" s="135">
        <v>519457</v>
      </c>
      <c r="C4671" s="135" t="s">
        <v>391</v>
      </c>
      <c r="D4671" s="135" t="s">
        <v>451</v>
      </c>
      <c r="E4671" s="135"/>
      <c r="F4671" s="135"/>
    </row>
    <row r="4672" spans="1:6" ht="14.5">
      <c r="A4672" s="135" t="s">
        <v>7107</v>
      </c>
      <c r="B4672" s="135">
        <v>530521</v>
      </c>
      <c r="C4672" s="135" t="s">
        <v>391</v>
      </c>
      <c r="D4672" s="135" t="s">
        <v>505</v>
      </c>
      <c r="E4672" s="135"/>
      <c r="F4672" s="135"/>
    </row>
    <row r="4673" spans="1:6" ht="14.5">
      <c r="A4673" s="135" t="s">
        <v>7108</v>
      </c>
      <c r="B4673" s="135">
        <v>539167</v>
      </c>
      <c r="C4673" s="135" t="s">
        <v>391</v>
      </c>
      <c r="D4673" s="135" t="s">
        <v>408</v>
      </c>
      <c r="E4673" s="135"/>
      <c r="F4673" s="135"/>
    </row>
    <row r="4674" spans="1:6" ht="14.5">
      <c r="A4674" s="135" t="s">
        <v>7109</v>
      </c>
      <c r="B4674" s="135">
        <v>532354</v>
      </c>
      <c r="C4674" s="135" t="s">
        <v>391</v>
      </c>
      <c r="D4674" s="135" t="s">
        <v>484</v>
      </c>
      <c r="E4674" s="135"/>
      <c r="F4674" s="135"/>
    </row>
    <row r="4675" spans="1:6" ht="14.5">
      <c r="A4675" s="135" t="s">
        <v>7110</v>
      </c>
      <c r="B4675" s="135">
        <v>532372</v>
      </c>
      <c r="C4675" s="135" t="s">
        <v>391</v>
      </c>
      <c r="D4675" s="135" t="s">
        <v>484</v>
      </c>
      <c r="E4675" s="135"/>
      <c r="F4675" s="135"/>
    </row>
    <row r="4676" spans="1:6" ht="14.5">
      <c r="A4676" s="135" t="s">
        <v>7111</v>
      </c>
      <c r="B4676" s="135">
        <v>534741</v>
      </c>
      <c r="C4676" s="135" t="s">
        <v>391</v>
      </c>
      <c r="D4676" s="135" t="s">
        <v>496</v>
      </c>
      <c r="E4676" s="135"/>
      <c r="F4676" s="135"/>
    </row>
    <row r="4677" spans="1:6" ht="14.5">
      <c r="A4677" s="135" t="s">
        <v>7112</v>
      </c>
      <c r="B4677" s="135">
        <v>531126</v>
      </c>
      <c r="C4677" s="135" t="s">
        <v>391</v>
      </c>
      <c r="D4677" s="135" t="s">
        <v>484</v>
      </c>
      <c r="E4677" s="135"/>
      <c r="F4677" s="135"/>
    </row>
    <row r="4678" spans="1:6" ht="14.5">
      <c r="A4678" s="135" t="s">
        <v>7113</v>
      </c>
      <c r="B4678" s="135">
        <v>532721</v>
      </c>
      <c r="C4678" s="135" t="s">
        <v>7114</v>
      </c>
      <c r="D4678" s="135" t="s">
        <v>423</v>
      </c>
      <c r="E4678" s="135"/>
      <c r="F4678" s="135"/>
    </row>
    <row r="4679" spans="1:6" ht="14.5">
      <c r="A4679" s="135" t="s">
        <v>7115</v>
      </c>
      <c r="B4679" s="135">
        <v>531025</v>
      </c>
      <c r="C4679" s="135" t="s">
        <v>391</v>
      </c>
      <c r="D4679" s="135" t="s">
        <v>374</v>
      </c>
      <c r="E4679" s="135"/>
      <c r="F4679" s="135"/>
    </row>
    <row r="4680" spans="1:6" ht="14.5">
      <c r="A4680" s="135" t="s">
        <v>7116</v>
      </c>
      <c r="B4680" s="135">
        <v>506146</v>
      </c>
      <c r="C4680" s="135" t="s">
        <v>7117</v>
      </c>
      <c r="D4680" s="135" t="s">
        <v>406</v>
      </c>
      <c r="E4680" s="135"/>
      <c r="F4680" s="135"/>
    </row>
    <row r="4681" spans="1:6" ht="14.5">
      <c r="A4681" s="135" t="s">
        <v>7118</v>
      </c>
      <c r="B4681" s="135">
        <v>509055</v>
      </c>
      <c r="C4681" s="135" t="s">
        <v>7119</v>
      </c>
      <c r="D4681" s="135" t="s">
        <v>404</v>
      </c>
      <c r="E4681" s="135"/>
      <c r="F4681" s="135"/>
    </row>
    <row r="4682" spans="1:6" ht="14.5">
      <c r="A4682" s="135" t="s">
        <v>7120</v>
      </c>
      <c r="B4682" s="135">
        <v>540097</v>
      </c>
      <c r="C4682" s="135" t="s">
        <v>391</v>
      </c>
      <c r="D4682" s="135" t="s">
        <v>374</v>
      </c>
      <c r="E4682" s="135"/>
      <c r="F4682" s="135"/>
    </row>
    <row r="4683" spans="1:6" ht="14.5">
      <c r="A4683" s="135" t="s">
        <v>7121</v>
      </c>
      <c r="B4683" s="135">
        <v>532411</v>
      </c>
      <c r="C4683" s="135" t="s">
        <v>7122</v>
      </c>
      <c r="D4683" s="135" t="s">
        <v>484</v>
      </c>
      <c r="E4683" s="135"/>
      <c r="F4683" s="135"/>
    </row>
    <row r="4684" spans="1:6" ht="14.5">
      <c r="A4684" s="135" t="s">
        <v>7123</v>
      </c>
      <c r="B4684" s="135">
        <v>539398</v>
      </c>
      <c r="C4684" s="135" t="s">
        <v>391</v>
      </c>
      <c r="D4684" s="135" t="s">
        <v>399</v>
      </c>
      <c r="E4684" s="135"/>
      <c r="F4684" s="135"/>
    </row>
    <row r="4685" spans="1:6" ht="14.5">
      <c r="A4685" s="135" t="s">
        <v>7124</v>
      </c>
      <c r="B4685" s="135">
        <v>538598</v>
      </c>
      <c r="C4685" s="135" t="s">
        <v>391</v>
      </c>
      <c r="D4685" s="135" t="s">
        <v>406</v>
      </c>
      <c r="E4685" s="135"/>
      <c r="F4685" s="135"/>
    </row>
    <row r="4686" spans="1:6" ht="14.5">
      <c r="A4686" s="135" t="s">
        <v>7125</v>
      </c>
      <c r="B4686" s="135">
        <v>516072</v>
      </c>
      <c r="C4686" s="135" t="s">
        <v>7126</v>
      </c>
      <c r="D4686" s="135" t="s">
        <v>439</v>
      </c>
      <c r="E4686" s="135"/>
      <c r="F4686" s="135"/>
    </row>
    <row r="4687" spans="1:6" ht="14.5">
      <c r="A4687" s="135" t="s">
        <v>7127</v>
      </c>
      <c r="B4687" s="135">
        <v>512064</v>
      </c>
      <c r="C4687" s="135" t="s">
        <v>7128</v>
      </c>
      <c r="D4687" s="135" t="s">
        <v>812</v>
      </c>
      <c r="E4687" s="135"/>
      <c r="F4687" s="135"/>
    </row>
    <row r="4688" spans="1:6" ht="14.5">
      <c r="A4688" s="135" t="s">
        <v>7129</v>
      </c>
      <c r="B4688" s="135">
        <v>526441</v>
      </c>
      <c r="C4688" s="135" t="s">
        <v>391</v>
      </c>
      <c r="D4688" s="135" t="s">
        <v>1994</v>
      </c>
      <c r="E4688" s="135"/>
      <c r="F4688" s="135"/>
    </row>
    <row r="4689" spans="1:6" ht="14.5">
      <c r="A4689" s="135" t="s">
        <v>7130</v>
      </c>
      <c r="B4689" s="135">
        <v>531668</v>
      </c>
      <c r="C4689" s="135" t="s">
        <v>391</v>
      </c>
      <c r="D4689" s="135" t="s">
        <v>394</v>
      </c>
      <c r="E4689" s="135"/>
      <c r="F4689" s="135"/>
    </row>
    <row r="4690" spans="1:6" ht="14.5">
      <c r="A4690" s="135" t="s">
        <v>7131</v>
      </c>
      <c r="B4690" s="135">
        <v>524711</v>
      </c>
      <c r="C4690" s="135" t="s">
        <v>391</v>
      </c>
      <c r="D4690" s="135" t="s">
        <v>429</v>
      </c>
      <c r="E4690" s="135"/>
      <c r="F4690" s="135"/>
    </row>
    <row r="4691" spans="1:6" ht="14.5">
      <c r="A4691" s="135" t="s">
        <v>7132</v>
      </c>
      <c r="B4691" s="135">
        <v>538565</v>
      </c>
      <c r="C4691" s="135" t="s">
        <v>391</v>
      </c>
      <c r="D4691" s="135" t="s">
        <v>408</v>
      </c>
      <c r="E4691" s="135"/>
      <c r="F4691" s="135"/>
    </row>
    <row r="4692" spans="1:6" ht="14.5">
      <c r="A4692" s="135" t="s">
        <v>7133</v>
      </c>
      <c r="B4692" s="135">
        <v>540823</v>
      </c>
      <c r="C4692" s="135" t="s">
        <v>391</v>
      </c>
      <c r="D4692" s="135" t="s">
        <v>413</v>
      </c>
      <c r="E4692" s="135"/>
      <c r="F4692" s="135"/>
    </row>
    <row r="4693" spans="1:6" ht="14.5">
      <c r="A4693" s="135" t="s">
        <v>7134</v>
      </c>
      <c r="B4693" s="135">
        <v>541735</v>
      </c>
      <c r="C4693" s="135" t="s">
        <v>391</v>
      </c>
      <c r="D4693" s="135" t="s">
        <v>789</v>
      </c>
      <c r="E4693" s="135"/>
      <c r="F4693" s="135"/>
    </row>
    <row r="4694" spans="1:6" ht="14.5">
      <c r="A4694" s="135" t="s">
        <v>7135</v>
      </c>
      <c r="B4694" s="135">
        <v>530057</v>
      </c>
      <c r="C4694" s="135" t="s">
        <v>391</v>
      </c>
      <c r="D4694" s="135" t="s">
        <v>429</v>
      </c>
      <c r="E4694" s="135"/>
      <c r="F4694" s="135"/>
    </row>
    <row r="4695" spans="1:6" ht="14.5">
      <c r="A4695" s="135" t="s">
        <v>7136</v>
      </c>
      <c r="B4695" s="135">
        <v>524576</v>
      </c>
      <c r="C4695" s="135" t="s">
        <v>391</v>
      </c>
      <c r="D4695" s="135" t="s">
        <v>439</v>
      </c>
      <c r="E4695" s="135"/>
      <c r="F4695" s="135"/>
    </row>
    <row r="4696" spans="1:6" ht="14.5">
      <c r="A4696" s="135" t="s">
        <v>7137</v>
      </c>
      <c r="B4696" s="135">
        <v>532660</v>
      </c>
      <c r="C4696" s="135" t="s">
        <v>7138</v>
      </c>
      <c r="D4696" s="135" t="s">
        <v>429</v>
      </c>
      <c r="E4696" s="135"/>
      <c r="F4696" s="135"/>
    </row>
    <row r="4697" spans="1:6" ht="14.5">
      <c r="A4697" s="135" t="s">
        <v>7139</v>
      </c>
      <c r="B4697" s="135">
        <v>511509</v>
      </c>
      <c r="C4697" s="135" t="s">
        <v>391</v>
      </c>
      <c r="D4697" s="135" t="s">
        <v>729</v>
      </c>
      <c r="E4697" s="135"/>
      <c r="F4697" s="135"/>
    </row>
    <row r="4698" spans="1:6" ht="14.5">
      <c r="A4698" s="135" t="s">
        <v>7140</v>
      </c>
      <c r="B4698" s="135">
        <v>509026</v>
      </c>
      <c r="C4698" s="135" t="s">
        <v>391</v>
      </c>
      <c r="D4698" s="135" t="s">
        <v>496</v>
      </c>
      <c r="E4698" s="135"/>
      <c r="F4698" s="135"/>
    </row>
    <row r="4699" spans="1:6" ht="14.5">
      <c r="A4699" s="135" t="s">
        <v>7141</v>
      </c>
      <c r="B4699" s="135">
        <v>536128</v>
      </c>
      <c r="C4699" s="135" t="s">
        <v>391</v>
      </c>
      <c r="D4699" s="135" t="s">
        <v>789</v>
      </c>
      <c r="E4699" s="135"/>
      <c r="F4699" s="135"/>
    </row>
    <row r="4700" spans="1:6" ht="14.5">
      <c r="A4700" s="135" t="s">
        <v>7142</v>
      </c>
      <c r="B4700" s="135">
        <v>511333</v>
      </c>
      <c r="C4700" s="135" t="s">
        <v>7143</v>
      </c>
      <c r="D4700" s="135" t="s">
        <v>374</v>
      </c>
      <c r="E4700" s="135"/>
      <c r="F4700" s="135"/>
    </row>
    <row r="4701" spans="1:6" ht="14.5">
      <c r="A4701" s="135" t="s">
        <v>7144</v>
      </c>
      <c r="B4701" s="135">
        <v>534976</v>
      </c>
      <c r="C4701" s="135" t="s">
        <v>7145</v>
      </c>
      <c r="D4701" s="135" t="s">
        <v>560</v>
      </c>
      <c r="E4701" s="135"/>
      <c r="F4701" s="135"/>
    </row>
    <row r="4702" spans="1:6" ht="14.5">
      <c r="A4702" s="135" t="s">
        <v>7146</v>
      </c>
      <c r="B4702" s="135">
        <v>533427</v>
      </c>
      <c r="C4702" s="135" t="s">
        <v>391</v>
      </c>
      <c r="D4702" s="135" t="s">
        <v>527</v>
      </c>
      <c r="E4702" s="135"/>
      <c r="F4702" s="135"/>
    </row>
    <row r="4703" spans="1:6" ht="14.5">
      <c r="A4703" s="135" t="s">
        <v>7147</v>
      </c>
      <c r="B4703" s="135">
        <v>539222</v>
      </c>
      <c r="C4703" s="135" t="s">
        <v>391</v>
      </c>
      <c r="D4703" s="135" t="s">
        <v>1394</v>
      </c>
      <c r="E4703" s="135"/>
      <c r="F4703" s="135"/>
    </row>
    <row r="4704" spans="1:6" ht="14.5">
      <c r="A4704" s="135" t="s">
        <v>7148</v>
      </c>
      <c r="B4704" s="135">
        <v>532822</v>
      </c>
      <c r="C4704" s="135" t="s">
        <v>7149</v>
      </c>
      <c r="D4704" s="135" t="s">
        <v>1335</v>
      </c>
      <c r="E4704" s="135"/>
      <c r="F4704" s="135"/>
    </row>
    <row r="4705" spans="1:6" ht="14.5">
      <c r="A4705" s="135" t="s">
        <v>7150</v>
      </c>
      <c r="B4705" s="135">
        <v>522122</v>
      </c>
      <c r="C4705" s="135" t="s">
        <v>391</v>
      </c>
      <c r="D4705" s="135" t="s">
        <v>406</v>
      </c>
      <c r="E4705" s="135"/>
      <c r="F4705" s="135"/>
    </row>
    <row r="4706" spans="1:6" ht="14.5">
      <c r="A4706" s="135" t="s">
        <v>7151</v>
      </c>
      <c r="B4706" s="135">
        <v>522122</v>
      </c>
      <c r="C4706" s="135" t="s">
        <v>391</v>
      </c>
      <c r="D4706" s="135" t="s">
        <v>406</v>
      </c>
      <c r="E4706" s="135"/>
      <c r="F4706" s="135"/>
    </row>
    <row r="4707" spans="1:6" ht="14.5">
      <c r="A4707" s="135" t="s">
        <v>7152</v>
      </c>
      <c r="B4707" s="135">
        <v>509038</v>
      </c>
      <c r="C4707" s="135" t="s">
        <v>391</v>
      </c>
      <c r="D4707" s="135" t="s">
        <v>408</v>
      </c>
      <c r="E4707" s="135"/>
      <c r="F4707" s="135"/>
    </row>
    <row r="4708" spans="1:6" ht="14.5">
      <c r="A4708" s="135" t="s">
        <v>7153</v>
      </c>
      <c r="B4708" s="135">
        <v>532757</v>
      </c>
      <c r="C4708" s="135" t="s">
        <v>7154</v>
      </c>
      <c r="D4708" s="135" t="s">
        <v>434</v>
      </c>
      <c r="E4708" s="135"/>
      <c r="F4708" s="135"/>
    </row>
    <row r="4709" spans="1:6" ht="14.5">
      <c r="A4709" s="135" t="s">
        <v>7155</v>
      </c>
      <c r="B4709" s="135">
        <v>500575</v>
      </c>
      <c r="C4709" s="135" t="s">
        <v>7156</v>
      </c>
      <c r="D4709" s="135" t="s">
        <v>760</v>
      </c>
      <c r="E4709" s="135"/>
      <c r="F4709" s="135"/>
    </row>
    <row r="4710" spans="1:6" ht="14.5">
      <c r="A4710" s="135" t="s">
        <v>7157</v>
      </c>
      <c r="B4710" s="135">
        <v>512215</v>
      </c>
      <c r="C4710" s="135" t="s">
        <v>391</v>
      </c>
      <c r="D4710" s="135" t="s">
        <v>374</v>
      </c>
      <c r="E4710" s="135"/>
      <c r="F4710" s="135"/>
    </row>
    <row r="4711" spans="1:6" ht="14.5">
      <c r="A4711" s="135" t="s">
        <v>7158</v>
      </c>
      <c r="B4711" s="135">
        <v>539118</v>
      </c>
      <c r="C4711" s="135" t="s">
        <v>7159</v>
      </c>
      <c r="D4711" s="135" t="s">
        <v>712</v>
      </c>
      <c r="E4711" s="135"/>
      <c r="F4711" s="135"/>
    </row>
    <row r="4712" spans="1:6" ht="14.5">
      <c r="A4712" s="135" t="s">
        <v>7160</v>
      </c>
      <c r="B4712" s="135">
        <v>519331</v>
      </c>
      <c r="C4712" s="135" t="s">
        <v>391</v>
      </c>
      <c r="D4712" s="135" t="s">
        <v>789</v>
      </c>
      <c r="E4712" s="135"/>
      <c r="F4712" s="135"/>
    </row>
    <row r="4713" spans="1:6" ht="14.5">
      <c r="A4713" s="135" t="s">
        <v>7161</v>
      </c>
      <c r="B4713" s="135">
        <v>509966</v>
      </c>
      <c r="C4713" s="135" t="s">
        <v>7162</v>
      </c>
      <c r="D4713" s="135" t="s">
        <v>2562</v>
      </c>
      <c r="E4713" s="135"/>
      <c r="F4713" s="135"/>
    </row>
    <row r="4714" spans="1:6" ht="14.5">
      <c r="A4714" s="135" t="s">
        <v>7163</v>
      </c>
      <c r="B4714" s="135">
        <v>532893</v>
      </c>
      <c r="C4714" s="135" t="s">
        <v>391</v>
      </c>
      <c r="D4714" s="135" t="s">
        <v>406</v>
      </c>
      <c r="E4714" s="135"/>
      <c r="F4714" s="135"/>
    </row>
    <row r="4715" spans="1:6" ht="14.5">
      <c r="A4715" s="135" t="s">
        <v>7164</v>
      </c>
      <c r="B4715" s="135">
        <v>517399</v>
      </c>
      <c r="C4715" s="135" t="s">
        <v>7165</v>
      </c>
      <c r="D4715" s="135" t="s">
        <v>760</v>
      </c>
      <c r="E4715" s="135"/>
      <c r="F4715" s="135"/>
    </row>
    <row r="4716" spans="1:6" ht="14.5">
      <c r="A4716" s="135" t="s">
        <v>7166</v>
      </c>
      <c r="B4716" s="135">
        <v>506142</v>
      </c>
      <c r="C4716" s="135" t="s">
        <v>391</v>
      </c>
      <c r="D4716" s="135" t="s">
        <v>374</v>
      </c>
      <c r="E4716" s="135"/>
      <c r="F4716" s="135"/>
    </row>
    <row r="4717" spans="1:6" ht="14.5">
      <c r="A4717" s="135" t="s">
        <v>7167</v>
      </c>
      <c r="B4717" s="135">
        <v>501391</v>
      </c>
      <c r="C4717" s="135" t="s">
        <v>391</v>
      </c>
      <c r="D4717" s="135" t="s">
        <v>413</v>
      </c>
      <c r="E4717" s="135"/>
      <c r="F4717" s="135"/>
    </row>
    <row r="4718" spans="1:6" ht="14.5">
      <c r="A4718" s="135" t="s">
        <v>7168</v>
      </c>
      <c r="B4718" s="135">
        <v>504220</v>
      </c>
      <c r="C4718" s="135" t="s">
        <v>391</v>
      </c>
      <c r="D4718" s="135" t="s">
        <v>399</v>
      </c>
      <c r="E4718" s="135"/>
      <c r="F4718" s="135"/>
    </row>
    <row r="4719" spans="1:6" ht="14.5">
      <c r="A4719" s="135" t="s">
        <v>7169</v>
      </c>
      <c r="B4719" s="135" t="s">
        <v>391</v>
      </c>
      <c r="C4719" s="135" t="s">
        <v>7170</v>
      </c>
      <c r="D4719" s="135" t="s">
        <v>482</v>
      </c>
      <c r="E4719" s="135"/>
      <c r="F4719" s="135"/>
    </row>
    <row r="4720" spans="1:6" ht="14.5">
      <c r="A4720" s="135" t="s">
        <v>7171</v>
      </c>
      <c r="B4720" s="135">
        <v>504220</v>
      </c>
      <c r="C4720" s="135" t="s">
        <v>391</v>
      </c>
      <c r="D4720" s="135" t="s">
        <v>399</v>
      </c>
      <c r="E4720" s="135"/>
      <c r="F4720" s="135"/>
    </row>
    <row r="4721" spans="1:6" ht="14.5">
      <c r="A4721" s="135" t="s">
        <v>7172</v>
      </c>
      <c r="B4721" s="135">
        <v>505583</v>
      </c>
      <c r="C4721" s="135" t="s">
        <v>391</v>
      </c>
      <c r="D4721" s="135" t="s">
        <v>477</v>
      </c>
      <c r="E4721" s="135"/>
      <c r="F4721" s="135"/>
    </row>
    <row r="4722" spans="1:6" ht="14.5">
      <c r="A4722" s="135" t="s">
        <v>7173</v>
      </c>
      <c r="B4722" s="135">
        <v>541445</v>
      </c>
      <c r="C4722" s="135" t="s">
        <v>391</v>
      </c>
      <c r="D4722" s="135" t="s">
        <v>689</v>
      </c>
      <c r="E4722" s="135"/>
      <c r="F4722" s="135"/>
    </row>
    <row r="4723" spans="1:6" ht="14.5">
      <c r="A4723" s="135" t="s">
        <v>7174</v>
      </c>
      <c r="B4723" s="135">
        <v>533023</v>
      </c>
      <c r="C4723" s="135" t="s">
        <v>7175</v>
      </c>
      <c r="D4723" s="135" t="s">
        <v>746</v>
      </c>
      <c r="E4723" s="135"/>
      <c r="F4723" s="135"/>
    </row>
    <row r="4724" spans="1:6" ht="14.5">
      <c r="A4724" s="135" t="s">
        <v>7176</v>
      </c>
      <c r="B4724" s="135">
        <v>533023</v>
      </c>
      <c r="C4724" s="135" t="s">
        <v>7177</v>
      </c>
      <c r="D4724" s="135" t="s">
        <v>746</v>
      </c>
      <c r="E4724" s="135"/>
      <c r="F4724" s="135"/>
    </row>
    <row r="4725" spans="1:6" ht="14.5">
      <c r="A4725" s="135" t="s">
        <v>7178</v>
      </c>
      <c r="B4725" s="135">
        <v>503675</v>
      </c>
      <c r="C4725" s="135" t="s">
        <v>391</v>
      </c>
      <c r="D4725" s="135" t="s">
        <v>812</v>
      </c>
      <c r="E4725" s="135"/>
      <c r="F4725" s="135"/>
    </row>
    <row r="4726" spans="1:6" ht="14.5">
      <c r="A4726" s="135" t="s">
        <v>7179</v>
      </c>
      <c r="B4726" s="135">
        <v>501370</v>
      </c>
      <c r="C4726" s="135" t="s">
        <v>391</v>
      </c>
      <c r="D4726" s="135" t="s">
        <v>475</v>
      </c>
      <c r="E4726" s="135"/>
      <c r="F4726" s="135"/>
    </row>
    <row r="4727" spans="1:6" ht="14.5">
      <c r="A4727" s="135" t="s">
        <v>7180</v>
      </c>
      <c r="B4727" s="135">
        <v>507410</v>
      </c>
      <c r="C4727" s="135" t="s">
        <v>7181</v>
      </c>
      <c r="D4727" s="135" t="s">
        <v>380</v>
      </c>
      <c r="E4727" s="135"/>
      <c r="F4727" s="135"/>
    </row>
    <row r="4728" spans="1:6" ht="14.5">
      <c r="A4728" s="135" t="s">
        <v>7182</v>
      </c>
      <c r="B4728" s="135">
        <v>511147</v>
      </c>
      <c r="C4728" s="135" t="s">
        <v>391</v>
      </c>
      <c r="D4728" s="135" t="s">
        <v>408</v>
      </c>
      <c r="E4728" s="135"/>
      <c r="F4728" s="135"/>
    </row>
    <row r="4729" spans="1:6" ht="14.5">
      <c r="A4729" s="135" t="s">
        <v>7183</v>
      </c>
      <c r="B4729" s="135">
        <v>532053</v>
      </c>
      <c r="C4729" s="135" t="s">
        <v>391</v>
      </c>
      <c r="D4729" s="135" t="s">
        <v>374</v>
      </c>
      <c r="E4729" s="135"/>
      <c r="F4729" s="135"/>
    </row>
    <row r="4730" spans="1:6" ht="14.5">
      <c r="A4730" s="135" t="s">
        <v>7184</v>
      </c>
      <c r="B4730" s="135">
        <v>524212</v>
      </c>
      <c r="C4730" s="135" t="s">
        <v>7185</v>
      </c>
      <c r="D4730" s="135" t="s">
        <v>429</v>
      </c>
      <c r="E4730" s="135"/>
      <c r="F4730" s="135"/>
    </row>
    <row r="4731" spans="1:6" ht="14.5">
      <c r="A4731" s="135" t="s">
        <v>7186</v>
      </c>
      <c r="B4731" s="135">
        <v>511690</v>
      </c>
      <c r="C4731" s="135" t="s">
        <v>391</v>
      </c>
      <c r="D4731" s="135" t="s">
        <v>408</v>
      </c>
      <c r="E4731" s="135"/>
      <c r="F4731" s="135"/>
    </row>
    <row r="4732" spans="1:6" ht="14.5">
      <c r="A4732" s="135" t="s">
        <v>7187</v>
      </c>
      <c r="B4732" s="135">
        <v>508494</v>
      </c>
      <c r="C4732" s="135" t="s">
        <v>391</v>
      </c>
      <c r="D4732" s="135" t="s">
        <v>798</v>
      </c>
      <c r="E4732" s="135"/>
      <c r="F4732" s="135"/>
    </row>
    <row r="4733" spans="1:6" ht="14.5">
      <c r="A4733" s="135" t="s">
        <v>7188</v>
      </c>
      <c r="B4733" s="135">
        <v>523660</v>
      </c>
      <c r="C4733" s="135" t="s">
        <v>391</v>
      </c>
      <c r="D4733" s="135" t="s">
        <v>471</v>
      </c>
      <c r="E4733" s="135"/>
      <c r="F4733" s="135"/>
    </row>
    <row r="4734" spans="1:6" ht="14.5">
      <c r="A4734" s="135" t="s">
        <v>7189</v>
      </c>
      <c r="B4734" s="135" t="s">
        <v>391</v>
      </c>
      <c r="C4734" s="135" t="s">
        <v>7190</v>
      </c>
      <c r="D4734" s="135" t="s">
        <v>402</v>
      </c>
      <c r="E4734" s="135"/>
      <c r="F4734" s="135"/>
    </row>
    <row r="4735" spans="1:6" ht="14.5">
      <c r="A4735" s="135" t="s">
        <v>7191</v>
      </c>
      <c r="B4735" s="135">
        <v>780016</v>
      </c>
      <c r="C4735" s="135" t="s">
        <v>391</v>
      </c>
      <c r="D4735" s="135" t="s">
        <v>482</v>
      </c>
      <c r="E4735" s="135"/>
      <c r="F4735" s="135"/>
    </row>
    <row r="4736" spans="1:6" ht="14.5">
      <c r="A4736" s="135" t="s">
        <v>7192</v>
      </c>
      <c r="B4736" s="135">
        <v>517498</v>
      </c>
      <c r="C4736" s="135" t="s">
        <v>7193</v>
      </c>
      <c r="D4736" s="135" t="s">
        <v>689</v>
      </c>
      <c r="E4736" s="135"/>
      <c r="F4736" s="135"/>
    </row>
    <row r="4737" spans="1:6" ht="14.5">
      <c r="A4737" s="135" t="s">
        <v>7194</v>
      </c>
      <c r="B4737" s="135">
        <v>511074</v>
      </c>
      <c r="C4737" s="135" t="s">
        <v>391</v>
      </c>
      <c r="D4737" s="135" t="s">
        <v>408</v>
      </c>
      <c r="E4737" s="135"/>
      <c r="F4737" s="135"/>
    </row>
    <row r="4738" spans="1:6" ht="14.5">
      <c r="A4738" s="135" t="s">
        <v>7195</v>
      </c>
      <c r="B4738" s="135">
        <v>533452</v>
      </c>
      <c r="C4738" s="135" t="s">
        <v>7196</v>
      </c>
      <c r="D4738" s="135" t="s">
        <v>374</v>
      </c>
      <c r="E4738" s="135"/>
      <c r="F4738" s="135"/>
    </row>
    <row r="4739" spans="1:6" ht="14.5">
      <c r="A4739" s="135" t="s">
        <v>7197</v>
      </c>
      <c r="B4739" s="135">
        <v>523011</v>
      </c>
      <c r="C4739" s="135" t="s">
        <v>7198</v>
      </c>
      <c r="D4739" s="135" t="s">
        <v>413</v>
      </c>
      <c r="E4739" s="135"/>
      <c r="F4739" s="135"/>
    </row>
    <row r="4740" spans="1:6" ht="14.5">
      <c r="A4740" s="135" t="s">
        <v>7199</v>
      </c>
      <c r="B4740" s="135">
        <v>504988</v>
      </c>
      <c r="C4740" s="135" t="s">
        <v>391</v>
      </c>
      <c r="D4740" s="135" t="s">
        <v>1311</v>
      </c>
      <c r="E4740" s="135"/>
      <c r="F4740" s="135"/>
    </row>
    <row r="4741" spans="1:6" ht="14.5">
      <c r="A4741" s="135" t="s">
        <v>7200</v>
      </c>
      <c r="B4741" s="135">
        <v>524661</v>
      </c>
      <c r="C4741" s="135" t="s">
        <v>391</v>
      </c>
      <c r="D4741" s="135" t="s">
        <v>429</v>
      </c>
      <c r="E4741" s="135"/>
      <c r="F4741" s="135"/>
    </row>
    <row r="4742" spans="1:6" ht="14.5">
      <c r="A4742" s="135" t="s">
        <v>7201</v>
      </c>
      <c r="B4742" s="135">
        <v>532016</v>
      </c>
      <c r="C4742" s="135" t="s">
        <v>391</v>
      </c>
      <c r="D4742" s="135" t="s">
        <v>477</v>
      </c>
      <c r="E4742" s="135"/>
      <c r="F4742" s="135"/>
    </row>
    <row r="4743" spans="1:6" ht="14.5">
      <c r="A4743" s="135" t="s">
        <v>7202</v>
      </c>
      <c r="B4743" s="135">
        <v>531211</v>
      </c>
      <c r="C4743" s="135" t="s">
        <v>391</v>
      </c>
      <c r="D4743" s="135" t="s">
        <v>374</v>
      </c>
      <c r="E4743" s="135"/>
      <c r="F4743" s="135"/>
    </row>
    <row r="4744" spans="1:6" ht="14.5">
      <c r="A4744" s="135" t="s">
        <v>7203</v>
      </c>
      <c r="B4744" s="135">
        <v>514162</v>
      </c>
      <c r="C4744" s="135" t="s">
        <v>7204</v>
      </c>
      <c r="D4744" s="135" t="s">
        <v>406</v>
      </c>
      <c r="E4744" s="135"/>
      <c r="F4744" s="135"/>
    </row>
    <row r="4745" spans="1:6" ht="14.5">
      <c r="A4745" s="135" t="s">
        <v>7205</v>
      </c>
      <c r="B4745" s="135">
        <v>532144</v>
      </c>
      <c r="C4745" s="135" t="s">
        <v>7206</v>
      </c>
      <c r="D4745" s="135" t="s">
        <v>789</v>
      </c>
      <c r="E4745" s="135"/>
      <c r="F4745" s="135"/>
    </row>
    <row r="4746" spans="1:6" ht="14.5">
      <c r="A4746" s="135" t="s">
        <v>7207</v>
      </c>
      <c r="B4746" s="135">
        <v>532553</v>
      </c>
      <c r="C4746" s="135" t="s">
        <v>7208</v>
      </c>
      <c r="D4746" s="135" t="s">
        <v>789</v>
      </c>
      <c r="E4746" s="135"/>
      <c r="F4746" s="135"/>
    </row>
    <row r="4747" spans="1:6" ht="14.5">
      <c r="A4747" s="135" t="s">
        <v>7209</v>
      </c>
      <c r="B4747" s="135">
        <v>514162</v>
      </c>
      <c r="C4747" s="135" t="s">
        <v>7204</v>
      </c>
      <c r="D4747" s="135" t="s">
        <v>406</v>
      </c>
      <c r="E4747" s="135"/>
      <c r="F4747" s="135"/>
    </row>
    <row r="4748" spans="1:6" ht="14.5">
      <c r="A4748" s="135" t="s">
        <v>7210</v>
      </c>
      <c r="B4748" s="135">
        <v>533252</v>
      </c>
      <c r="C4748" s="135" t="s">
        <v>7211</v>
      </c>
      <c r="D4748" s="135" t="s">
        <v>374</v>
      </c>
      <c r="E4748" s="135"/>
      <c r="F4748" s="135"/>
    </row>
    <row r="4749" spans="1:6" ht="14.5">
      <c r="A4749" s="135" t="s">
        <v>7212</v>
      </c>
      <c r="B4749" s="135">
        <v>526431</v>
      </c>
      <c r="C4749" s="135" t="s">
        <v>391</v>
      </c>
      <c r="D4749" s="135" t="s">
        <v>817</v>
      </c>
      <c r="E4749" s="135"/>
      <c r="F4749" s="135"/>
    </row>
    <row r="4750" spans="1:6" ht="14.5">
      <c r="A4750" s="135" t="s">
        <v>7213</v>
      </c>
      <c r="B4750" s="135">
        <v>505412</v>
      </c>
      <c r="C4750" s="135" t="s">
        <v>7214</v>
      </c>
      <c r="D4750" s="135" t="s">
        <v>399</v>
      </c>
      <c r="E4750" s="135"/>
      <c r="F4750" s="135"/>
    </row>
    <row r="4751" spans="1:6" ht="14.5">
      <c r="A4751" s="135" t="s">
        <v>7215</v>
      </c>
      <c r="B4751" s="135">
        <v>505412</v>
      </c>
      <c r="C4751" s="135" t="s">
        <v>7214</v>
      </c>
      <c r="D4751" s="135" t="s">
        <v>399</v>
      </c>
      <c r="E4751" s="135"/>
      <c r="F4751" s="135"/>
    </row>
    <row r="4752" spans="1:6" ht="14.5">
      <c r="A4752" s="135" t="s">
        <v>7216</v>
      </c>
      <c r="B4752" s="135">
        <v>532373</v>
      </c>
      <c r="C4752" s="135" t="s">
        <v>391</v>
      </c>
      <c r="D4752" s="135" t="s">
        <v>413</v>
      </c>
      <c r="E4752" s="135"/>
      <c r="F4752" s="135"/>
    </row>
    <row r="4753" spans="1:6" ht="14.5">
      <c r="A4753" s="135" t="s">
        <v>7217</v>
      </c>
      <c r="B4753" s="135">
        <v>500444</v>
      </c>
      <c r="C4753" s="135" t="s">
        <v>7218</v>
      </c>
      <c r="D4753" s="135" t="s">
        <v>385</v>
      </c>
      <c r="E4753" s="135"/>
      <c r="F4753" s="135"/>
    </row>
    <row r="4754" spans="1:6" ht="14.5">
      <c r="A4754" s="135" t="s">
        <v>7219</v>
      </c>
      <c r="B4754" s="135">
        <v>538382</v>
      </c>
      <c r="C4754" s="135" t="s">
        <v>391</v>
      </c>
      <c r="D4754" s="135" t="s">
        <v>413</v>
      </c>
      <c r="E4754" s="135"/>
      <c r="F4754" s="135"/>
    </row>
    <row r="4755" spans="1:6" ht="14.5">
      <c r="A4755" s="135" t="s">
        <v>7220</v>
      </c>
      <c r="B4755" s="135">
        <v>504998</v>
      </c>
      <c r="C4755" s="135" t="s">
        <v>391</v>
      </c>
      <c r="D4755" s="135" t="s">
        <v>423</v>
      </c>
      <c r="E4755" s="135"/>
      <c r="F4755" s="135"/>
    </row>
    <row r="4756" spans="1:6" ht="14.5">
      <c r="A4756" s="135" t="s">
        <v>7221</v>
      </c>
      <c r="B4756" s="135">
        <v>505533</v>
      </c>
      <c r="C4756" s="135" t="s">
        <v>391</v>
      </c>
      <c r="D4756" s="135" t="s">
        <v>880</v>
      </c>
      <c r="E4756" s="135"/>
      <c r="F4756" s="135"/>
    </row>
    <row r="4757" spans="1:6" ht="14.5">
      <c r="A4757" s="135" t="s">
        <v>7222</v>
      </c>
      <c r="B4757" s="135">
        <v>590073</v>
      </c>
      <c r="C4757" s="135" t="s">
        <v>7223</v>
      </c>
      <c r="D4757" s="135" t="s">
        <v>746</v>
      </c>
      <c r="E4757" s="135"/>
      <c r="F4757" s="135"/>
    </row>
    <row r="4758" spans="1:6" ht="14.5">
      <c r="A4758" s="135" t="s">
        <v>7224</v>
      </c>
      <c r="B4758" s="135">
        <v>590073</v>
      </c>
      <c r="C4758" s="135" t="s">
        <v>7223</v>
      </c>
      <c r="D4758" s="135" t="s">
        <v>746</v>
      </c>
      <c r="E4758" s="135"/>
      <c r="F4758" s="135"/>
    </row>
    <row r="4759" spans="1:6" ht="14.5">
      <c r="A4759" s="135" t="s">
        <v>7225</v>
      </c>
      <c r="B4759" s="135">
        <v>500238</v>
      </c>
      <c r="C4759" s="135" t="s">
        <v>7226</v>
      </c>
      <c r="D4759" s="135" t="s">
        <v>760</v>
      </c>
      <c r="E4759" s="135"/>
      <c r="F4759" s="135"/>
    </row>
    <row r="4760" spans="1:6" ht="14.5">
      <c r="A4760" s="135" t="s">
        <v>7227</v>
      </c>
      <c r="B4760" s="135">
        <v>500238</v>
      </c>
      <c r="C4760" s="135" t="s">
        <v>7226</v>
      </c>
      <c r="D4760" s="135" t="s">
        <v>760</v>
      </c>
      <c r="E4760" s="135"/>
      <c r="F4760" s="135"/>
    </row>
    <row r="4761" spans="1:6" ht="14.5">
      <c r="A4761" s="135" t="s">
        <v>7228</v>
      </c>
      <c r="B4761" s="135">
        <v>513713</v>
      </c>
      <c r="C4761" s="135" t="s">
        <v>391</v>
      </c>
      <c r="D4761" s="135" t="s">
        <v>505</v>
      </c>
      <c r="E4761" s="135"/>
      <c r="F4761" s="135"/>
    </row>
    <row r="4762" spans="1:6" ht="14.5">
      <c r="A4762" s="135" t="s">
        <v>7229</v>
      </c>
      <c r="B4762" s="135">
        <v>542667</v>
      </c>
      <c r="C4762" s="135" t="s">
        <v>7230</v>
      </c>
      <c r="D4762" s="135" t="s">
        <v>757</v>
      </c>
      <c r="E4762" s="135"/>
      <c r="F4762" s="135"/>
    </row>
    <row r="4763" spans="1:6" ht="14.5">
      <c r="A4763" s="135" t="s">
        <v>7231</v>
      </c>
      <c r="B4763" s="135">
        <v>519214</v>
      </c>
      <c r="C4763" s="135" t="s">
        <v>391</v>
      </c>
      <c r="D4763" s="135" t="s">
        <v>408</v>
      </c>
      <c r="E4763" s="135"/>
      <c r="F4763" s="135"/>
    </row>
    <row r="4764" spans="1:6" ht="14.5">
      <c r="A4764" s="135" t="s">
        <v>7232</v>
      </c>
      <c r="B4764" s="135">
        <v>519224</v>
      </c>
      <c r="C4764" s="135" t="s">
        <v>7233</v>
      </c>
      <c r="D4764" s="135" t="s">
        <v>413</v>
      </c>
      <c r="E4764" s="135"/>
      <c r="F4764" s="135"/>
    </row>
    <row r="4765" spans="1:6" ht="14.5">
      <c r="A4765" s="135" t="s">
        <v>7234</v>
      </c>
      <c r="B4765" s="135">
        <v>526586</v>
      </c>
      <c r="C4765" s="135" t="s">
        <v>391</v>
      </c>
      <c r="D4765" s="135" t="s">
        <v>511</v>
      </c>
      <c r="E4765" s="135"/>
      <c r="F4765" s="135"/>
    </row>
    <row r="4766" spans="1:6" ht="14.5">
      <c r="A4766" s="135" t="s">
        <v>7235</v>
      </c>
      <c r="B4766" s="135">
        <v>522029</v>
      </c>
      <c r="C4766" s="135" t="s">
        <v>7236</v>
      </c>
      <c r="D4766" s="135" t="s">
        <v>399</v>
      </c>
      <c r="E4766" s="135"/>
      <c r="F4766" s="135"/>
    </row>
    <row r="4767" spans="1:6" ht="14.5">
      <c r="A4767" s="135" t="s">
        <v>7237</v>
      </c>
      <c r="B4767" s="135">
        <v>512022</v>
      </c>
      <c r="C4767" s="135" t="s">
        <v>391</v>
      </c>
      <c r="D4767" s="135" t="s">
        <v>374</v>
      </c>
      <c r="E4767" s="135"/>
      <c r="F4767" s="135"/>
    </row>
    <row r="4768" spans="1:6" ht="14.5">
      <c r="A4768" s="135" t="s">
        <v>7238</v>
      </c>
      <c r="B4768" s="135">
        <v>512022</v>
      </c>
      <c r="C4768" s="135" t="s">
        <v>391</v>
      </c>
      <c r="D4768" s="135" t="s">
        <v>374</v>
      </c>
      <c r="E4768" s="135"/>
      <c r="F4768" s="135"/>
    </row>
    <row r="4769" spans="1:6" ht="14.5">
      <c r="A4769" s="135" t="s">
        <v>7239</v>
      </c>
      <c r="B4769" s="135">
        <v>526471</v>
      </c>
      <c r="C4769" s="135" t="s">
        <v>391</v>
      </c>
      <c r="D4769" s="135" t="s">
        <v>1023</v>
      </c>
      <c r="E4769" s="135"/>
      <c r="F4769" s="135"/>
    </row>
    <row r="4770" spans="1:6" ht="14.5">
      <c r="A4770" s="135" t="s">
        <v>7240</v>
      </c>
      <c r="B4770" s="135">
        <v>514470</v>
      </c>
      <c r="C4770" s="135" t="s">
        <v>391</v>
      </c>
      <c r="D4770" s="135" t="s">
        <v>406</v>
      </c>
      <c r="E4770" s="135"/>
      <c r="F4770" s="135"/>
    </row>
    <row r="4771" spans="1:6" ht="14.5">
      <c r="A4771" s="135" t="s">
        <v>7241</v>
      </c>
      <c r="B4771" s="135">
        <v>514348</v>
      </c>
      <c r="C4771" s="135" t="s">
        <v>7242</v>
      </c>
      <c r="D4771" s="135" t="s">
        <v>406</v>
      </c>
      <c r="E4771" s="135"/>
      <c r="F4771" s="135"/>
    </row>
    <row r="4772" spans="1:6" ht="14.5">
      <c r="A4772" s="135" t="s">
        <v>7243</v>
      </c>
      <c r="B4772" s="135">
        <v>524758</v>
      </c>
      <c r="C4772" s="135" t="s">
        <v>391</v>
      </c>
      <c r="D4772" s="135" t="s">
        <v>429</v>
      </c>
      <c r="E4772" s="135"/>
      <c r="F4772" s="135"/>
    </row>
    <row r="4773" spans="1:6" ht="14.5">
      <c r="A4773" s="135" t="s">
        <v>7244</v>
      </c>
      <c r="B4773" s="135">
        <v>538873</v>
      </c>
      <c r="C4773" s="135" t="s">
        <v>391</v>
      </c>
      <c r="D4773" s="135" t="s">
        <v>408</v>
      </c>
      <c r="E4773" s="135"/>
      <c r="F4773" s="135"/>
    </row>
    <row r="4774" spans="1:6" ht="14.5">
      <c r="A4774" s="135" t="s">
        <v>7245</v>
      </c>
      <c r="B4774" s="135">
        <v>507685</v>
      </c>
      <c r="C4774" s="135" t="s">
        <v>7246</v>
      </c>
      <c r="D4774" s="135" t="s">
        <v>377</v>
      </c>
      <c r="E4774" s="135"/>
      <c r="F4774" s="135"/>
    </row>
    <row r="4775" spans="1:6" ht="14.5">
      <c r="A4775" s="135" t="s">
        <v>7247</v>
      </c>
      <c r="B4775" s="135">
        <v>507817</v>
      </c>
      <c r="C4775" s="135" t="s">
        <v>391</v>
      </c>
      <c r="D4775" s="135" t="s">
        <v>406</v>
      </c>
      <c r="E4775" s="135"/>
      <c r="F4775" s="135"/>
    </row>
    <row r="4776" spans="1:6" ht="14.5">
      <c r="A4776" s="135" t="s">
        <v>7248</v>
      </c>
      <c r="B4776" s="135">
        <v>511642</v>
      </c>
      <c r="C4776" s="135" t="s">
        <v>391</v>
      </c>
      <c r="D4776" s="135" t="s">
        <v>408</v>
      </c>
      <c r="E4776" s="135"/>
      <c r="F4776" s="135"/>
    </row>
    <row r="4777" spans="1:6" ht="14.5">
      <c r="A4777" s="135" t="s">
        <v>7249</v>
      </c>
      <c r="B4777" s="135">
        <v>532300</v>
      </c>
      <c r="C4777" s="135" t="s">
        <v>7250</v>
      </c>
      <c r="D4777" s="135" t="s">
        <v>429</v>
      </c>
      <c r="E4777" s="135"/>
      <c r="F4777" s="135"/>
    </row>
    <row r="4778" spans="1:6" ht="14.5">
      <c r="A4778" s="135" t="s">
        <v>7251</v>
      </c>
      <c r="B4778" s="135">
        <v>531396</v>
      </c>
      <c r="C4778" s="135" t="s">
        <v>391</v>
      </c>
      <c r="D4778" s="135" t="s">
        <v>484</v>
      </c>
      <c r="E4778" s="135"/>
      <c r="F4778" s="135"/>
    </row>
    <row r="4779" spans="1:6" ht="14.5">
      <c r="A4779" s="135" t="s">
        <v>7252</v>
      </c>
      <c r="B4779" s="135">
        <v>538128</v>
      </c>
      <c r="C4779" s="135" t="s">
        <v>391</v>
      </c>
      <c r="D4779" s="135" t="s">
        <v>505</v>
      </c>
      <c r="E4779" s="135"/>
      <c r="F4779" s="135"/>
    </row>
    <row r="4780" spans="1:6" ht="14.5">
      <c r="A4780" s="135" t="s">
        <v>7253</v>
      </c>
      <c r="B4780" s="135">
        <v>538268</v>
      </c>
      <c r="C4780" s="135" t="s">
        <v>7254</v>
      </c>
      <c r="D4780" s="135" t="s">
        <v>569</v>
      </c>
      <c r="E4780" s="135"/>
      <c r="F4780" s="135"/>
    </row>
    <row r="4781" spans="1:6" ht="14.5">
      <c r="A4781" s="135" t="s">
        <v>7255</v>
      </c>
      <c r="B4781" s="135">
        <v>526959</v>
      </c>
      <c r="C4781" s="135" t="s">
        <v>391</v>
      </c>
      <c r="D4781" s="135" t="s">
        <v>592</v>
      </c>
      <c r="E4781" s="135"/>
      <c r="F4781" s="135"/>
    </row>
    <row r="4782" spans="1:6" ht="14.5">
      <c r="A4782" s="135" t="s">
        <v>7256</v>
      </c>
      <c r="B4782" s="135">
        <v>526525</v>
      </c>
      <c r="C4782" s="135" t="s">
        <v>391</v>
      </c>
      <c r="D4782" s="135" t="s">
        <v>505</v>
      </c>
      <c r="E4782" s="135"/>
      <c r="F4782" s="135"/>
    </row>
    <row r="4783" spans="1:6" ht="14.5">
      <c r="A4783" s="135" t="s">
        <v>7257</v>
      </c>
      <c r="B4783" s="135">
        <v>538451</v>
      </c>
      <c r="C4783" s="135" t="s">
        <v>391</v>
      </c>
      <c r="D4783" s="135" t="s">
        <v>411</v>
      </c>
      <c r="E4783" s="135"/>
      <c r="F4783" s="135"/>
    </row>
    <row r="4784" spans="1:6" ht="14.5">
      <c r="A4784" s="135" t="s">
        <v>7258</v>
      </c>
      <c r="B4784" s="135" t="s">
        <v>391</v>
      </c>
      <c r="C4784" s="135" t="s">
        <v>7259</v>
      </c>
      <c r="D4784" s="135" t="s">
        <v>402</v>
      </c>
      <c r="E4784" s="135"/>
      <c r="F4784" s="135"/>
    </row>
    <row r="4785" spans="1:6" ht="14.5">
      <c r="A4785" s="135" t="s">
        <v>7260</v>
      </c>
      <c r="B4785" s="135">
        <v>505872</v>
      </c>
      <c r="C4785" s="135" t="s">
        <v>391</v>
      </c>
      <c r="D4785" s="135" t="s">
        <v>399</v>
      </c>
      <c r="E4785" s="135"/>
      <c r="F4785" s="135"/>
    </row>
    <row r="4786" spans="1:6" ht="14.5">
      <c r="A4786" s="135" t="s">
        <v>7261</v>
      </c>
      <c r="B4786" s="135">
        <v>532616</v>
      </c>
      <c r="C4786" s="135" t="s">
        <v>7262</v>
      </c>
      <c r="D4786" s="135" t="s">
        <v>721</v>
      </c>
      <c r="E4786" s="135"/>
      <c r="F4786" s="135"/>
    </row>
    <row r="4787" spans="1:6" ht="14.5">
      <c r="A4787" s="135" t="s">
        <v>7263</v>
      </c>
      <c r="B4787" s="135">
        <v>542367</v>
      </c>
      <c r="C4787" s="135" t="s">
        <v>7264</v>
      </c>
      <c r="D4787" s="135" t="s">
        <v>5515</v>
      </c>
      <c r="E4787" s="135"/>
      <c r="F4787" s="135"/>
    </row>
    <row r="4788" spans="1:6" ht="14.5">
      <c r="A4788" s="135" t="s">
        <v>7265</v>
      </c>
      <c r="B4788" s="135">
        <v>532788</v>
      </c>
      <c r="C4788" s="135" t="s">
        <v>7266</v>
      </c>
      <c r="D4788" s="135" t="s">
        <v>537</v>
      </c>
      <c r="E4788" s="135"/>
      <c r="F4788" s="135"/>
    </row>
    <row r="4789" spans="1:6" ht="14.5">
      <c r="A4789" s="135" t="s">
        <v>7267</v>
      </c>
      <c r="B4789" s="135">
        <v>590013</v>
      </c>
      <c r="C4789" s="135" t="s">
        <v>7268</v>
      </c>
      <c r="D4789" s="135" t="s">
        <v>439</v>
      </c>
      <c r="E4789" s="135"/>
      <c r="F4789" s="135"/>
    </row>
    <row r="4790" spans="1:6" ht="14.5">
      <c r="A4790" s="135" t="s">
        <v>7269</v>
      </c>
      <c r="B4790" s="135">
        <v>590013</v>
      </c>
      <c r="C4790" s="135" t="s">
        <v>7270</v>
      </c>
      <c r="D4790" s="135" t="s">
        <v>439</v>
      </c>
      <c r="E4790" s="135"/>
      <c r="F4790" s="135"/>
    </row>
    <row r="4791" spans="1:6" ht="14.5">
      <c r="A4791" s="135" t="s">
        <v>7271</v>
      </c>
      <c r="B4791" s="135">
        <v>511012</v>
      </c>
      <c r="C4791" s="135" t="s">
        <v>391</v>
      </c>
      <c r="D4791" s="135" t="s">
        <v>411</v>
      </c>
      <c r="E4791" s="135"/>
      <c r="F4791" s="135"/>
    </row>
    <row r="4792" spans="1:6" ht="14.5">
      <c r="A4792" s="135" t="s">
        <v>7272</v>
      </c>
      <c r="B4792" s="135">
        <v>514378</v>
      </c>
      <c r="C4792" s="135" t="s">
        <v>391</v>
      </c>
      <c r="D4792" s="135" t="s">
        <v>413</v>
      </c>
      <c r="E4792" s="135"/>
      <c r="F4792" s="135"/>
    </row>
    <row r="4793" spans="1:6" ht="14.5">
      <c r="A4793" s="135" t="s">
        <v>7273</v>
      </c>
      <c r="B4793" s="135">
        <v>539939</v>
      </c>
      <c r="C4793" s="135" t="s">
        <v>391</v>
      </c>
      <c r="D4793" s="135" t="s">
        <v>551</v>
      </c>
      <c r="E4793" s="135"/>
      <c r="F4793" s="135"/>
    </row>
    <row r="4794" spans="1:6" ht="14.5">
      <c r="A4794" s="135" t="s">
        <v>7274</v>
      </c>
      <c r="B4794" s="135">
        <v>511601</v>
      </c>
      <c r="C4794" s="135" t="s">
        <v>391</v>
      </c>
      <c r="D4794" s="135" t="s">
        <v>413</v>
      </c>
      <c r="E4794" s="135"/>
      <c r="F4794" s="135"/>
    </row>
    <row r="4795" spans="1:6" ht="14.5">
      <c r="A4795" s="135" t="s">
        <v>7275</v>
      </c>
      <c r="B4795" s="135">
        <v>516030</v>
      </c>
      <c r="C4795" s="135" t="s">
        <v>391</v>
      </c>
      <c r="D4795" s="135" t="s">
        <v>385</v>
      </c>
      <c r="E4795" s="135"/>
      <c r="F4795" s="135"/>
    </row>
    <row r="4796" spans="1:6" ht="14.5">
      <c r="A4796" s="135" t="s">
        <v>7276</v>
      </c>
      <c r="B4796" s="135">
        <v>541167</v>
      </c>
      <c r="C4796" s="135" t="s">
        <v>391</v>
      </c>
      <c r="D4796" s="135" t="s">
        <v>551</v>
      </c>
      <c r="E4796" s="135"/>
      <c r="F4796" s="135"/>
    </row>
    <row r="4797" spans="1:6" ht="14.5">
      <c r="A4797" s="135" t="s">
        <v>7277</v>
      </c>
      <c r="B4797" s="135">
        <v>530063</v>
      </c>
      <c r="C4797" s="135" t="s">
        <v>391</v>
      </c>
      <c r="D4797" s="135" t="s">
        <v>586</v>
      </c>
      <c r="E4797" s="135"/>
      <c r="F4797" s="135"/>
    </row>
    <row r="4798" spans="1:6" ht="14.5">
      <c r="A4798" s="135" t="s">
        <v>7278</v>
      </c>
      <c r="B4798" s="135">
        <v>532648</v>
      </c>
      <c r="C4798" s="135" t="s">
        <v>7279</v>
      </c>
      <c r="D4798" s="135" t="s">
        <v>709</v>
      </c>
      <c r="E4798" s="135"/>
      <c r="F4798" s="135"/>
    </row>
    <row r="4799" spans="1:6" ht="14.5">
      <c r="A4799" s="135" t="s">
        <v>7280</v>
      </c>
      <c r="B4799" s="135">
        <v>531260</v>
      </c>
      <c r="C4799" s="135" t="s">
        <v>391</v>
      </c>
      <c r="D4799" s="135" t="s">
        <v>451</v>
      </c>
      <c r="E4799" s="135"/>
      <c r="F4799" s="135"/>
    </row>
    <row r="4800" spans="1:6" ht="14.5">
      <c r="A4800" s="135" t="s">
        <v>7281</v>
      </c>
      <c r="B4800" s="135">
        <v>522209</v>
      </c>
      <c r="C4800" s="135" t="s">
        <v>391</v>
      </c>
      <c r="D4800" s="135" t="s">
        <v>374</v>
      </c>
      <c r="E4800" s="135"/>
      <c r="F4800" s="135"/>
    </row>
    <row r="4801" spans="1:6" ht="14.5">
      <c r="A4801" s="135" t="s">
        <v>7282</v>
      </c>
      <c r="B4801" s="135">
        <v>522209</v>
      </c>
      <c r="C4801" s="135" t="s">
        <v>391</v>
      </c>
      <c r="D4801" s="135" t="s">
        <v>374</v>
      </c>
      <c r="E4801" s="135"/>
      <c r="F4801" s="135"/>
    </row>
    <row r="4802" spans="1:6" ht="14.5">
      <c r="A4802" s="135" t="s">
        <v>7283</v>
      </c>
      <c r="B4802" s="135">
        <v>539097</v>
      </c>
      <c r="C4802" s="135" t="s">
        <v>391</v>
      </c>
      <c r="D4802" s="135" t="s">
        <v>413</v>
      </c>
      <c r="E4802" s="135"/>
      <c r="F4802" s="135"/>
    </row>
    <row r="4803" spans="1:6" ht="14.5">
      <c r="A4803" s="135" t="s">
        <v>7284</v>
      </c>
      <c r="B4803" s="135">
        <v>530675</v>
      </c>
      <c r="C4803" s="135" t="s">
        <v>391</v>
      </c>
      <c r="D4803" s="135" t="s">
        <v>505</v>
      </c>
      <c r="E4803" s="135"/>
      <c r="F4803" s="135"/>
    </row>
    <row r="4804" spans="1:6" ht="14.5">
      <c r="A4804" s="135" t="s">
        <v>7285</v>
      </c>
      <c r="B4804" s="135">
        <v>540550</v>
      </c>
      <c r="C4804" s="135" t="s">
        <v>391</v>
      </c>
      <c r="D4804" s="135" t="s">
        <v>551</v>
      </c>
      <c r="E4804" s="135"/>
      <c r="F4804" s="135"/>
    </row>
    <row r="4805" spans="1:6" ht="14.5">
      <c r="A4805" s="135" t="s">
        <v>7286</v>
      </c>
      <c r="B4805" s="135">
        <v>522108</v>
      </c>
      <c r="C4805" s="135" t="s">
        <v>391</v>
      </c>
      <c r="D4805" s="135" t="s">
        <v>746</v>
      </c>
      <c r="E4805" s="135"/>
      <c r="F4805" s="135"/>
    </row>
    <row r="4806" spans="1:6" ht="14.5">
      <c r="A4806" s="135" t="s">
        <v>7287</v>
      </c>
      <c r="B4806" s="135">
        <v>522108</v>
      </c>
      <c r="C4806" s="135" t="s">
        <v>391</v>
      </c>
      <c r="D4806" s="135" t="s">
        <v>746</v>
      </c>
      <c r="E4806" s="135"/>
      <c r="F4806" s="135"/>
    </row>
    <row r="4807" spans="1:6" ht="14.5">
      <c r="A4807" s="135" t="s">
        <v>7288</v>
      </c>
      <c r="B4807" s="135">
        <v>536846</v>
      </c>
      <c r="C4807" s="135" t="s">
        <v>391</v>
      </c>
      <c r="D4807" s="135" t="s">
        <v>789</v>
      </c>
      <c r="E4807" s="135"/>
      <c r="F4807" s="135"/>
    </row>
    <row r="4808" spans="1:6" ht="14.5">
      <c r="A4808" s="135" t="s">
        <v>7289</v>
      </c>
      <c r="B4808" s="135">
        <v>531663</v>
      </c>
      <c r="C4808" s="135" t="s">
        <v>7290</v>
      </c>
      <c r="D4808" s="135" t="s">
        <v>2210</v>
      </c>
      <c r="E4808" s="135"/>
      <c r="F4808" s="135"/>
    </row>
    <row r="4809" spans="1:6" ht="14.5">
      <c r="A4809" s="135" t="s">
        <v>7291</v>
      </c>
      <c r="B4809" s="135">
        <v>505163</v>
      </c>
      <c r="C4809" s="135" t="s">
        <v>391</v>
      </c>
      <c r="D4809" s="135" t="s">
        <v>746</v>
      </c>
      <c r="E4809" s="135"/>
      <c r="F4809" s="135"/>
    </row>
    <row r="4810" spans="1:6" ht="14.5">
      <c r="A4810" s="135" t="s">
        <v>7292</v>
      </c>
      <c r="B4810" s="135">
        <v>505163</v>
      </c>
      <c r="C4810" s="135" t="s">
        <v>391</v>
      </c>
      <c r="D4810" s="135" t="s">
        <v>746</v>
      </c>
      <c r="E4810" s="135"/>
      <c r="F4810" s="135"/>
    </row>
    <row r="4811" spans="1:6" ht="14.5">
      <c r="A4811" s="135" t="s">
        <v>7293</v>
      </c>
      <c r="B4811" s="135">
        <v>539963</v>
      </c>
      <c r="C4811" s="135" t="s">
        <v>391</v>
      </c>
      <c r="D4811" s="135" t="s">
        <v>471</v>
      </c>
      <c r="E4811" s="135"/>
      <c r="F4811" s="135"/>
    </row>
    <row r="4812" spans="1:6" ht="14.5">
      <c r="A4812" s="135" t="s">
        <v>7294</v>
      </c>
      <c r="B4812" s="135">
        <v>505537</v>
      </c>
      <c r="C4812" s="135" t="s">
        <v>7295</v>
      </c>
      <c r="D4812" s="135" t="s">
        <v>1130</v>
      </c>
      <c r="E4812" s="135"/>
      <c r="F4812" s="135"/>
    </row>
    <row r="4813" spans="1:6" ht="14.5">
      <c r="A4813" s="135" t="s">
        <v>7296</v>
      </c>
      <c r="B4813" s="135">
        <v>533287</v>
      </c>
      <c r="C4813" s="135" t="s">
        <v>7297</v>
      </c>
      <c r="D4813" s="135" t="s">
        <v>496</v>
      </c>
      <c r="E4813" s="135"/>
      <c r="F4813" s="135"/>
    </row>
    <row r="4814" spans="1:6" ht="14.5">
      <c r="A4814" s="135" t="s">
        <v>7298</v>
      </c>
      <c r="B4814" s="135">
        <v>532794</v>
      </c>
      <c r="C4814" s="135" t="s">
        <v>7299</v>
      </c>
      <c r="D4814" s="135" t="s">
        <v>1130</v>
      </c>
      <c r="E4814" s="135"/>
      <c r="F4814" s="135"/>
    </row>
    <row r="4815" spans="1:6" ht="14.5">
      <c r="A4815" s="135" t="s">
        <v>7300</v>
      </c>
      <c r="B4815" s="135">
        <v>533339</v>
      </c>
      <c r="C4815" s="135" t="s">
        <v>7301</v>
      </c>
      <c r="D4815" s="135" t="s">
        <v>484</v>
      </c>
      <c r="E4815" s="135"/>
      <c r="F4815" s="135"/>
    </row>
    <row r="4816" spans="1:6" ht="14.5">
      <c r="A4816" s="135" t="s">
        <v>7302</v>
      </c>
      <c r="B4816" s="135">
        <v>531845</v>
      </c>
      <c r="C4816" s="135" t="s">
        <v>7303</v>
      </c>
      <c r="D4816" s="135" t="s">
        <v>789</v>
      </c>
      <c r="E4816" s="135"/>
      <c r="F4816" s="135"/>
    </row>
    <row r="4817" spans="1:6" ht="14.5">
      <c r="A4817" s="135" t="s">
        <v>7304</v>
      </c>
      <c r="B4817" s="135">
        <v>531845</v>
      </c>
      <c r="C4817" s="135" t="s">
        <v>7303</v>
      </c>
      <c r="D4817" s="135" t="s">
        <v>789</v>
      </c>
      <c r="E4817" s="135"/>
      <c r="F4817" s="135"/>
    </row>
    <row r="4818" spans="1:6" ht="14.5">
      <c r="A4818" s="135" t="s">
        <v>7305</v>
      </c>
      <c r="B4818" s="135">
        <v>512553</v>
      </c>
      <c r="C4818" s="135" t="s">
        <v>7306</v>
      </c>
      <c r="D4818" s="135" t="s">
        <v>406</v>
      </c>
      <c r="E4818" s="135"/>
      <c r="F4818" s="135"/>
    </row>
    <row r="4819" spans="1:6" ht="14.5">
      <c r="A4819" s="135" t="s">
        <v>7307</v>
      </c>
      <c r="B4819" s="135">
        <v>514266</v>
      </c>
      <c r="C4819" s="135" t="s">
        <v>391</v>
      </c>
      <c r="D4819" s="135" t="s">
        <v>406</v>
      </c>
      <c r="E4819" s="135"/>
      <c r="F4819" s="135"/>
    </row>
    <row r="4820" spans="1:6" ht="14.5">
      <c r="A4820" s="135" t="s">
        <v>7308</v>
      </c>
      <c r="B4820" s="135">
        <v>530665</v>
      </c>
      <c r="C4820" s="135" t="s">
        <v>391</v>
      </c>
      <c r="D4820" s="135" t="s">
        <v>429</v>
      </c>
      <c r="E4820" s="135"/>
      <c r="F4820" s="135"/>
    </row>
    <row r="4821" spans="1:6" ht="14.5">
      <c r="A4821" s="135" t="s">
        <v>7309</v>
      </c>
      <c r="B4821" s="135">
        <v>530697</v>
      </c>
      <c r="C4821" s="135" t="s">
        <v>391</v>
      </c>
      <c r="D4821" s="135" t="s">
        <v>812</v>
      </c>
      <c r="E4821" s="135"/>
      <c r="F4821" s="135"/>
    </row>
    <row r="4822" spans="1:6" ht="14.5">
      <c r="A4822" s="135" t="s">
        <v>7310</v>
      </c>
      <c r="B4822" s="135">
        <v>532039</v>
      </c>
      <c r="C4822" s="135" t="s">
        <v>391</v>
      </c>
      <c r="D4822" s="135" t="s">
        <v>429</v>
      </c>
      <c r="E4822" s="135"/>
      <c r="F4822" s="135"/>
    </row>
    <row r="4823" spans="1:6" ht="14.5">
      <c r="A4823" s="135" t="s">
        <v>7311</v>
      </c>
      <c r="B4823" s="135">
        <v>504067</v>
      </c>
      <c r="C4823" s="135" t="s">
        <v>7312</v>
      </c>
      <c r="D4823" s="135" t="s">
        <v>377</v>
      </c>
      <c r="E4823" s="135"/>
      <c r="F4823" s="135"/>
    </row>
    <row r="4824" spans="1:6" ht="14.5">
      <c r="A4824" s="135" t="s">
        <v>7313</v>
      </c>
      <c r="B4824" s="135">
        <v>531404</v>
      </c>
      <c r="C4824" s="135" t="s">
        <v>7314</v>
      </c>
      <c r="D4824" s="135" t="s">
        <v>933</v>
      </c>
      <c r="E4824" s="135"/>
      <c r="F4824" s="135"/>
    </row>
    <row r="4825" spans="1:6" ht="14.5">
      <c r="A4825" s="135" t="s">
        <v>7315</v>
      </c>
      <c r="B4825" s="135">
        <v>541400</v>
      </c>
      <c r="C4825" s="135" t="s">
        <v>391</v>
      </c>
      <c r="D4825" s="135" t="s">
        <v>429</v>
      </c>
      <c r="E4825" s="135"/>
      <c r="F4825" s="135"/>
    </row>
    <row r="4826" spans="1:6" ht="14.5">
      <c r="A4826" s="135" t="s">
        <v>7316</v>
      </c>
      <c r="B4826" s="135">
        <v>521163</v>
      </c>
      <c r="C4826" s="135" t="s">
        <v>7317</v>
      </c>
      <c r="D4826" s="135" t="s">
        <v>505</v>
      </c>
      <c r="E4826" s="135"/>
      <c r="F4826" s="135"/>
    </row>
    <row r="4827" spans="1:6" ht="14.5">
      <c r="A4827" s="135" t="s">
        <v>7318</v>
      </c>
      <c r="B4827" s="135" t="s">
        <v>391</v>
      </c>
      <c r="C4827" s="135" t="s">
        <v>7319</v>
      </c>
      <c r="D4827" s="135" t="s">
        <v>402</v>
      </c>
      <c r="E4827" s="135"/>
      <c r="F4827" s="135"/>
    </row>
    <row r="4828" spans="1:6" ht="14.5">
      <c r="A4828" s="135" t="s">
        <v>7320</v>
      </c>
      <c r="B4828" s="135">
        <v>512587</v>
      </c>
      <c r="C4828" s="135" t="s">
        <v>7321</v>
      </c>
      <c r="D4828" s="135" t="s">
        <v>505</v>
      </c>
      <c r="E4828" s="135"/>
      <c r="F4828" s="135"/>
    </row>
    <row r="4829" spans="1:6" ht="14.5">
      <c r="A4829" s="135" t="s">
        <v>7322</v>
      </c>
      <c r="B4829" s="135">
        <v>503641</v>
      </c>
      <c r="C4829" s="135" t="s">
        <v>7323</v>
      </c>
      <c r="D4829" s="135" t="s">
        <v>475</v>
      </c>
      <c r="E4829" s="135"/>
      <c r="F4829" s="135"/>
    </row>
    <row r="4830" spans="1:6" ht="14.5">
      <c r="A4830" s="135" t="s">
        <v>7324</v>
      </c>
      <c r="B4830" s="135" t="s">
        <v>391</v>
      </c>
      <c r="C4830" s="135" t="s">
        <v>7325</v>
      </c>
      <c r="D4830" s="135" t="s">
        <v>402</v>
      </c>
      <c r="E4830" s="135"/>
      <c r="F4830" s="135"/>
    </row>
    <row r="4831" spans="1:6" ht="14.5">
      <c r="A4831" s="135" t="s">
        <v>7326</v>
      </c>
      <c r="B4831" s="135">
        <v>534742</v>
      </c>
      <c r="C4831" s="135" t="s">
        <v>7327</v>
      </c>
      <c r="D4831" s="135" t="s">
        <v>899</v>
      </c>
      <c r="E4831" s="135"/>
      <c r="F4831" s="135"/>
    </row>
    <row r="4832" spans="1:6" ht="14.5">
      <c r="A4832" s="135" t="s">
        <v>7328</v>
      </c>
      <c r="B4832" s="135">
        <v>500780</v>
      </c>
      <c r="C4832" s="135" t="s">
        <v>7329</v>
      </c>
      <c r="D4832" s="135" t="s">
        <v>899</v>
      </c>
      <c r="E4832" s="135"/>
      <c r="F4832" s="135"/>
    </row>
    <row r="4833" spans="1:6" ht="14.5">
      <c r="A4833" s="135" t="s">
        <v>7330</v>
      </c>
      <c r="B4833" s="135">
        <v>531335</v>
      </c>
      <c r="C4833" s="135" t="s">
        <v>7331</v>
      </c>
      <c r="D4833" s="135" t="s">
        <v>451</v>
      </c>
      <c r="E4833" s="135"/>
      <c r="F4833" s="135"/>
    </row>
    <row r="4834" spans="1:6" ht="14.5">
      <c r="A4834" s="135" t="s">
        <v>7332</v>
      </c>
      <c r="B4834" s="135">
        <v>532883</v>
      </c>
      <c r="C4834" s="135" t="s">
        <v>7333</v>
      </c>
      <c r="D4834" s="135" t="s">
        <v>484</v>
      </c>
      <c r="E4834" s="135"/>
      <c r="F4834" s="135"/>
    </row>
    <row r="4835" spans="1:6" ht="14.5">
      <c r="A4835" s="135" t="s">
        <v>7334</v>
      </c>
      <c r="B4835" s="135">
        <v>500202</v>
      </c>
      <c r="C4835" s="135" t="s">
        <v>7335</v>
      </c>
      <c r="D4835" s="135" t="s">
        <v>408</v>
      </c>
      <c r="E4835" s="135"/>
      <c r="F4835" s="135"/>
    </row>
    <row r="4836" spans="1:6" ht="14.5">
      <c r="A4836" s="135" t="s">
        <v>7336</v>
      </c>
      <c r="B4836" s="135">
        <v>500458</v>
      </c>
      <c r="C4836" s="135" t="s">
        <v>7337</v>
      </c>
      <c r="D4836" s="135" t="s">
        <v>471</v>
      </c>
      <c r="E4836" s="135"/>
      <c r="F4836" s="135"/>
    </row>
    <row r="4837" spans="1:6" ht="14.5">
      <c r="A4837" s="135" t="s">
        <v>7338</v>
      </c>
      <c r="B4837" s="135">
        <v>501111</v>
      </c>
      <c r="C4837" s="135" t="s">
        <v>7339</v>
      </c>
      <c r="D4837" s="135" t="s">
        <v>413</v>
      </c>
      <c r="E4837" s="135"/>
      <c r="F4837" s="135"/>
    </row>
    <row r="4838" spans="1:6" ht="14.5">
      <c r="A4838" s="135" t="s">
        <v>7340</v>
      </c>
      <c r="B4838" s="135">
        <v>501151</v>
      </c>
      <c r="C4838" s="135" t="s">
        <v>7341</v>
      </c>
      <c r="D4838" s="135" t="s">
        <v>374</v>
      </c>
      <c r="E4838" s="135"/>
      <c r="F4838" s="135"/>
    </row>
    <row r="4839" spans="1:6" ht="14.5">
      <c r="A4839" s="135" t="s">
        <v>7342</v>
      </c>
      <c r="B4839" s="135">
        <v>501311</v>
      </c>
      <c r="C4839" s="135" t="s">
        <v>7343</v>
      </c>
      <c r="D4839" s="135" t="s">
        <v>408</v>
      </c>
      <c r="E4839" s="135"/>
      <c r="F4839" s="135"/>
    </row>
    <row r="4840" spans="1:6" ht="14.5">
      <c r="A4840" s="135" t="s">
        <v>7344</v>
      </c>
      <c r="B4840" s="135">
        <v>501622</v>
      </c>
      <c r="C4840" s="135" t="s">
        <v>7345</v>
      </c>
      <c r="D4840" s="135" t="s">
        <v>7346</v>
      </c>
      <c r="E4840" s="135"/>
      <c r="F4840" s="135"/>
    </row>
    <row r="4841" spans="1:6" ht="14.5">
      <c r="A4841" s="135" t="s">
        <v>7347</v>
      </c>
      <c r="B4841" s="135">
        <v>502850</v>
      </c>
      <c r="C4841" s="135" t="s">
        <v>7348</v>
      </c>
      <c r="D4841" s="135" t="s">
        <v>406</v>
      </c>
      <c r="E4841" s="135"/>
      <c r="F4841" s="135"/>
    </row>
    <row r="4842" spans="1:6" ht="14.5">
      <c r="A4842" s="135" t="s">
        <v>7349</v>
      </c>
      <c r="B4842" s="135">
        <v>503669</v>
      </c>
      <c r="C4842" s="135" t="s">
        <v>7350</v>
      </c>
      <c r="D4842" s="135" t="s">
        <v>7346</v>
      </c>
      <c r="E4842" s="135"/>
      <c r="F4842" s="135"/>
    </row>
    <row r="4843" spans="1:6" ht="14.5">
      <c r="A4843" s="135" t="s">
        <v>7351</v>
      </c>
      <c r="B4843" s="135">
        <v>506975</v>
      </c>
      <c r="C4843" s="135" t="s">
        <v>7352</v>
      </c>
      <c r="D4843" s="135" t="s">
        <v>406</v>
      </c>
      <c r="E4843" s="135"/>
      <c r="F4843" s="135"/>
    </row>
    <row r="4844" spans="1:6" ht="14.5">
      <c r="A4844" s="135" t="s">
        <v>7353</v>
      </c>
      <c r="B4844" s="135">
        <v>508924</v>
      </c>
      <c r="C4844" s="135" t="s">
        <v>7354</v>
      </c>
      <c r="D4844" s="135" t="s">
        <v>7346</v>
      </c>
      <c r="E4844" s="135"/>
      <c r="F4844" s="135"/>
    </row>
    <row r="4845" spans="1:6" ht="14.5">
      <c r="A4845" s="135" t="s">
        <v>7355</v>
      </c>
      <c r="B4845" s="135">
        <v>511260</v>
      </c>
      <c r="C4845" s="135" t="s">
        <v>7356</v>
      </c>
      <c r="D4845" s="135" t="s">
        <v>374</v>
      </c>
      <c r="E4845" s="135"/>
      <c r="F4845" s="135"/>
    </row>
    <row r="4846" spans="1:6" ht="14.5">
      <c r="A4846" s="135" t="s">
        <v>7357</v>
      </c>
      <c r="B4846" s="135">
        <v>511730</v>
      </c>
      <c r="C4846" s="135" t="s">
        <v>7358</v>
      </c>
      <c r="D4846" s="135" t="s">
        <v>408</v>
      </c>
      <c r="E4846" s="135"/>
      <c r="F4846" s="135"/>
    </row>
    <row r="4847" spans="1:6" ht="14.5">
      <c r="A4847" s="135" t="s">
        <v>7359</v>
      </c>
      <c r="B4847" s="135">
        <v>512221</v>
      </c>
      <c r="C4847" s="135" t="s">
        <v>7360</v>
      </c>
      <c r="D4847" s="135" t="s">
        <v>408</v>
      </c>
      <c r="E4847" s="135"/>
      <c r="F4847" s="135"/>
    </row>
    <row r="4848" spans="1:6" ht="14.5">
      <c r="A4848" s="135" t="s">
        <v>7361</v>
      </c>
      <c r="B4848" s="135">
        <v>512344</v>
      </c>
      <c r="C4848" s="135" t="s">
        <v>7362</v>
      </c>
      <c r="D4848" s="135" t="s">
        <v>413</v>
      </c>
      <c r="E4848" s="135"/>
      <c r="F4848" s="135"/>
    </row>
    <row r="4849" spans="1:6" ht="14.5">
      <c r="A4849" s="135" t="s">
        <v>7363</v>
      </c>
      <c r="B4849" s="135">
        <v>512345</v>
      </c>
      <c r="C4849" s="135" t="s">
        <v>7364</v>
      </c>
      <c r="D4849" s="135" t="s">
        <v>374</v>
      </c>
      <c r="E4849" s="135"/>
      <c r="F4849" s="135"/>
    </row>
    <row r="4850" spans="1:6" ht="14.5">
      <c r="A4850" s="135" t="s">
        <v>7365</v>
      </c>
      <c r="B4850" s="135">
        <v>512479</v>
      </c>
      <c r="C4850" s="135" t="s">
        <v>7366</v>
      </c>
      <c r="D4850" s="135" t="s">
        <v>477</v>
      </c>
      <c r="E4850" s="135"/>
      <c r="F4850" s="135"/>
    </row>
    <row r="4851" spans="1:6" ht="14.5">
      <c r="A4851" s="135" t="s">
        <v>7367</v>
      </c>
      <c r="B4851" s="135">
        <v>513343</v>
      </c>
      <c r="C4851" s="135" t="s">
        <v>7368</v>
      </c>
      <c r="D4851" s="135" t="s">
        <v>714</v>
      </c>
      <c r="E4851" s="135"/>
      <c r="F4851" s="135"/>
    </row>
    <row r="4852" spans="1:6" ht="14.5">
      <c r="A4852" s="135" t="s">
        <v>7369</v>
      </c>
      <c r="B4852" s="135">
        <v>513418</v>
      </c>
      <c r="C4852" s="135" t="s">
        <v>7370</v>
      </c>
      <c r="D4852" s="135" t="s">
        <v>1311</v>
      </c>
      <c r="E4852" s="135"/>
      <c r="F4852" s="135"/>
    </row>
    <row r="4853" spans="1:6" ht="14.5">
      <c r="A4853" s="135" t="s">
        <v>7371</v>
      </c>
      <c r="B4853" s="135">
        <v>515008</v>
      </c>
      <c r="C4853" s="135" t="s">
        <v>7372</v>
      </c>
      <c r="D4853" s="135" t="s">
        <v>689</v>
      </c>
      <c r="E4853" s="135"/>
      <c r="F4853" s="135"/>
    </row>
    <row r="4854" spans="1:6" ht="14.5">
      <c r="A4854" s="135" t="s">
        <v>7373</v>
      </c>
      <c r="B4854" s="135">
        <v>517273</v>
      </c>
      <c r="C4854" s="135" t="s">
        <v>7374</v>
      </c>
      <c r="D4854" s="135" t="s">
        <v>689</v>
      </c>
      <c r="E4854" s="135"/>
      <c r="F4854" s="135"/>
    </row>
    <row r="4855" spans="1:6" ht="14.5">
      <c r="A4855" s="135" t="s">
        <v>7375</v>
      </c>
      <c r="B4855" s="135">
        <v>517360</v>
      </c>
      <c r="C4855" s="135" t="s">
        <v>7376</v>
      </c>
      <c r="D4855" s="135" t="s">
        <v>413</v>
      </c>
      <c r="E4855" s="135"/>
      <c r="F4855" s="135"/>
    </row>
    <row r="4856" spans="1:6" ht="14.5">
      <c r="A4856" s="135" t="s">
        <v>7377</v>
      </c>
      <c r="B4856" s="135">
        <v>517393</v>
      </c>
      <c r="C4856" s="135" t="s">
        <v>7378</v>
      </c>
      <c r="D4856" s="135" t="s">
        <v>716</v>
      </c>
      <c r="E4856" s="135"/>
      <c r="F4856" s="135"/>
    </row>
    <row r="4857" spans="1:6" ht="14.5">
      <c r="A4857" s="135" t="s">
        <v>7379</v>
      </c>
      <c r="B4857" s="135">
        <v>519397</v>
      </c>
      <c r="C4857" s="135" t="s">
        <v>7380</v>
      </c>
      <c r="D4857" s="135" t="s">
        <v>451</v>
      </c>
      <c r="E4857" s="135"/>
      <c r="F4857" s="135"/>
    </row>
    <row r="4858" spans="1:6" ht="14.5">
      <c r="A4858" s="135" t="s">
        <v>7381</v>
      </c>
      <c r="B4858" s="135">
        <v>519500</v>
      </c>
      <c r="C4858" s="135" t="s">
        <v>7382</v>
      </c>
      <c r="D4858" s="135" t="s">
        <v>451</v>
      </c>
      <c r="E4858" s="135"/>
      <c r="F4858" s="135"/>
    </row>
    <row r="4859" spans="1:6" ht="14.5">
      <c r="A4859" s="135" t="s">
        <v>7383</v>
      </c>
      <c r="B4859" s="135">
        <v>522171</v>
      </c>
      <c r="C4859" s="135" t="s">
        <v>7384</v>
      </c>
      <c r="D4859" s="135" t="s">
        <v>399</v>
      </c>
      <c r="E4859" s="135"/>
      <c r="F4859" s="135"/>
    </row>
    <row r="4860" spans="1:6" ht="14.5">
      <c r="A4860" s="135" t="s">
        <v>7385</v>
      </c>
      <c r="B4860" s="135">
        <v>524572</v>
      </c>
      <c r="C4860" s="135" t="s">
        <v>7386</v>
      </c>
      <c r="D4860" s="135" t="s">
        <v>429</v>
      </c>
      <c r="E4860" s="135"/>
      <c r="F4860" s="135"/>
    </row>
    <row r="4861" spans="1:6" ht="14.5">
      <c r="A4861" s="135" t="s">
        <v>7387</v>
      </c>
      <c r="B4861" s="135">
        <v>526211</v>
      </c>
      <c r="C4861" s="135" t="s">
        <v>7388</v>
      </c>
      <c r="D4861" s="135" t="s">
        <v>640</v>
      </c>
      <c r="E4861" s="135"/>
      <c r="F4861" s="135"/>
    </row>
    <row r="4862" spans="1:6" ht="14.5">
      <c r="A4862" s="135" t="s">
        <v>7389</v>
      </c>
      <c r="B4862" s="135">
        <v>526638</v>
      </c>
      <c r="C4862" s="135" t="s">
        <v>7390</v>
      </c>
      <c r="D4862" s="135" t="s">
        <v>511</v>
      </c>
      <c r="E4862" s="135"/>
      <c r="F4862" s="135"/>
    </row>
    <row r="4863" spans="1:6" ht="14.5">
      <c r="A4863" s="135" t="s">
        <v>7391</v>
      </c>
      <c r="B4863" s="135">
        <v>530291</v>
      </c>
      <c r="C4863" s="135" t="s">
        <v>7392</v>
      </c>
      <c r="D4863" s="135" t="s">
        <v>640</v>
      </c>
      <c r="E4863" s="135"/>
      <c r="F4863" s="135"/>
    </row>
    <row r="4864" spans="1:6" ht="14.5">
      <c r="A4864" s="135" t="s">
        <v>7393</v>
      </c>
      <c r="B4864" s="135">
        <v>530439</v>
      </c>
      <c r="C4864" s="135" t="s">
        <v>7394</v>
      </c>
      <c r="D4864" s="135" t="s">
        <v>408</v>
      </c>
      <c r="E4864" s="135"/>
      <c r="F4864" s="135"/>
    </row>
    <row r="4865" spans="1:6" ht="14.5">
      <c r="A4865" s="135" t="s">
        <v>7395</v>
      </c>
      <c r="B4865" s="135">
        <v>530443</v>
      </c>
      <c r="C4865" s="135" t="s">
        <v>7396</v>
      </c>
      <c r="D4865" s="135" t="s">
        <v>406</v>
      </c>
      <c r="E4865" s="135"/>
      <c r="F4865" s="135"/>
    </row>
    <row r="4866" spans="1:6" ht="14.5">
      <c r="A4866" s="135" t="s">
        <v>7397</v>
      </c>
      <c r="B4866" s="135">
        <v>531205</v>
      </c>
      <c r="C4866" s="135" t="s">
        <v>7398</v>
      </c>
      <c r="D4866" s="135" t="s">
        <v>413</v>
      </c>
      <c r="E4866" s="135"/>
      <c r="F4866" s="135"/>
    </row>
    <row r="4867" spans="1:6" ht="14.5">
      <c r="A4867" s="135" t="s">
        <v>7399</v>
      </c>
      <c r="B4867" s="135">
        <v>531225</v>
      </c>
      <c r="C4867" s="135" t="s">
        <v>7400</v>
      </c>
      <c r="D4867" s="135" t="s">
        <v>484</v>
      </c>
      <c r="E4867" s="135"/>
      <c r="F4867" s="135"/>
    </row>
    <row r="4868" spans="1:6" ht="14.5">
      <c r="A4868" s="135" t="s">
        <v>7401</v>
      </c>
      <c r="B4868" s="135">
        <v>531436</v>
      </c>
      <c r="C4868" s="135" t="s">
        <v>7402</v>
      </c>
      <c r="D4868" s="135" t="s">
        <v>385</v>
      </c>
      <c r="E4868" s="135"/>
      <c r="F4868" s="135"/>
    </row>
    <row r="4869" spans="1:6" ht="14.5">
      <c r="A4869" s="135" t="s">
        <v>7403</v>
      </c>
      <c r="B4869" s="135">
        <v>531621</v>
      </c>
      <c r="C4869" s="135" t="s">
        <v>7404</v>
      </c>
      <c r="D4869" s="135" t="s">
        <v>397</v>
      </c>
      <c r="E4869" s="135"/>
      <c r="F4869" s="135"/>
    </row>
    <row r="4870" spans="1:6" ht="14.5">
      <c r="A4870" s="135" t="s">
        <v>7405</v>
      </c>
      <c r="B4870" s="135">
        <v>531944</v>
      </c>
      <c r="C4870" s="135" t="s">
        <v>7406</v>
      </c>
      <c r="D4870" s="135" t="s">
        <v>399</v>
      </c>
      <c r="E4870" s="135"/>
      <c r="F4870" s="135"/>
    </row>
    <row r="4871" spans="1:6" ht="14.5">
      <c r="A4871" s="135" t="s">
        <v>7407</v>
      </c>
      <c r="B4871" s="135">
        <v>532138</v>
      </c>
      <c r="C4871" s="135" t="s">
        <v>7408</v>
      </c>
      <c r="D4871" s="135" t="s">
        <v>408</v>
      </c>
      <c r="E4871" s="135"/>
      <c r="F4871" s="135"/>
    </row>
    <row r="4872" spans="1:6" ht="14.5">
      <c r="A4872" s="135" t="s">
        <v>7409</v>
      </c>
      <c r="B4872" s="135">
        <v>533093</v>
      </c>
      <c r="C4872" s="135" t="s">
        <v>7410</v>
      </c>
      <c r="D4872" s="135" t="s">
        <v>640</v>
      </c>
      <c r="E4872" s="135"/>
      <c r="F4872" s="135"/>
    </row>
    <row r="4873" spans="1:6" ht="14.5">
      <c r="A4873" s="135" t="s">
        <v>7411</v>
      </c>
      <c r="B4873" s="135">
        <v>533570</v>
      </c>
      <c r="C4873" s="135" t="s">
        <v>7412</v>
      </c>
      <c r="D4873" s="135" t="s">
        <v>7413</v>
      </c>
      <c r="E4873" s="135"/>
      <c r="F4873" s="135"/>
    </row>
    <row r="4874" spans="1:6" ht="14.5">
      <c r="A4874" s="135" t="s">
        <v>7414</v>
      </c>
      <c r="B4874" s="135">
        <v>533719</v>
      </c>
      <c r="C4874" s="135" t="s">
        <v>7415</v>
      </c>
      <c r="D4874" s="135" t="s">
        <v>7413</v>
      </c>
      <c r="E4874" s="135"/>
      <c r="F4874" s="135"/>
    </row>
    <row r="4875" spans="1:6" ht="14.5">
      <c r="A4875" s="135" t="s">
        <v>7416</v>
      </c>
      <c r="B4875" s="135">
        <v>535276</v>
      </c>
      <c r="C4875" s="135" t="s">
        <v>7417</v>
      </c>
      <c r="D4875" s="135" t="s">
        <v>7413</v>
      </c>
      <c r="E4875" s="135"/>
      <c r="F4875" s="135"/>
    </row>
    <row r="4876" spans="1:6" ht="14.5">
      <c r="A4876" s="135" t="s">
        <v>7418</v>
      </c>
      <c r="B4876" s="135">
        <v>536960</v>
      </c>
      <c r="C4876" s="135" t="s">
        <v>7419</v>
      </c>
      <c r="D4876" s="135" t="s">
        <v>7413</v>
      </c>
      <c r="E4876" s="135"/>
      <c r="F4876" s="135"/>
    </row>
    <row r="4877" spans="1:6" ht="14.5">
      <c r="A4877" s="135" t="s">
        <v>7420</v>
      </c>
      <c r="B4877" s="135">
        <v>537007</v>
      </c>
      <c r="C4877" s="135" t="s">
        <v>7421</v>
      </c>
      <c r="D4877" s="135" t="s">
        <v>7413</v>
      </c>
      <c r="E4877" s="135"/>
      <c r="F4877" s="135"/>
    </row>
    <row r="4878" spans="1:6" ht="14.5">
      <c r="A4878" s="135" t="s">
        <v>7422</v>
      </c>
      <c r="B4878" s="135">
        <v>537008</v>
      </c>
      <c r="C4878" s="135" t="s">
        <v>7423</v>
      </c>
      <c r="D4878" s="135" t="s">
        <v>7413</v>
      </c>
      <c r="E4878" s="135"/>
      <c r="F4878" s="135"/>
    </row>
    <row r="4879" spans="1:6" ht="14.5">
      <c r="A4879" s="135" t="s">
        <v>7424</v>
      </c>
      <c r="B4879" s="135">
        <v>537483</v>
      </c>
      <c r="C4879" s="135" t="s">
        <v>7425</v>
      </c>
      <c r="D4879" s="135" t="s">
        <v>7413</v>
      </c>
      <c r="E4879" s="135"/>
      <c r="F4879" s="135"/>
    </row>
    <row r="4880" spans="1:6" ht="14.5">
      <c r="A4880" s="135" t="s">
        <v>7426</v>
      </c>
      <c r="B4880" s="135">
        <v>537708</v>
      </c>
      <c r="C4880" s="135" t="s">
        <v>7427</v>
      </c>
      <c r="D4880" s="135" t="s">
        <v>7413</v>
      </c>
      <c r="E4880" s="135"/>
      <c r="F4880" s="135"/>
    </row>
    <row r="4881" spans="1:6" ht="14.5">
      <c r="A4881" s="135" t="s">
        <v>7428</v>
      </c>
      <c r="B4881" s="135">
        <v>538057</v>
      </c>
      <c r="C4881" s="135" t="s">
        <v>7429</v>
      </c>
      <c r="D4881" s="135" t="s">
        <v>7413</v>
      </c>
      <c r="E4881" s="135"/>
      <c r="F4881" s="135"/>
    </row>
    <row r="4882" spans="1:6" ht="14.5">
      <c r="A4882" s="135" t="s">
        <v>7430</v>
      </c>
      <c r="B4882" s="135">
        <v>538273</v>
      </c>
      <c r="C4882" s="135" t="s">
        <v>7431</v>
      </c>
      <c r="D4882" s="135" t="s">
        <v>484</v>
      </c>
      <c r="E4882" s="135"/>
      <c r="F4882" s="135"/>
    </row>
    <row r="4883" spans="1:6" ht="14.5">
      <c r="A4883" s="135" t="s">
        <v>7432</v>
      </c>
      <c r="B4883" s="135">
        <v>538452</v>
      </c>
      <c r="C4883" s="135" t="s">
        <v>7433</v>
      </c>
      <c r="D4883" s="135" t="s">
        <v>413</v>
      </c>
      <c r="E4883" s="135"/>
      <c r="F4883" s="135"/>
    </row>
    <row r="4884" spans="1:6" ht="14.5">
      <c r="A4884" s="135" t="s">
        <v>7434</v>
      </c>
      <c r="B4884" s="135">
        <v>538501</v>
      </c>
      <c r="C4884" s="135" t="s">
        <v>7435</v>
      </c>
      <c r="D4884" s="135" t="s">
        <v>7413</v>
      </c>
      <c r="E4884" s="135"/>
      <c r="F4884" s="135"/>
    </row>
    <row r="4885" spans="1:6" ht="14.5">
      <c r="A4885" s="135" t="s">
        <v>7436</v>
      </c>
      <c r="B4885" s="135">
        <v>538502</v>
      </c>
      <c r="C4885" s="135" t="s">
        <v>7437</v>
      </c>
      <c r="D4885" s="135" t="s">
        <v>7413</v>
      </c>
      <c r="E4885" s="135"/>
      <c r="F4885" s="135"/>
    </row>
    <row r="4886" spans="1:6" ht="14.5">
      <c r="A4886" s="135" t="s">
        <v>7438</v>
      </c>
      <c r="B4886" s="135">
        <v>538577</v>
      </c>
      <c r="C4886" s="135" t="s">
        <v>7439</v>
      </c>
      <c r="D4886" s="135" t="s">
        <v>7413</v>
      </c>
      <c r="E4886" s="135"/>
      <c r="F4886" s="135"/>
    </row>
    <row r="4887" spans="1:6" ht="14.5">
      <c r="A4887" s="135" t="s">
        <v>7440</v>
      </c>
      <c r="B4887" s="135">
        <v>538578</v>
      </c>
      <c r="C4887" s="135" t="s">
        <v>7441</v>
      </c>
      <c r="D4887" s="135" t="s">
        <v>7413</v>
      </c>
      <c r="E4887" s="135"/>
      <c r="F4887" s="135"/>
    </row>
    <row r="4888" spans="1:6" ht="14.5">
      <c r="A4888" s="135" t="s">
        <v>7442</v>
      </c>
      <c r="B4888" s="135">
        <v>538646</v>
      </c>
      <c r="C4888" s="135" t="s">
        <v>7443</v>
      </c>
      <c r="D4888" s="135" t="s">
        <v>408</v>
      </c>
      <c r="E4888" s="135"/>
      <c r="F4888" s="135"/>
    </row>
    <row r="4889" spans="1:6" ht="14.5">
      <c r="A4889" s="135" t="s">
        <v>7444</v>
      </c>
      <c r="B4889" s="135">
        <v>538683</v>
      </c>
      <c r="C4889" s="135" t="s">
        <v>7445</v>
      </c>
      <c r="D4889" s="135" t="s">
        <v>7413</v>
      </c>
      <c r="E4889" s="135"/>
      <c r="F4889" s="135"/>
    </row>
    <row r="4890" spans="1:6" ht="14.5">
      <c r="A4890" s="135" t="s">
        <v>7446</v>
      </c>
      <c r="B4890" s="135">
        <v>538728</v>
      </c>
      <c r="C4890" s="135" t="s">
        <v>7447</v>
      </c>
      <c r="D4890" s="135" t="s">
        <v>7413</v>
      </c>
      <c r="E4890" s="135"/>
      <c r="F4890" s="135"/>
    </row>
    <row r="4891" spans="1:6" ht="14.5">
      <c r="A4891" s="135" t="s">
        <v>7448</v>
      </c>
      <c r="B4891" s="135">
        <v>538729</v>
      </c>
      <c r="C4891" s="135" t="s">
        <v>7449</v>
      </c>
      <c r="D4891" s="135" t="s">
        <v>7413</v>
      </c>
      <c r="E4891" s="135"/>
      <c r="F4891" s="135"/>
    </row>
    <row r="4892" spans="1:6" ht="14.5">
      <c r="A4892" s="135" t="s">
        <v>7450</v>
      </c>
      <c r="B4892" s="135">
        <v>538808</v>
      </c>
      <c r="C4892" s="135" t="s">
        <v>7451</v>
      </c>
      <c r="D4892" s="135" t="s">
        <v>7413</v>
      </c>
      <c r="E4892" s="135"/>
      <c r="F4892" s="135"/>
    </row>
    <row r="4893" spans="1:6" ht="14.5">
      <c r="A4893" s="135" t="s">
        <v>7452</v>
      </c>
      <c r="B4893" s="135">
        <v>538809</v>
      </c>
      <c r="C4893" s="135" t="s">
        <v>7453</v>
      </c>
      <c r="D4893" s="135" t="s">
        <v>7413</v>
      </c>
      <c r="E4893" s="135"/>
      <c r="F4893" s="135"/>
    </row>
    <row r="4894" spans="1:6" ht="14.5">
      <c r="A4894" s="135" t="s">
        <v>7454</v>
      </c>
      <c r="B4894" s="135">
        <v>538810</v>
      </c>
      <c r="C4894" s="135" t="s">
        <v>7455</v>
      </c>
      <c r="D4894" s="135" t="s">
        <v>7413</v>
      </c>
      <c r="E4894" s="135"/>
      <c r="F4894" s="135"/>
    </row>
    <row r="4895" spans="1:6" ht="14.5">
      <c r="A4895" s="135" t="s">
        <v>7456</v>
      </c>
      <c r="B4895" s="135">
        <v>538811</v>
      </c>
      <c r="C4895" s="135" t="s">
        <v>7457</v>
      </c>
      <c r="D4895" s="135" t="s">
        <v>7413</v>
      </c>
      <c r="E4895" s="135"/>
      <c r="F4895" s="135"/>
    </row>
    <row r="4896" spans="1:6" ht="14.5">
      <c r="A4896" s="135" t="s">
        <v>7458</v>
      </c>
      <c r="B4896" s="135">
        <v>539031</v>
      </c>
      <c r="C4896" s="135" t="s">
        <v>7459</v>
      </c>
      <c r="D4896" s="135" t="s">
        <v>7413</v>
      </c>
      <c r="E4896" s="135"/>
      <c r="F4896" s="135"/>
    </row>
    <row r="4897" spans="1:6" ht="14.5">
      <c r="A4897" s="135" t="s">
        <v>7460</v>
      </c>
      <c r="B4897" s="135">
        <v>539090</v>
      </c>
      <c r="C4897" s="135" t="s">
        <v>7461</v>
      </c>
      <c r="D4897" s="135" t="s">
        <v>408</v>
      </c>
      <c r="E4897" s="135"/>
      <c r="F4897" s="135"/>
    </row>
    <row r="4898" spans="1:6" ht="14.5">
      <c r="A4898" s="135" t="s">
        <v>7462</v>
      </c>
      <c r="B4898" s="135">
        <v>539142</v>
      </c>
      <c r="C4898" s="135" t="s">
        <v>7463</v>
      </c>
      <c r="D4898" s="135" t="s">
        <v>7413</v>
      </c>
      <c r="E4898" s="135"/>
      <c r="F4898" s="135"/>
    </row>
    <row r="4899" spans="1:6" ht="14.5">
      <c r="A4899" s="135" t="s">
        <v>7464</v>
      </c>
      <c r="B4899" s="135">
        <v>539274</v>
      </c>
      <c r="C4899" s="135" t="s">
        <v>7465</v>
      </c>
      <c r="D4899" s="135" t="s">
        <v>408</v>
      </c>
      <c r="E4899" s="135"/>
      <c r="F4899" s="135"/>
    </row>
    <row r="4900" spans="1:6" ht="14.5">
      <c r="A4900" s="135" t="s">
        <v>7466</v>
      </c>
      <c r="B4900" s="135">
        <v>539312</v>
      </c>
      <c r="C4900" s="135" t="s">
        <v>7467</v>
      </c>
      <c r="D4900" s="135" t="s">
        <v>7413</v>
      </c>
      <c r="E4900" s="135"/>
      <c r="F4900" s="135"/>
    </row>
    <row r="4901" spans="1:6" ht="14.5">
      <c r="A4901" s="135" t="s">
        <v>7468</v>
      </c>
      <c r="B4901" s="135">
        <v>539313</v>
      </c>
      <c r="C4901" s="135" t="s">
        <v>7469</v>
      </c>
      <c r="D4901" s="135" t="s">
        <v>7413</v>
      </c>
      <c r="E4901" s="135"/>
      <c r="F4901" s="135"/>
    </row>
    <row r="4902" spans="1:6" ht="14.5">
      <c r="A4902" s="135" t="s">
        <v>7470</v>
      </c>
      <c r="B4902" s="135">
        <v>539480</v>
      </c>
      <c r="C4902" s="135" t="s">
        <v>7471</v>
      </c>
      <c r="D4902" s="135" t="s">
        <v>7413</v>
      </c>
      <c r="E4902" s="135"/>
      <c r="F4902" s="135"/>
    </row>
    <row r="4903" spans="1:6" ht="14.5">
      <c r="A4903" s="135" t="s">
        <v>7472</v>
      </c>
      <c r="B4903" s="135">
        <v>539487</v>
      </c>
      <c r="C4903" s="135" t="s">
        <v>7473</v>
      </c>
      <c r="D4903" s="135" t="s">
        <v>7413</v>
      </c>
      <c r="E4903" s="135"/>
      <c r="F4903" s="135"/>
    </row>
    <row r="4904" spans="1:6" ht="14.5">
      <c r="A4904" s="135" t="s">
        <v>7474</v>
      </c>
      <c r="B4904" s="135">
        <v>539516</v>
      </c>
      <c r="C4904" s="135" t="s">
        <v>7475</v>
      </c>
      <c r="D4904" s="135" t="s">
        <v>7413</v>
      </c>
      <c r="E4904" s="135"/>
      <c r="F4904" s="135"/>
    </row>
    <row r="4905" spans="1:6" ht="14.5">
      <c r="A4905" s="135" t="s">
        <v>7476</v>
      </c>
      <c r="B4905" s="135">
        <v>539517</v>
      </c>
      <c r="C4905" s="135" t="s">
        <v>7477</v>
      </c>
      <c r="D4905" s="135" t="s">
        <v>7413</v>
      </c>
      <c r="E4905" s="135"/>
      <c r="F4905" s="135"/>
    </row>
    <row r="4906" spans="1:6" ht="14.5">
      <c r="A4906" s="135" t="s">
        <v>7478</v>
      </c>
      <c r="B4906" s="135">
        <v>539561</v>
      </c>
      <c r="C4906" s="135" t="s">
        <v>7479</v>
      </c>
      <c r="D4906" s="135" t="s">
        <v>413</v>
      </c>
      <c r="E4906" s="135"/>
      <c r="F4906" s="135"/>
    </row>
    <row r="4907" spans="1:6" ht="14.5">
      <c r="A4907" s="135" t="s">
        <v>7480</v>
      </c>
      <c r="B4907" s="135">
        <v>539784</v>
      </c>
      <c r="C4907" s="135" t="s">
        <v>7481</v>
      </c>
      <c r="D4907" s="135" t="s">
        <v>7413</v>
      </c>
      <c r="E4907" s="135"/>
      <c r="F4907" s="135"/>
    </row>
    <row r="4908" spans="1:6" ht="14.5">
      <c r="A4908" s="135" t="s">
        <v>7482</v>
      </c>
      <c r="B4908" s="135">
        <v>539945</v>
      </c>
      <c r="C4908" s="135" t="s">
        <v>7483</v>
      </c>
      <c r="D4908" s="135" t="s">
        <v>7413</v>
      </c>
      <c r="E4908" s="135"/>
      <c r="F4908" s="135"/>
    </row>
    <row r="4909" spans="1:6" ht="14.5">
      <c r="A4909" s="135" t="s">
        <v>7484</v>
      </c>
      <c r="B4909" s="135">
        <v>539980</v>
      </c>
      <c r="C4909" s="135" t="s">
        <v>7485</v>
      </c>
      <c r="D4909" s="135" t="s">
        <v>7413</v>
      </c>
      <c r="E4909" s="135"/>
      <c r="F4909" s="135"/>
    </row>
    <row r="4910" spans="1:6" ht="14.5">
      <c r="A4910" s="135" t="s">
        <v>7486</v>
      </c>
      <c r="B4910" s="135">
        <v>540008</v>
      </c>
      <c r="C4910" s="135" t="s">
        <v>7487</v>
      </c>
      <c r="D4910" s="135" t="s">
        <v>7413</v>
      </c>
      <c r="E4910" s="135"/>
      <c r="F4910" s="135"/>
    </row>
    <row r="4911" spans="1:6" ht="14.5">
      <c r="A4911" s="135" t="s">
        <v>7488</v>
      </c>
      <c r="B4911" s="135">
        <v>540154</v>
      </c>
      <c r="C4911" s="135" t="s">
        <v>7489</v>
      </c>
      <c r="D4911" s="135" t="s">
        <v>7413</v>
      </c>
      <c r="E4911" s="135"/>
      <c r="F4911" s="135"/>
    </row>
    <row r="4912" spans="1:6" ht="14.5">
      <c r="A4912" s="135" t="s">
        <v>7490</v>
      </c>
      <c r="B4912" s="135">
        <v>540333</v>
      </c>
      <c r="C4912" s="135" t="s">
        <v>7491</v>
      </c>
      <c r="D4912" s="135" t="s">
        <v>7413</v>
      </c>
      <c r="E4912" s="135"/>
      <c r="F4912" s="135"/>
    </row>
    <row r="4913" spans="1:6" ht="14.5">
      <c r="A4913" s="135" t="s">
        <v>7492</v>
      </c>
      <c r="B4913" s="135">
        <v>540334</v>
      </c>
      <c r="C4913" s="135" t="s">
        <v>7493</v>
      </c>
      <c r="D4913" s="135" t="s">
        <v>7413</v>
      </c>
      <c r="E4913" s="135"/>
      <c r="F4913" s="135"/>
    </row>
    <row r="4914" spans="1:6" ht="14.5">
      <c r="A4914" s="135" t="s">
        <v>7494</v>
      </c>
      <c r="B4914" s="135">
        <v>540335</v>
      </c>
      <c r="C4914" s="135" t="s">
        <v>7495</v>
      </c>
      <c r="D4914" s="135" t="s">
        <v>7413</v>
      </c>
      <c r="E4914" s="135"/>
      <c r="F4914" s="135"/>
    </row>
    <row r="4915" spans="1:6" ht="14.5">
      <c r="A4915" s="135" t="s">
        <v>7496</v>
      </c>
      <c r="B4915" s="135">
        <v>540336</v>
      </c>
      <c r="C4915" s="135" t="s">
        <v>7497</v>
      </c>
      <c r="D4915" s="135" t="s">
        <v>7413</v>
      </c>
      <c r="E4915" s="135"/>
      <c r="F4915" s="135"/>
    </row>
    <row r="4916" spans="1:6" ht="14.5">
      <c r="A4916" s="135" t="s">
        <v>7498</v>
      </c>
      <c r="B4916" s="135">
        <v>540469</v>
      </c>
      <c r="C4916" s="135" t="s">
        <v>7499</v>
      </c>
      <c r="D4916" s="135" t="s">
        <v>7413</v>
      </c>
      <c r="E4916" s="135"/>
      <c r="F4916" s="135"/>
    </row>
    <row r="4917" spans="1:6" ht="14.5">
      <c r="A4917" s="135" t="s">
        <v>7500</v>
      </c>
      <c r="B4917" s="135">
        <v>540470</v>
      </c>
      <c r="C4917" s="135" t="s">
        <v>7501</v>
      </c>
      <c r="D4917" s="135" t="s">
        <v>7413</v>
      </c>
      <c r="E4917" s="135"/>
      <c r="F4917" s="135"/>
    </row>
    <row r="4918" spans="1:6" ht="14.5">
      <c r="A4918" s="135" t="s">
        <v>7502</v>
      </c>
      <c r="B4918" s="135">
        <v>540538</v>
      </c>
      <c r="C4918" s="135" t="s">
        <v>7503</v>
      </c>
      <c r="D4918" s="135" t="s">
        <v>7413</v>
      </c>
      <c r="E4918" s="135"/>
      <c r="F4918" s="135"/>
    </row>
    <row r="4919" spans="1:6" ht="14.5">
      <c r="A4919" s="135" t="s">
        <v>7504</v>
      </c>
      <c r="B4919" s="135">
        <v>540539</v>
      </c>
      <c r="C4919" s="135" t="s">
        <v>7505</v>
      </c>
      <c r="D4919" s="135" t="s">
        <v>7413</v>
      </c>
      <c r="E4919" s="135"/>
      <c r="F4919" s="135"/>
    </row>
    <row r="4920" spans="1:6" ht="14.5">
      <c r="A4920" s="135" t="s">
        <v>7506</v>
      </c>
      <c r="B4920" s="135">
        <v>540551</v>
      </c>
      <c r="C4920" s="135" t="s">
        <v>7507</v>
      </c>
      <c r="D4920" s="135" t="s">
        <v>7413</v>
      </c>
      <c r="E4920" s="135"/>
      <c r="F4920" s="135"/>
    </row>
    <row r="4921" spans="1:6" ht="14.5">
      <c r="A4921" s="135" t="s">
        <v>7508</v>
      </c>
      <c r="B4921" s="135">
        <v>540552</v>
      </c>
      <c r="C4921" s="135" t="s">
        <v>7509</v>
      </c>
      <c r="D4921" s="135" t="s">
        <v>7413</v>
      </c>
      <c r="E4921" s="135"/>
      <c r="F4921" s="135"/>
    </row>
    <row r="4922" spans="1:6" ht="14.5">
      <c r="A4922" s="135" t="s">
        <v>7510</v>
      </c>
      <c r="B4922" s="135">
        <v>540586</v>
      </c>
      <c r="C4922" s="135" t="s">
        <v>7511</v>
      </c>
      <c r="D4922" s="135" t="s">
        <v>7413</v>
      </c>
      <c r="E4922" s="135"/>
      <c r="F4922" s="135"/>
    </row>
    <row r="4923" spans="1:6" ht="14.5">
      <c r="A4923" s="135" t="s">
        <v>7512</v>
      </c>
      <c r="B4923" s="135">
        <v>540587</v>
      </c>
      <c r="C4923" s="135" t="s">
        <v>7513</v>
      </c>
      <c r="D4923" s="135" t="s">
        <v>7413</v>
      </c>
      <c r="E4923" s="135"/>
      <c r="F4923" s="135"/>
    </row>
    <row r="4924" spans="1:6" ht="14.5">
      <c r="A4924" s="135" t="s">
        <v>7514</v>
      </c>
      <c r="B4924" s="135">
        <v>540588</v>
      </c>
      <c r="C4924" s="135" t="s">
        <v>7515</v>
      </c>
      <c r="D4924" s="135" t="s">
        <v>7413</v>
      </c>
      <c r="E4924" s="135"/>
      <c r="F4924" s="135"/>
    </row>
    <row r="4925" spans="1:6" ht="14.5">
      <c r="A4925" s="135" t="s">
        <v>7516</v>
      </c>
      <c r="B4925" s="135">
        <v>540589</v>
      </c>
      <c r="C4925" s="135" t="s">
        <v>7517</v>
      </c>
      <c r="D4925" s="135" t="s">
        <v>7413</v>
      </c>
      <c r="E4925" s="135"/>
      <c r="F4925" s="135"/>
    </row>
    <row r="4926" spans="1:6" ht="14.5">
      <c r="A4926" s="135" t="s">
        <v>7518</v>
      </c>
      <c r="B4926" s="135">
        <v>540591</v>
      </c>
      <c r="C4926" s="135" t="s">
        <v>7519</v>
      </c>
      <c r="D4926" s="135" t="s">
        <v>7413</v>
      </c>
      <c r="E4926" s="135"/>
      <c r="F4926" s="135"/>
    </row>
    <row r="4927" spans="1:6" ht="14.5">
      <c r="A4927" s="135" t="s">
        <v>7520</v>
      </c>
      <c r="B4927" s="135">
        <v>540592</v>
      </c>
      <c r="C4927" s="135" t="s">
        <v>7521</v>
      </c>
      <c r="D4927" s="135" t="s">
        <v>7413</v>
      </c>
      <c r="E4927" s="135"/>
      <c r="F4927" s="135"/>
    </row>
    <row r="4928" spans="1:6" ht="14.5">
      <c r="A4928" s="135" t="s">
        <v>7522</v>
      </c>
      <c r="B4928" s="135">
        <v>540593</v>
      </c>
      <c r="C4928" s="135" t="s">
        <v>7523</v>
      </c>
      <c r="D4928" s="135" t="s">
        <v>7413</v>
      </c>
      <c r="E4928" s="135"/>
      <c r="F4928" s="135"/>
    </row>
    <row r="4929" spans="1:6" ht="14.5">
      <c r="A4929" s="135" t="s">
        <v>7524</v>
      </c>
      <c r="B4929" s="135">
        <v>540594</v>
      </c>
      <c r="C4929" s="135" t="s">
        <v>7525</v>
      </c>
      <c r="D4929" s="135" t="s">
        <v>7413</v>
      </c>
      <c r="E4929" s="135"/>
      <c r="F4929" s="135"/>
    </row>
    <row r="4930" spans="1:6" ht="14.5">
      <c r="A4930" s="135" t="s">
        <v>7526</v>
      </c>
      <c r="B4930" s="135">
        <v>540612</v>
      </c>
      <c r="C4930" s="135" t="s">
        <v>7527</v>
      </c>
      <c r="D4930" s="135" t="s">
        <v>7413</v>
      </c>
      <c r="E4930" s="135"/>
      <c r="F4930" s="135"/>
    </row>
    <row r="4931" spans="1:6" ht="14.5">
      <c r="A4931" s="135" t="s">
        <v>7528</v>
      </c>
      <c r="B4931" s="135">
        <v>540617</v>
      </c>
      <c r="C4931" s="135" t="s">
        <v>7529</v>
      </c>
      <c r="D4931" s="135" t="s">
        <v>7413</v>
      </c>
      <c r="E4931" s="135"/>
      <c r="F4931" s="135"/>
    </row>
    <row r="4932" spans="1:6" ht="14.5">
      <c r="A4932" s="135" t="s">
        <v>7530</v>
      </c>
      <c r="B4932" s="135">
        <v>540618</v>
      </c>
      <c r="C4932" s="135" t="s">
        <v>7531</v>
      </c>
      <c r="D4932" s="135" t="s">
        <v>7413</v>
      </c>
      <c r="E4932" s="135"/>
      <c r="F4932" s="135"/>
    </row>
    <row r="4933" spans="1:6" ht="14.5">
      <c r="A4933" s="135" t="s">
        <v>7532</v>
      </c>
      <c r="B4933" s="135">
        <v>540619</v>
      </c>
      <c r="C4933" s="135" t="s">
        <v>7533</v>
      </c>
      <c r="D4933" s="135" t="s">
        <v>7413</v>
      </c>
      <c r="E4933" s="135"/>
      <c r="F4933" s="135"/>
    </row>
    <row r="4934" spans="1:6" ht="14.5">
      <c r="A4934" s="135" t="s">
        <v>7534</v>
      </c>
      <c r="B4934" s="135">
        <v>540620</v>
      </c>
      <c r="C4934" s="135" t="s">
        <v>7535</v>
      </c>
      <c r="D4934" s="135" t="s">
        <v>7413</v>
      </c>
      <c r="E4934" s="135"/>
      <c r="F4934" s="135"/>
    </row>
    <row r="4935" spans="1:6" ht="14.5">
      <c r="A4935" s="135" t="s">
        <v>7536</v>
      </c>
      <c r="B4935" s="135">
        <v>540626</v>
      </c>
      <c r="C4935" s="135" t="s">
        <v>7537</v>
      </c>
      <c r="D4935" s="135" t="s">
        <v>7413</v>
      </c>
      <c r="E4935" s="135"/>
      <c r="F4935" s="135"/>
    </row>
    <row r="4936" spans="1:6" ht="14.5">
      <c r="A4936" s="135" t="s">
        <v>7538</v>
      </c>
      <c r="B4936" s="135">
        <v>540627</v>
      </c>
      <c r="C4936" s="135" t="s">
        <v>7539</v>
      </c>
      <c r="D4936" s="135" t="s">
        <v>7413</v>
      </c>
      <c r="E4936" s="135"/>
      <c r="F4936" s="135"/>
    </row>
    <row r="4937" spans="1:6" ht="14.5">
      <c r="A4937" s="135" t="s">
        <v>7540</v>
      </c>
      <c r="B4937" s="135">
        <v>540629</v>
      </c>
      <c r="C4937" s="135" t="s">
        <v>7541</v>
      </c>
      <c r="D4937" s="135" t="s">
        <v>7413</v>
      </c>
      <c r="E4937" s="135"/>
      <c r="F4937" s="135"/>
    </row>
    <row r="4938" spans="1:6" ht="14.5">
      <c r="A4938" s="135" t="s">
        <v>7542</v>
      </c>
      <c r="B4938" s="135">
        <v>540631</v>
      </c>
      <c r="C4938" s="135" t="s">
        <v>7543</v>
      </c>
      <c r="D4938" s="135" t="s">
        <v>7413</v>
      </c>
      <c r="E4938" s="135"/>
      <c r="F4938" s="135"/>
    </row>
    <row r="4939" spans="1:6" ht="14.5">
      <c r="A4939" s="135" t="s">
        <v>7544</v>
      </c>
      <c r="B4939" s="135">
        <v>540634</v>
      </c>
      <c r="C4939" s="135" t="s">
        <v>7545</v>
      </c>
      <c r="D4939" s="135" t="s">
        <v>7413</v>
      </c>
      <c r="E4939" s="135"/>
      <c r="F4939" s="135"/>
    </row>
    <row r="4940" spans="1:6" ht="14.5">
      <c r="A4940" s="135" t="s">
        <v>7546</v>
      </c>
      <c r="B4940" s="135">
        <v>540635</v>
      </c>
      <c r="C4940" s="135" t="s">
        <v>7547</v>
      </c>
      <c r="D4940" s="135" t="s">
        <v>7413</v>
      </c>
      <c r="E4940" s="135"/>
      <c r="F4940" s="135"/>
    </row>
    <row r="4941" spans="1:6" ht="14.5">
      <c r="A4941" s="135" t="s">
        <v>7548</v>
      </c>
      <c r="B4941" s="135">
        <v>540636</v>
      </c>
      <c r="C4941" s="135" t="s">
        <v>7549</v>
      </c>
      <c r="D4941" s="135" t="s">
        <v>7413</v>
      </c>
      <c r="E4941" s="135"/>
      <c r="F4941" s="135"/>
    </row>
    <row r="4942" spans="1:6" ht="14.5">
      <c r="A4942" s="135" t="s">
        <v>7550</v>
      </c>
      <c r="B4942" s="135">
        <v>540637</v>
      </c>
      <c r="C4942" s="135" t="s">
        <v>7551</v>
      </c>
      <c r="D4942" s="135" t="s">
        <v>7413</v>
      </c>
      <c r="E4942" s="135"/>
      <c r="F4942" s="135"/>
    </row>
    <row r="4943" spans="1:6" ht="14.5">
      <c r="A4943" s="135" t="s">
        <v>7552</v>
      </c>
      <c r="B4943" s="135">
        <v>540669</v>
      </c>
      <c r="C4943" s="135" t="s">
        <v>7553</v>
      </c>
      <c r="D4943" s="135" t="s">
        <v>7413</v>
      </c>
      <c r="E4943" s="135"/>
      <c r="F4943" s="135"/>
    </row>
    <row r="4944" spans="1:6" ht="14.5">
      <c r="A4944" s="135" t="s">
        <v>7554</v>
      </c>
      <c r="B4944" s="135">
        <v>540671</v>
      </c>
      <c r="C4944" s="135" t="s">
        <v>7555</v>
      </c>
      <c r="D4944" s="135" t="s">
        <v>7413</v>
      </c>
      <c r="E4944" s="135"/>
      <c r="F4944" s="135"/>
    </row>
    <row r="4945" spans="1:6" ht="14.5">
      <c r="A4945" s="135" t="s">
        <v>7556</v>
      </c>
      <c r="B4945" s="135">
        <v>540672</v>
      </c>
      <c r="C4945" s="135" t="s">
        <v>7557</v>
      </c>
      <c r="D4945" s="135" t="s">
        <v>7413</v>
      </c>
      <c r="E4945" s="135"/>
      <c r="F4945" s="135"/>
    </row>
    <row r="4946" spans="1:6" ht="14.5">
      <c r="A4946" s="135" t="s">
        <v>7558</v>
      </c>
      <c r="B4946" s="135">
        <v>540682</v>
      </c>
      <c r="C4946" s="135" t="s">
        <v>7559</v>
      </c>
      <c r="D4946" s="135" t="s">
        <v>7413</v>
      </c>
      <c r="E4946" s="135"/>
      <c r="F4946" s="135"/>
    </row>
    <row r="4947" spans="1:6" ht="14.5">
      <c r="A4947" s="135" t="s">
        <v>7560</v>
      </c>
      <c r="B4947" s="135">
        <v>540683</v>
      </c>
      <c r="C4947" s="135" t="s">
        <v>7561</v>
      </c>
      <c r="D4947" s="135" t="s">
        <v>7413</v>
      </c>
      <c r="E4947" s="135"/>
      <c r="F4947" s="135"/>
    </row>
    <row r="4948" spans="1:6" ht="14.5">
      <c r="A4948" s="135" t="s">
        <v>7562</v>
      </c>
      <c r="B4948" s="135">
        <v>540684</v>
      </c>
      <c r="C4948" s="135" t="s">
        <v>7563</v>
      </c>
      <c r="D4948" s="135" t="s">
        <v>7413</v>
      </c>
      <c r="E4948" s="135"/>
      <c r="F4948" s="135"/>
    </row>
    <row r="4949" spans="1:6" ht="14.5">
      <c r="A4949" s="135" t="s">
        <v>7564</v>
      </c>
      <c r="B4949" s="135">
        <v>540685</v>
      </c>
      <c r="C4949" s="135" t="s">
        <v>7565</v>
      </c>
      <c r="D4949" s="135" t="s">
        <v>7413</v>
      </c>
      <c r="E4949" s="135"/>
      <c r="F4949" s="135"/>
    </row>
    <row r="4950" spans="1:6" ht="14.5">
      <c r="A4950" s="135" t="s">
        <v>7566</v>
      </c>
      <c r="B4950" s="135">
        <v>540711</v>
      </c>
      <c r="C4950" s="135" t="s">
        <v>7567</v>
      </c>
      <c r="D4950" s="135" t="s">
        <v>7413</v>
      </c>
      <c r="E4950" s="135"/>
      <c r="F4950" s="135"/>
    </row>
    <row r="4951" spans="1:6" ht="14.5">
      <c r="A4951" s="135" t="s">
        <v>7568</v>
      </c>
      <c r="B4951" s="135">
        <v>540712</v>
      </c>
      <c r="C4951" s="135" t="s">
        <v>7569</v>
      </c>
      <c r="D4951" s="135" t="s">
        <v>7413</v>
      </c>
      <c r="E4951" s="135"/>
      <c r="F4951" s="135"/>
    </row>
    <row r="4952" spans="1:6" ht="14.5">
      <c r="A4952" s="135" t="s">
        <v>7570</v>
      </c>
      <c r="B4952" s="135">
        <v>540713</v>
      </c>
      <c r="C4952" s="135" t="s">
        <v>7571</v>
      </c>
      <c r="D4952" s="135" t="s">
        <v>7413</v>
      </c>
      <c r="E4952" s="135"/>
      <c r="F4952" s="135"/>
    </row>
    <row r="4953" spans="1:6" ht="14.5">
      <c r="A4953" s="135" t="s">
        <v>7572</v>
      </c>
      <c r="B4953" s="135">
        <v>540714</v>
      </c>
      <c r="C4953" s="135" t="s">
        <v>7573</v>
      </c>
      <c r="D4953" s="135" t="s">
        <v>7413</v>
      </c>
      <c r="E4953" s="135"/>
      <c r="F4953" s="135"/>
    </row>
    <row r="4954" spans="1:6" ht="14.5">
      <c r="A4954" s="135" t="s">
        <v>7574</v>
      </c>
      <c r="B4954" s="135">
        <v>540739</v>
      </c>
      <c r="C4954" s="135" t="s">
        <v>7575</v>
      </c>
      <c r="D4954" s="135" t="s">
        <v>7413</v>
      </c>
      <c r="E4954" s="135"/>
      <c r="F4954" s="135"/>
    </row>
    <row r="4955" spans="1:6" ht="14.5">
      <c r="A4955" s="135" t="s">
        <v>7576</v>
      </c>
      <c r="B4955" s="135">
        <v>540740</v>
      </c>
      <c r="C4955" s="135" t="s">
        <v>7577</v>
      </c>
      <c r="D4955" s="135" t="s">
        <v>7413</v>
      </c>
      <c r="E4955" s="135"/>
      <c r="F4955" s="135"/>
    </row>
    <row r="4956" spans="1:6" ht="14.5">
      <c r="A4956" s="135" t="s">
        <v>7578</v>
      </c>
      <c r="B4956" s="135">
        <v>540741</v>
      </c>
      <c r="C4956" s="135" t="s">
        <v>7579</v>
      </c>
      <c r="D4956" s="135" t="s">
        <v>7413</v>
      </c>
      <c r="E4956" s="135"/>
      <c r="F4956" s="135"/>
    </row>
    <row r="4957" spans="1:6" ht="14.5">
      <c r="A4957" s="135" t="s">
        <v>7580</v>
      </c>
      <c r="B4957" s="135">
        <v>540742</v>
      </c>
      <c r="C4957" s="135" t="s">
        <v>7581</v>
      </c>
      <c r="D4957" s="135" t="s">
        <v>7413</v>
      </c>
      <c r="E4957" s="135"/>
      <c r="F4957" s="135"/>
    </row>
    <row r="4958" spans="1:6" ht="14.5">
      <c r="A4958" s="135" t="s">
        <v>7582</v>
      </c>
      <c r="B4958" s="135">
        <v>540763</v>
      </c>
      <c r="C4958" s="135" t="s">
        <v>7583</v>
      </c>
      <c r="D4958" s="135" t="s">
        <v>7413</v>
      </c>
      <c r="E4958" s="135"/>
      <c r="F4958" s="135"/>
    </row>
    <row r="4959" spans="1:6" ht="14.5">
      <c r="A4959" s="135" t="s">
        <v>7584</v>
      </c>
      <c r="B4959" s="135">
        <v>540764</v>
      </c>
      <c r="C4959" s="135" t="s">
        <v>7585</v>
      </c>
      <c r="D4959" s="135" t="s">
        <v>7413</v>
      </c>
      <c r="E4959" s="135"/>
      <c r="F4959" s="135"/>
    </row>
    <row r="4960" spans="1:6" ht="14.5">
      <c r="A4960" s="135" t="s">
        <v>7586</v>
      </c>
      <c r="B4960" s="135">
        <v>540765</v>
      </c>
      <c r="C4960" s="135" t="s">
        <v>7587</v>
      </c>
      <c r="D4960" s="135" t="s">
        <v>7413</v>
      </c>
      <c r="E4960" s="135"/>
      <c r="F4960" s="135"/>
    </row>
    <row r="4961" spans="1:6" ht="14.5">
      <c r="A4961" s="135" t="s">
        <v>7588</v>
      </c>
      <c r="B4961" s="135">
        <v>540766</v>
      </c>
      <c r="C4961" s="135" t="s">
        <v>7589</v>
      </c>
      <c r="D4961" s="135" t="s">
        <v>7413</v>
      </c>
      <c r="E4961" s="135"/>
      <c r="F4961" s="135"/>
    </row>
    <row r="4962" spans="1:6" ht="14.5">
      <c r="A4962" s="135" t="s">
        <v>7590</v>
      </c>
      <c r="B4962" s="135">
        <v>540778</v>
      </c>
      <c r="C4962" s="135" t="s">
        <v>7591</v>
      </c>
      <c r="D4962" s="135" t="s">
        <v>7413</v>
      </c>
      <c r="E4962" s="135"/>
      <c r="F4962" s="135"/>
    </row>
    <row r="4963" spans="1:6" ht="14.5">
      <c r="A4963" s="135" t="s">
        <v>7592</v>
      </c>
      <c r="B4963" s="135">
        <v>540779</v>
      </c>
      <c r="C4963" s="135" t="s">
        <v>7593</v>
      </c>
      <c r="D4963" s="135" t="s">
        <v>7413</v>
      </c>
      <c r="E4963" s="135"/>
      <c r="F4963" s="135"/>
    </row>
    <row r="4964" spans="1:6" ht="14.5">
      <c r="A4964" s="135" t="s">
        <v>7594</v>
      </c>
      <c r="B4964" s="135">
        <v>540780</v>
      </c>
      <c r="C4964" s="135" t="s">
        <v>7595</v>
      </c>
      <c r="D4964" s="135" t="s">
        <v>7413</v>
      </c>
      <c r="E4964" s="135"/>
      <c r="F4964" s="135"/>
    </row>
    <row r="4965" spans="1:6" ht="14.5">
      <c r="A4965" s="135" t="s">
        <v>7596</v>
      </c>
      <c r="B4965" s="135">
        <v>540781</v>
      </c>
      <c r="C4965" s="135" t="s">
        <v>7597</v>
      </c>
      <c r="D4965" s="135" t="s">
        <v>7413</v>
      </c>
      <c r="E4965" s="135"/>
      <c r="F4965" s="135"/>
    </row>
    <row r="4966" spans="1:6" ht="14.5">
      <c r="A4966" s="135" t="s">
        <v>7598</v>
      </c>
      <c r="B4966" s="135">
        <v>540787</v>
      </c>
      <c r="C4966" s="135" t="s">
        <v>7599</v>
      </c>
      <c r="D4966" s="135" t="s">
        <v>7413</v>
      </c>
      <c r="E4966" s="135"/>
      <c r="F4966" s="135"/>
    </row>
    <row r="4967" spans="1:6" ht="14.5">
      <c r="A4967" s="135" t="s">
        <v>7600</v>
      </c>
      <c r="B4967" s="135">
        <v>540791</v>
      </c>
      <c r="C4967" s="135" t="s">
        <v>7601</v>
      </c>
      <c r="D4967" s="135" t="s">
        <v>7413</v>
      </c>
      <c r="E4967" s="135"/>
      <c r="F4967" s="135"/>
    </row>
    <row r="4968" spans="1:6" ht="14.5">
      <c r="A4968" s="135" t="s">
        <v>7602</v>
      </c>
      <c r="B4968" s="135">
        <v>540792</v>
      </c>
      <c r="C4968" s="135" t="s">
        <v>7603</v>
      </c>
      <c r="D4968" s="135" t="s">
        <v>7413</v>
      </c>
      <c r="E4968" s="135"/>
      <c r="F4968" s="135"/>
    </row>
    <row r="4969" spans="1:6" ht="14.5">
      <c r="A4969" s="135" t="s">
        <v>7604</v>
      </c>
      <c r="B4969" s="135">
        <v>540793</v>
      </c>
      <c r="C4969" s="135" t="s">
        <v>7605</v>
      </c>
      <c r="D4969" s="135" t="s">
        <v>7413</v>
      </c>
      <c r="E4969" s="135"/>
      <c r="F4969" s="135"/>
    </row>
    <row r="4970" spans="1:6" ht="14.5">
      <c r="A4970" s="135" t="s">
        <v>7606</v>
      </c>
      <c r="B4970" s="135">
        <v>540794</v>
      </c>
      <c r="C4970" s="135" t="s">
        <v>7607</v>
      </c>
      <c r="D4970" s="135" t="s">
        <v>7413</v>
      </c>
      <c r="E4970" s="135"/>
      <c r="F4970" s="135"/>
    </row>
    <row r="4971" spans="1:6" ht="14.5">
      <c r="A4971" s="135" t="s">
        <v>7608</v>
      </c>
      <c r="B4971" s="135">
        <v>540799</v>
      </c>
      <c r="C4971" s="135" t="s">
        <v>7609</v>
      </c>
      <c r="D4971" s="135" t="s">
        <v>7413</v>
      </c>
      <c r="E4971" s="135"/>
      <c r="F4971" s="135"/>
    </row>
    <row r="4972" spans="1:6" ht="14.5">
      <c r="A4972" s="135" t="s">
        <v>7610</v>
      </c>
      <c r="B4972" s="135">
        <v>540800</v>
      </c>
      <c r="C4972" s="135" t="s">
        <v>7611</v>
      </c>
      <c r="D4972" s="135" t="s">
        <v>7413</v>
      </c>
      <c r="E4972" s="135"/>
      <c r="F4972" s="135"/>
    </row>
    <row r="4973" spans="1:6" ht="14.5">
      <c r="A4973" s="135" t="s">
        <v>7612</v>
      </c>
      <c r="B4973" s="135">
        <v>540801</v>
      </c>
      <c r="C4973" s="135" t="s">
        <v>7613</v>
      </c>
      <c r="D4973" s="135" t="s">
        <v>7413</v>
      </c>
      <c r="E4973" s="135"/>
      <c r="F4973" s="135"/>
    </row>
    <row r="4974" spans="1:6" ht="14.5">
      <c r="A4974" s="135" t="s">
        <v>7614</v>
      </c>
      <c r="B4974" s="135">
        <v>540802</v>
      </c>
      <c r="C4974" s="135" t="s">
        <v>7615</v>
      </c>
      <c r="D4974" s="135" t="s">
        <v>7413</v>
      </c>
      <c r="E4974" s="135"/>
      <c r="F4974" s="135"/>
    </row>
    <row r="4975" spans="1:6" ht="14.5">
      <c r="A4975" s="135" t="s">
        <v>7616</v>
      </c>
      <c r="B4975" s="135">
        <v>540825</v>
      </c>
      <c r="C4975" s="135" t="s">
        <v>7617</v>
      </c>
      <c r="D4975" s="135" t="s">
        <v>7413</v>
      </c>
      <c r="E4975" s="135"/>
      <c r="F4975" s="135"/>
    </row>
    <row r="4976" spans="1:6" ht="14.5">
      <c r="A4976" s="135" t="s">
        <v>7618</v>
      </c>
      <c r="B4976" s="135">
        <v>540826</v>
      </c>
      <c r="C4976" s="135" t="s">
        <v>7619</v>
      </c>
      <c r="D4976" s="135" t="s">
        <v>7413</v>
      </c>
      <c r="E4976" s="135"/>
      <c r="F4976" s="135"/>
    </row>
    <row r="4977" spans="1:6" ht="14.5">
      <c r="A4977" s="135" t="s">
        <v>7620</v>
      </c>
      <c r="B4977" s="135">
        <v>540827</v>
      </c>
      <c r="C4977" s="135" t="s">
        <v>7621</v>
      </c>
      <c r="D4977" s="135" t="s">
        <v>7413</v>
      </c>
      <c r="E4977" s="135"/>
      <c r="F4977" s="135"/>
    </row>
    <row r="4978" spans="1:6" ht="14.5">
      <c r="A4978" s="135" t="s">
        <v>7622</v>
      </c>
      <c r="B4978" s="135">
        <v>540828</v>
      </c>
      <c r="C4978" s="135" t="s">
        <v>7623</v>
      </c>
      <c r="D4978" s="135" t="s">
        <v>7413</v>
      </c>
      <c r="E4978" s="135"/>
      <c r="F4978" s="135"/>
    </row>
    <row r="4979" spans="1:6" ht="14.5">
      <c r="A4979" s="135" t="s">
        <v>7624</v>
      </c>
      <c r="B4979" s="135">
        <v>540861</v>
      </c>
      <c r="C4979" s="135" t="s">
        <v>7625</v>
      </c>
      <c r="D4979" s="135" t="s">
        <v>7413</v>
      </c>
      <c r="E4979" s="135"/>
      <c r="F4979" s="135"/>
    </row>
    <row r="4980" spans="1:6" ht="14.5">
      <c r="A4980" s="135" t="s">
        <v>7626</v>
      </c>
      <c r="B4980" s="135">
        <v>540862</v>
      </c>
      <c r="C4980" s="135" t="s">
        <v>7627</v>
      </c>
      <c r="D4980" s="135" t="s">
        <v>7413</v>
      </c>
      <c r="E4980" s="135"/>
      <c r="F4980" s="135"/>
    </row>
    <row r="4981" spans="1:6" ht="14.5">
      <c r="A4981" s="135" t="s">
        <v>7628</v>
      </c>
      <c r="B4981" s="135">
        <v>540863</v>
      </c>
      <c r="C4981" s="135" t="s">
        <v>7629</v>
      </c>
      <c r="D4981" s="135" t="s">
        <v>7413</v>
      </c>
      <c r="E4981" s="135"/>
      <c r="F4981" s="135"/>
    </row>
    <row r="4982" spans="1:6" ht="14.5">
      <c r="A4982" s="135" t="s">
        <v>7630</v>
      </c>
      <c r="B4982" s="135">
        <v>540864</v>
      </c>
      <c r="C4982" s="135" t="s">
        <v>7631</v>
      </c>
      <c r="D4982" s="135" t="s">
        <v>7413</v>
      </c>
      <c r="E4982" s="135"/>
      <c r="F4982" s="135"/>
    </row>
    <row r="4983" spans="1:6" ht="14.5">
      <c r="A4983" s="135" t="s">
        <v>7632</v>
      </c>
      <c r="B4983" s="135">
        <v>540896</v>
      </c>
      <c r="C4983" s="135" t="s">
        <v>7633</v>
      </c>
      <c r="D4983" s="135" t="s">
        <v>7413</v>
      </c>
      <c r="E4983" s="135"/>
      <c r="F4983" s="135"/>
    </row>
    <row r="4984" spans="1:6" ht="14.5">
      <c r="A4984" s="135" t="s">
        <v>7634</v>
      </c>
      <c r="B4984" s="135">
        <v>540897</v>
      </c>
      <c r="C4984" s="135" t="s">
        <v>7635</v>
      </c>
      <c r="D4984" s="135" t="s">
        <v>7413</v>
      </c>
      <c r="E4984" s="135"/>
      <c r="F4984" s="135"/>
    </row>
    <row r="4985" spans="1:6" ht="14.5">
      <c r="A4985" s="135" t="s">
        <v>7636</v>
      </c>
      <c r="B4985" s="135">
        <v>540898</v>
      </c>
      <c r="C4985" s="135" t="s">
        <v>7637</v>
      </c>
      <c r="D4985" s="135" t="s">
        <v>7413</v>
      </c>
      <c r="E4985" s="135"/>
      <c r="F4985" s="135"/>
    </row>
    <row r="4986" spans="1:6" ht="14.5">
      <c r="A4986" s="135" t="s">
        <v>7638</v>
      </c>
      <c r="B4986" s="135">
        <v>540899</v>
      </c>
      <c r="C4986" s="135" t="s">
        <v>7639</v>
      </c>
      <c r="D4986" s="135" t="s">
        <v>7413</v>
      </c>
      <c r="E4986" s="135"/>
      <c r="F4986" s="135"/>
    </row>
    <row r="4987" spans="1:6" ht="14.5">
      <c r="A4987" s="135" t="s">
        <v>7640</v>
      </c>
      <c r="B4987" s="135">
        <v>540947</v>
      </c>
      <c r="C4987" s="135" t="s">
        <v>7641</v>
      </c>
      <c r="D4987" s="135" t="s">
        <v>7413</v>
      </c>
      <c r="E4987" s="135"/>
      <c r="F4987" s="135"/>
    </row>
    <row r="4988" spans="1:6" ht="14.5">
      <c r="A4988" s="135" t="s">
        <v>7642</v>
      </c>
      <c r="B4988" s="135">
        <v>540949</v>
      </c>
      <c r="C4988" s="135" t="s">
        <v>7643</v>
      </c>
      <c r="D4988" s="135" t="s">
        <v>7413</v>
      </c>
      <c r="E4988" s="135"/>
      <c r="F4988" s="135"/>
    </row>
    <row r="4989" spans="1:6" ht="14.5">
      <c r="A4989" s="135" t="s">
        <v>7644</v>
      </c>
      <c r="B4989" s="135">
        <v>540950</v>
      </c>
      <c r="C4989" s="135" t="s">
        <v>7645</v>
      </c>
      <c r="D4989" s="135" t="s">
        <v>7413</v>
      </c>
      <c r="E4989" s="135"/>
      <c r="F4989" s="135"/>
    </row>
    <row r="4990" spans="1:6" ht="14.5">
      <c r="A4990" s="135" t="s">
        <v>7646</v>
      </c>
      <c r="B4990" s="135">
        <v>540951</v>
      </c>
      <c r="C4990" s="135" t="s">
        <v>7647</v>
      </c>
      <c r="D4990" s="135" t="s">
        <v>7413</v>
      </c>
      <c r="E4990" s="135"/>
      <c r="F4990" s="135"/>
    </row>
    <row r="4991" spans="1:6" ht="14.5">
      <c r="A4991" s="135" t="s">
        <v>7648</v>
      </c>
      <c r="B4991" s="135">
        <v>540981</v>
      </c>
      <c r="C4991" s="135" t="s">
        <v>7649</v>
      </c>
      <c r="D4991" s="135" t="s">
        <v>7413</v>
      </c>
      <c r="E4991" s="135"/>
      <c r="F4991" s="135"/>
    </row>
    <row r="4992" spans="1:6" ht="14.5">
      <c r="A4992" s="135" t="s">
        <v>7650</v>
      </c>
      <c r="B4992" s="135">
        <v>540982</v>
      </c>
      <c r="C4992" s="135" t="s">
        <v>7651</v>
      </c>
      <c r="D4992" s="135" t="s">
        <v>7413</v>
      </c>
      <c r="E4992" s="135"/>
      <c r="F4992" s="135"/>
    </row>
    <row r="4993" spans="1:6" ht="14.5">
      <c r="A4993" s="135" t="s">
        <v>7652</v>
      </c>
      <c r="B4993" s="135">
        <v>540983</v>
      </c>
      <c r="C4993" s="135" t="s">
        <v>7653</v>
      </c>
      <c r="D4993" s="135" t="s">
        <v>7413</v>
      </c>
      <c r="E4993" s="135"/>
      <c r="F4993" s="135"/>
    </row>
    <row r="4994" spans="1:6" ht="14.5">
      <c r="A4994" s="135" t="s">
        <v>7654</v>
      </c>
      <c r="B4994" s="135">
        <v>540984</v>
      </c>
      <c r="C4994" s="135" t="s">
        <v>7655</v>
      </c>
      <c r="D4994" s="135" t="s">
        <v>7413</v>
      </c>
      <c r="E4994" s="135"/>
      <c r="F4994" s="135"/>
    </row>
    <row r="4995" spans="1:6" ht="14.5">
      <c r="A4995" s="135" t="s">
        <v>7656</v>
      </c>
      <c r="B4995" s="135">
        <v>541068</v>
      </c>
      <c r="C4995" s="135" t="s">
        <v>7657</v>
      </c>
      <c r="D4995" s="135" t="s">
        <v>7413</v>
      </c>
      <c r="E4995" s="135"/>
      <c r="F4995" s="135"/>
    </row>
    <row r="4996" spans="1:6" ht="14.5">
      <c r="A4996" s="135" t="s">
        <v>7658</v>
      </c>
      <c r="B4996" s="135">
        <v>541069</v>
      </c>
      <c r="C4996" s="135" t="s">
        <v>7659</v>
      </c>
      <c r="D4996" s="135" t="s">
        <v>7413</v>
      </c>
      <c r="E4996" s="135"/>
      <c r="F4996" s="135"/>
    </row>
    <row r="4997" spans="1:6" ht="14.5">
      <c r="A4997" s="135" t="s">
        <v>7660</v>
      </c>
      <c r="B4997" s="135">
        <v>541070</v>
      </c>
      <c r="C4997" s="135" t="s">
        <v>7661</v>
      </c>
      <c r="D4997" s="135" t="s">
        <v>7413</v>
      </c>
      <c r="E4997" s="135"/>
      <c r="F4997" s="135"/>
    </row>
    <row r="4998" spans="1:6" ht="14.5">
      <c r="A4998" s="135" t="s">
        <v>7662</v>
      </c>
      <c r="B4998" s="135">
        <v>541071</v>
      </c>
      <c r="C4998" s="135" t="s">
        <v>7663</v>
      </c>
      <c r="D4998" s="135" t="s">
        <v>7413</v>
      </c>
      <c r="E4998" s="135"/>
      <c r="F4998" s="135"/>
    </row>
    <row r="4999" spans="1:6" ht="14.5">
      <c r="A4999" s="135" t="s">
        <v>7664</v>
      </c>
      <c r="B4999" s="135">
        <v>541084</v>
      </c>
      <c r="C4999" s="135" t="s">
        <v>7665</v>
      </c>
      <c r="D4999" s="135" t="s">
        <v>7413</v>
      </c>
      <c r="E4999" s="135"/>
      <c r="F4999" s="135"/>
    </row>
    <row r="5000" spans="1:6" ht="14.5">
      <c r="A5000" s="135" t="s">
        <v>7666</v>
      </c>
      <c r="B5000" s="135">
        <v>541085</v>
      </c>
      <c r="C5000" s="135" t="s">
        <v>7667</v>
      </c>
      <c r="D5000" s="135" t="s">
        <v>7413</v>
      </c>
      <c r="E5000" s="135"/>
      <c r="F5000" s="135"/>
    </row>
    <row r="5001" spans="1:6" ht="14.5">
      <c r="A5001" s="135" t="s">
        <v>7668</v>
      </c>
      <c r="B5001" s="135">
        <v>541086</v>
      </c>
      <c r="C5001" s="135" t="s">
        <v>7669</v>
      </c>
      <c r="D5001" s="135" t="s">
        <v>7413</v>
      </c>
      <c r="E5001" s="135"/>
      <c r="F5001" s="135"/>
    </row>
    <row r="5002" spans="1:6" ht="14.5">
      <c r="A5002" s="135" t="s">
        <v>7670</v>
      </c>
      <c r="B5002" s="135">
        <v>541087</v>
      </c>
      <c r="C5002" s="135" t="s">
        <v>7671</v>
      </c>
      <c r="D5002" s="135" t="s">
        <v>7413</v>
      </c>
      <c r="E5002" s="135"/>
      <c r="F5002" s="135"/>
    </row>
    <row r="5003" spans="1:6" ht="14.5">
      <c r="A5003" s="135" t="s">
        <v>7672</v>
      </c>
      <c r="B5003" s="135">
        <v>541092</v>
      </c>
      <c r="C5003" s="135" t="s">
        <v>7673</v>
      </c>
      <c r="D5003" s="135" t="s">
        <v>7413</v>
      </c>
      <c r="E5003" s="135"/>
      <c r="F5003" s="135"/>
    </row>
    <row r="5004" spans="1:6" ht="14.5">
      <c r="A5004" s="135" t="s">
        <v>7674</v>
      </c>
      <c r="B5004" s="135">
        <v>541093</v>
      </c>
      <c r="C5004" s="135" t="s">
        <v>7675</v>
      </c>
      <c r="D5004" s="135" t="s">
        <v>7413</v>
      </c>
      <c r="E5004" s="135"/>
      <c r="F5004" s="135"/>
    </row>
    <row r="5005" spans="1:6" ht="14.5">
      <c r="A5005" s="135" t="s">
        <v>7676</v>
      </c>
      <c r="B5005" s="135">
        <v>541094</v>
      </c>
      <c r="C5005" s="135" t="s">
        <v>7677</v>
      </c>
      <c r="D5005" s="135" t="s">
        <v>7413</v>
      </c>
      <c r="E5005" s="135"/>
      <c r="F5005" s="135"/>
    </row>
    <row r="5006" spans="1:6" ht="14.5">
      <c r="A5006" s="135" t="s">
        <v>7678</v>
      </c>
      <c r="B5006" s="135">
        <v>541095</v>
      </c>
      <c r="C5006" s="135" t="s">
        <v>7679</v>
      </c>
      <c r="D5006" s="135" t="s">
        <v>7413</v>
      </c>
      <c r="E5006" s="135"/>
      <c r="F5006" s="135"/>
    </row>
    <row r="5007" spans="1:6" ht="14.5">
      <c r="A5007" s="135" t="s">
        <v>7680</v>
      </c>
      <c r="B5007" s="135">
        <v>541252</v>
      </c>
      <c r="C5007" s="135" t="s">
        <v>7681</v>
      </c>
      <c r="D5007" s="135" t="s">
        <v>7413</v>
      </c>
      <c r="E5007" s="135"/>
      <c r="F5007" s="135"/>
    </row>
    <row r="5008" spans="1:6" ht="14.5">
      <c r="A5008" s="135" t="s">
        <v>7682</v>
      </c>
      <c r="B5008" s="135">
        <v>541253</v>
      </c>
      <c r="C5008" s="135" t="s">
        <v>7683</v>
      </c>
      <c r="D5008" s="135" t="s">
        <v>7413</v>
      </c>
      <c r="E5008" s="135"/>
      <c r="F5008" s="135"/>
    </row>
    <row r="5009" spans="1:6" ht="14.5">
      <c r="A5009" s="135" t="s">
        <v>7684</v>
      </c>
      <c r="B5009" s="135">
        <v>541254</v>
      </c>
      <c r="C5009" s="135" t="s">
        <v>7685</v>
      </c>
      <c r="D5009" s="135" t="s">
        <v>7413</v>
      </c>
      <c r="E5009" s="135"/>
      <c r="F5009" s="135"/>
    </row>
    <row r="5010" spans="1:6" ht="14.5">
      <c r="A5010" s="135" t="s">
        <v>7686</v>
      </c>
      <c r="B5010" s="135">
        <v>541255</v>
      </c>
      <c r="C5010" s="135" t="s">
        <v>7687</v>
      </c>
      <c r="D5010" s="135" t="s">
        <v>7413</v>
      </c>
      <c r="E5010" s="135"/>
      <c r="F5010" s="135"/>
    </row>
    <row r="5011" spans="1:6" ht="14.5">
      <c r="A5011" s="135" t="s">
        <v>7688</v>
      </c>
      <c r="B5011" s="135">
        <v>541300</v>
      </c>
      <c r="C5011" s="135" t="s">
        <v>7689</v>
      </c>
      <c r="D5011" s="135" t="s">
        <v>7413</v>
      </c>
      <c r="E5011" s="135"/>
      <c r="F5011" s="135"/>
    </row>
    <row r="5012" spans="1:6" ht="14.5">
      <c r="A5012" s="135" t="s">
        <v>7690</v>
      </c>
      <c r="B5012" s="135">
        <v>541309</v>
      </c>
      <c r="C5012" s="135" t="s">
        <v>7691</v>
      </c>
      <c r="D5012" s="135" t="s">
        <v>7413</v>
      </c>
      <c r="E5012" s="135"/>
      <c r="F5012" s="135"/>
    </row>
    <row r="5013" spans="1:6" ht="14.5">
      <c r="A5013" s="135" t="s">
        <v>7692</v>
      </c>
      <c r="B5013" s="135">
        <v>541310</v>
      </c>
      <c r="C5013" s="135" t="s">
        <v>7693</v>
      </c>
      <c r="D5013" s="135" t="s">
        <v>7413</v>
      </c>
      <c r="E5013" s="135"/>
      <c r="F5013" s="135"/>
    </row>
    <row r="5014" spans="1:6" ht="14.5">
      <c r="A5014" s="135" t="s">
        <v>7694</v>
      </c>
      <c r="B5014" s="135">
        <v>541311</v>
      </c>
      <c r="C5014" s="135" t="s">
        <v>7695</v>
      </c>
      <c r="D5014" s="135" t="s">
        <v>7413</v>
      </c>
      <c r="E5014" s="135"/>
      <c r="F5014" s="135"/>
    </row>
    <row r="5015" spans="1:6" ht="14.5">
      <c r="A5015" s="135" t="s">
        <v>7696</v>
      </c>
      <c r="B5015" s="135">
        <v>541312</v>
      </c>
      <c r="C5015" s="135" t="s">
        <v>7697</v>
      </c>
      <c r="D5015" s="135" t="s">
        <v>7413</v>
      </c>
      <c r="E5015" s="135"/>
      <c r="F5015" s="135"/>
    </row>
    <row r="5016" spans="1:6" ht="14.5">
      <c r="A5016" s="135" t="s">
        <v>7698</v>
      </c>
      <c r="B5016" s="135">
        <v>541313</v>
      </c>
      <c r="C5016" s="135" t="s">
        <v>7699</v>
      </c>
      <c r="D5016" s="135" t="s">
        <v>7413</v>
      </c>
      <c r="E5016" s="135"/>
      <c r="F5016" s="135"/>
    </row>
    <row r="5017" spans="1:6" ht="14.5">
      <c r="A5017" s="135" t="s">
        <v>7700</v>
      </c>
      <c r="B5017" s="135">
        <v>541341</v>
      </c>
      <c r="C5017" s="135" t="s">
        <v>7701</v>
      </c>
      <c r="D5017" s="135" t="s">
        <v>7413</v>
      </c>
      <c r="E5017" s="135"/>
      <c r="F5017" s="135"/>
    </row>
    <row r="5018" spans="1:6" ht="14.5">
      <c r="A5018" s="135" t="s">
        <v>7702</v>
      </c>
      <c r="B5018" s="135">
        <v>541343</v>
      </c>
      <c r="C5018" s="135" t="s">
        <v>7703</v>
      </c>
      <c r="D5018" s="135" t="s">
        <v>7413</v>
      </c>
      <c r="E5018" s="135"/>
      <c r="F5018" s="135"/>
    </row>
    <row r="5019" spans="1:6" ht="14.5">
      <c r="A5019" s="135" t="s">
        <v>7704</v>
      </c>
      <c r="B5019" s="135">
        <v>541345</v>
      </c>
      <c r="C5019" s="135" t="s">
        <v>7705</v>
      </c>
      <c r="D5019" s="135" t="s">
        <v>7413</v>
      </c>
      <c r="E5019" s="135"/>
      <c r="F5019" s="135"/>
    </row>
    <row r="5020" spans="1:6" ht="14.5">
      <c r="A5020" s="135" t="s">
        <v>7706</v>
      </c>
      <c r="B5020" s="135">
        <v>541346</v>
      </c>
      <c r="C5020" s="135" t="s">
        <v>7707</v>
      </c>
      <c r="D5020" s="135" t="s">
        <v>7413</v>
      </c>
      <c r="E5020" s="135"/>
      <c r="F5020" s="135"/>
    </row>
    <row r="5021" spans="1:6" ht="14.5">
      <c r="A5021" s="135" t="s">
        <v>7708</v>
      </c>
      <c r="B5021" s="135">
        <v>541672</v>
      </c>
      <c r="C5021" s="135" t="s">
        <v>7709</v>
      </c>
      <c r="D5021" s="135" t="s">
        <v>7413</v>
      </c>
      <c r="E5021" s="135"/>
      <c r="F5021" s="135"/>
    </row>
    <row r="5022" spans="1:6" ht="14.5">
      <c r="A5022" s="135" t="s">
        <v>7710</v>
      </c>
      <c r="B5022" s="135">
        <v>541673</v>
      </c>
      <c r="C5022" s="135" t="s">
        <v>7711</v>
      </c>
      <c r="D5022" s="135" t="s">
        <v>7413</v>
      </c>
      <c r="E5022" s="135"/>
      <c r="F5022" s="135"/>
    </row>
    <row r="5023" spans="1:6" ht="14.5">
      <c r="A5023" s="135" t="s">
        <v>7712</v>
      </c>
      <c r="B5023" s="135">
        <v>541674</v>
      </c>
      <c r="C5023" s="135" t="s">
        <v>7713</v>
      </c>
      <c r="D5023" s="135" t="s">
        <v>7413</v>
      </c>
      <c r="E5023" s="135"/>
      <c r="F5023" s="135"/>
    </row>
    <row r="5024" spans="1:6" ht="14.5">
      <c r="A5024" s="135" t="s">
        <v>7714</v>
      </c>
      <c r="B5024" s="135">
        <v>541675</v>
      </c>
      <c r="C5024" s="135" t="s">
        <v>7715</v>
      </c>
      <c r="D5024" s="135" t="s">
        <v>7413</v>
      </c>
      <c r="E5024" s="135"/>
      <c r="F5024" s="135"/>
    </row>
    <row r="5025" spans="1:6" ht="14.5">
      <c r="A5025" s="135" t="s">
        <v>7716</v>
      </c>
      <c r="B5025" s="135">
        <v>541676</v>
      </c>
      <c r="C5025" s="135" t="s">
        <v>7717</v>
      </c>
      <c r="D5025" s="135" t="s">
        <v>7413</v>
      </c>
      <c r="E5025" s="135"/>
      <c r="F5025" s="135"/>
    </row>
    <row r="5026" spans="1:6" ht="14.5">
      <c r="A5026" s="135" t="s">
        <v>7718</v>
      </c>
      <c r="B5026" s="135">
        <v>541677</v>
      </c>
      <c r="C5026" s="135" t="s">
        <v>7719</v>
      </c>
      <c r="D5026" s="135" t="s">
        <v>7413</v>
      </c>
      <c r="E5026" s="135"/>
      <c r="F5026" s="135"/>
    </row>
    <row r="5027" spans="1:6" ht="14.5">
      <c r="A5027" s="135" t="s">
        <v>7720</v>
      </c>
      <c r="B5027" s="135">
        <v>541678</v>
      </c>
      <c r="C5027" s="135" t="s">
        <v>7721</v>
      </c>
      <c r="D5027" s="135" t="s">
        <v>7413</v>
      </c>
      <c r="E5027" s="135"/>
      <c r="F5027" s="135"/>
    </row>
    <row r="5028" spans="1:6" ht="14.5">
      <c r="A5028" s="135" t="s">
        <v>7722</v>
      </c>
      <c r="B5028" s="135">
        <v>541679</v>
      </c>
      <c r="C5028" s="135" t="s">
        <v>7723</v>
      </c>
      <c r="D5028" s="135" t="s">
        <v>7413</v>
      </c>
      <c r="E5028" s="135"/>
      <c r="F5028" s="135"/>
    </row>
    <row r="5029" spans="1:6" ht="14.5">
      <c r="A5029" s="135" t="s">
        <v>7724</v>
      </c>
      <c r="B5029" s="135">
        <v>541725</v>
      </c>
      <c r="C5029" s="135" t="s">
        <v>7725</v>
      </c>
      <c r="D5029" s="135" t="s">
        <v>7413</v>
      </c>
      <c r="E5029" s="135"/>
      <c r="F5029" s="135"/>
    </row>
    <row r="5030" spans="1:6" ht="14.5">
      <c r="A5030" s="135" t="s">
        <v>7726</v>
      </c>
      <c r="B5030" s="135">
        <v>541726</v>
      </c>
      <c r="C5030" s="135" t="s">
        <v>7727</v>
      </c>
      <c r="D5030" s="135" t="s">
        <v>7413</v>
      </c>
      <c r="E5030" s="135"/>
      <c r="F5030" s="135"/>
    </row>
    <row r="5031" spans="1:6" ht="14.5">
      <c r="A5031" s="135" t="s">
        <v>7728</v>
      </c>
      <c r="B5031" s="135">
        <v>541727</v>
      </c>
      <c r="C5031" s="135" t="s">
        <v>7729</v>
      </c>
      <c r="D5031" s="135" t="s">
        <v>7413</v>
      </c>
      <c r="E5031" s="135"/>
      <c r="F5031" s="135"/>
    </row>
    <row r="5032" spans="1:6" ht="14.5">
      <c r="A5032" s="135" t="s">
        <v>7730</v>
      </c>
      <c r="B5032" s="135">
        <v>541728</v>
      </c>
      <c r="C5032" s="135" t="s">
        <v>7731</v>
      </c>
      <c r="D5032" s="135" t="s">
        <v>7413</v>
      </c>
      <c r="E5032" s="135"/>
      <c r="F5032" s="135"/>
    </row>
    <row r="5033" spans="1:6" ht="14.5">
      <c r="A5033" s="135" t="s">
        <v>7732</v>
      </c>
      <c r="B5033" s="135">
        <v>541742</v>
      </c>
      <c r="C5033" s="135" t="s">
        <v>7733</v>
      </c>
      <c r="D5033" s="135" t="s">
        <v>7413</v>
      </c>
      <c r="E5033" s="135"/>
      <c r="F5033" s="135"/>
    </row>
    <row r="5034" spans="1:6" ht="14.5">
      <c r="A5034" s="135" t="s">
        <v>7734</v>
      </c>
      <c r="B5034" s="135">
        <v>541743</v>
      </c>
      <c r="C5034" s="135" t="s">
        <v>7735</v>
      </c>
      <c r="D5034" s="135" t="s">
        <v>7413</v>
      </c>
      <c r="E5034" s="135"/>
      <c r="F5034" s="135"/>
    </row>
    <row r="5035" spans="1:6" ht="14.5">
      <c r="A5035" s="135" t="s">
        <v>7736</v>
      </c>
      <c r="B5035" s="135">
        <v>541744</v>
      </c>
      <c r="C5035" s="135" t="s">
        <v>7737</v>
      </c>
      <c r="D5035" s="135" t="s">
        <v>7413</v>
      </c>
      <c r="E5035" s="135"/>
      <c r="F5035" s="135"/>
    </row>
    <row r="5036" spans="1:6" ht="14.5">
      <c r="A5036" s="135" t="s">
        <v>7738</v>
      </c>
      <c r="B5036" s="135">
        <v>541745</v>
      </c>
      <c r="C5036" s="135" t="s">
        <v>7739</v>
      </c>
      <c r="D5036" s="135" t="s">
        <v>7413</v>
      </c>
      <c r="E5036" s="135"/>
      <c r="F5036" s="135"/>
    </row>
    <row r="5037" spans="1:6" ht="14.5">
      <c r="A5037" s="135" t="s">
        <v>7740</v>
      </c>
      <c r="B5037" s="135">
        <v>541804</v>
      </c>
      <c r="C5037" s="135" t="s">
        <v>7741</v>
      </c>
      <c r="D5037" s="135" t="s">
        <v>7413</v>
      </c>
      <c r="E5037" s="135"/>
      <c r="F5037" s="135"/>
    </row>
    <row r="5038" spans="1:6" ht="14.5">
      <c r="A5038" s="135" t="s">
        <v>7742</v>
      </c>
      <c r="B5038" s="135">
        <v>541805</v>
      </c>
      <c r="C5038" s="135" t="s">
        <v>7743</v>
      </c>
      <c r="D5038" s="135" t="s">
        <v>7413</v>
      </c>
      <c r="E5038" s="135"/>
      <c r="F5038" s="135"/>
    </row>
    <row r="5039" spans="1:6" ht="14.5">
      <c r="A5039" s="135" t="s">
        <v>7744</v>
      </c>
      <c r="B5039" s="135">
        <v>541806</v>
      </c>
      <c r="C5039" s="135" t="s">
        <v>7745</v>
      </c>
      <c r="D5039" s="135" t="s">
        <v>7413</v>
      </c>
      <c r="E5039" s="135"/>
      <c r="F5039" s="135"/>
    </row>
    <row r="5040" spans="1:6" ht="14.5">
      <c r="A5040" s="135" t="s">
        <v>7746</v>
      </c>
      <c r="B5040" s="135">
        <v>541807</v>
      </c>
      <c r="C5040" s="135" t="s">
        <v>7747</v>
      </c>
      <c r="D5040" s="135" t="s">
        <v>7413</v>
      </c>
      <c r="E5040" s="135"/>
      <c r="F5040" s="135"/>
    </row>
    <row r="5041" spans="1:6" ht="14.5">
      <c r="A5041" s="135" t="s">
        <v>7748</v>
      </c>
      <c r="B5041" s="135">
        <v>541809</v>
      </c>
      <c r="C5041" s="135" t="s">
        <v>7749</v>
      </c>
      <c r="D5041" s="135" t="s">
        <v>7413</v>
      </c>
      <c r="E5041" s="135"/>
      <c r="F5041" s="135"/>
    </row>
    <row r="5042" spans="1:6" ht="14.5">
      <c r="A5042" s="135" t="s">
        <v>7750</v>
      </c>
      <c r="B5042" s="135">
        <v>541879</v>
      </c>
      <c r="C5042" s="135" t="s">
        <v>7751</v>
      </c>
      <c r="D5042" s="135" t="s">
        <v>7413</v>
      </c>
      <c r="E5042" s="135"/>
      <c r="F5042" s="135"/>
    </row>
    <row r="5043" spans="1:6" ht="14.5">
      <c r="A5043" s="135" t="s">
        <v>7752</v>
      </c>
      <c r="B5043" s="135">
        <v>541881</v>
      </c>
      <c r="C5043" s="135" t="s">
        <v>7753</v>
      </c>
      <c r="D5043" s="135" t="s">
        <v>7413</v>
      </c>
      <c r="E5043" s="135"/>
      <c r="F5043" s="135"/>
    </row>
    <row r="5044" spans="1:6" ht="14.5">
      <c r="A5044" s="135" t="s">
        <v>7754</v>
      </c>
      <c r="B5044" s="135">
        <v>541882</v>
      </c>
      <c r="C5044" s="135" t="s">
        <v>7755</v>
      </c>
      <c r="D5044" s="135" t="s">
        <v>7413</v>
      </c>
      <c r="E5044" s="135"/>
      <c r="F5044" s="135"/>
    </row>
    <row r="5045" spans="1:6" ht="14.5">
      <c r="A5045" s="135" t="s">
        <v>7756</v>
      </c>
      <c r="B5045" s="135">
        <v>541884</v>
      </c>
      <c r="C5045" s="135" t="s">
        <v>7757</v>
      </c>
      <c r="D5045" s="135" t="s">
        <v>7413</v>
      </c>
      <c r="E5045" s="135"/>
      <c r="F5045" s="135"/>
    </row>
    <row r="5046" spans="1:6" ht="14.5">
      <c r="A5046" s="135" t="s">
        <v>7758</v>
      </c>
      <c r="B5046" s="135">
        <v>541972</v>
      </c>
      <c r="C5046" s="135" t="s">
        <v>7759</v>
      </c>
      <c r="D5046" s="135" t="s">
        <v>7413</v>
      </c>
      <c r="E5046" s="135"/>
      <c r="F5046" s="135"/>
    </row>
    <row r="5047" spans="1:6" ht="14.5">
      <c r="A5047" s="135" t="s">
        <v>7760</v>
      </c>
      <c r="B5047" s="135">
        <v>541984</v>
      </c>
      <c r="C5047" s="135" t="s">
        <v>7761</v>
      </c>
      <c r="D5047" s="135" t="s">
        <v>7413</v>
      </c>
      <c r="E5047" s="135"/>
      <c r="F5047" s="135"/>
    </row>
    <row r="5048" spans="1:6" ht="14.5">
      <c r="A5048" s="135" t="s">
        <v>7762</v>
      </c>
      <c r="B5048" s="135">
        <v>541985</v>
      </c>
      <c r="C5048" s="135" t="s">
        <v>7763</v>
      </c>
      <c r="D5048" s="135" t="s">
        <v>7413</v>
      </c>
      <c r="E5048" s="135"/>
      <c r="F5048" s="135"/>
    </row>
    <row r="5049" spans="1:6" ht="14.5">
      <c r="A5049" s="135" t="s">
        <v>7764</v>
      </c>
      <c r="B5049" s="135">
        <v>541986</v>
      </c>
      <c r="C5049" s="135" t="s">
        <v>7765</v>
      </c>
      <c r="D5049" s="135" t="s">
        <v>7413</v>
      </c>
      <c r="E5049" s="135"/>
      <c r="F5049" s="135"/>
    </row>
    <row r="5050" spans="1:6" ht="14.5">
      <c r="A5050" s="135" t="s">
        <v>7766</v>
      </c>
      <c r="B5050" s="135">
        <v>541987</v>
      </c>
      <c r="C5050" s="135" t="s">
        <v>7767</v>
      </c>
      <c r="D5050" s="135" t="s">
        <v>7413</v>
      </c>
      <c r="E5050" s="135"/>
      <c r="F5050" s="135"/>
    </row>
    <row r="5051" spans="1:6" ht="14.5">
      <c r="A5051" s="135" t="s">
        <v>7768</v>
      </c>
      <c r="B5051" s="135">
        <v>542131</v>
      </c>
      <c r="C5051" s="135" t="s">
        <v>7769</v>
      </c>
      <c r="D5051" s="135" t="s">
        <v>7413</v>
      </c>
      <c r="E5051" s="135"/>
      <c r="F5051" s="135"/>
    </row>
    <row r="5052" spans="1:6" ht="14.5">
      <c r="A5052" s="135" t="s">
        <v>7770</v>
      </c>
      <c r="B5052" s="135">
        <v>542156</v>
      </c>
      <c r="C5052" s="135" t="s">
        <v>7771</v>
      </c>
      <c r="D5052" s="135" t="s">
        <v>7413</v>
      </c>
      <c r="E5052" s="135"/>
      <c r="F5052" s="135"/>
    </row>
    <row r="5053" spans="1:6" ht="14.5">
      <c r="A5053" s="135" t="s">
        <v>7772</v>
      </c>
      <c r="B5053" s="135">
        <v>542158</v>
      </c>
      <c r="C5053" s="135" t="s">
        <v>7773</v>
      </c>
      <c r="D5053" s="135" t="s">
        <v>7413</v>
      </c>
      <c r="E5053" s="135"/>
      <c r="F5053" s="135"/>
    </row>
    <row r="5054" spans="1:6" ht="14.5">
      <c r="A5054" s="135" t="s">
        <v>7774</v>
      </c>
      <c r="B5054" s="135">
        <v>542160</v>
      </c>
      <c r="C5054" s="135" t="s">
        <v>7775</v>
      </c>
      <c r="D5054" s="135" t="s">
        <v>7413</v>
      </c>
      <c r="E5054" s="135"/>
      <c r="F5054" s="135"/>
    </row>
    <row r="5055" spans="1:6" ht="14.5">
      <c r="A5055" s="135" t="s">
        <v>7776</v>
      </c>
      <c r="B5055" s="135">
        <v>542163</v>
      </c>
      <c r="C5055" s="135" t="s">
        <v>7777</v>
      </c>
      <c r="D5055" s="135" t="s">
        <v>7413</v>
      </c>
      <c r="E5055" s="135"/>
      <c r="F5055" s="135"/>
    </row>
    <row r="5056" spans="1:6" ht="14.5">
      <c r="A5056" s="135" t="s">
        <v>7778</v>
      </c>
      <c r="B5056" s="135">
        <v>542230</v>
      </c>
      <c r="C5056" s="135" t="s">
        <v>7779</v>
      </c>
      <c r="D5056" s="135" t="s">
        <v>7413</v>
      </c>
      <c r="E5056" s="135"/>
      <c r="F5056" s="135"/>
    </row>
    <row r="5057" spans="1:6" ht="14.5">
      <c r="A5057" s="135" t="s">
        <v>7780</v>
      </c>
      <c r="B5057" s="135">
        <v>542244</v>
      </c>
      <c r="C5057" s="135" t="s">
        <v>7781</v>
      </c>
      <c r="D5057" s="135" t="s">
        <v>7413</v>
      </c>
      <c r="E5057" s="135"/>
      <c r="F5057" s="135"/>
    </row>
    <row r="5058" spans="1:6" ht="14.5">
      <c r="A5058" s="135" t="s">
        <v>7782</v>
      </c>
      <c r="B5058" s="135">
        <v>542245</v>
      </c>
      <c r="C5058" s="135" t="s">
        <v>7783</v>
      </c>
      <c r="D5058" s="135" t="s">
        <v>7413</v>
      </c>
      <c r="E5058" s="135"/>
      <c r="F5058" s="135"/>
    </row>
    <row r="5059" spans="1:6" ht="14.5">
      <c r="A5059" s="135" t="s">
        <v>7784</v>
      </c>
      <c r="B5059" s="135">
        <v>542246</v>
      </c>
      <c r="C5059" s="135" t="s">
        <v>7785</v>
      </c>
      <c r="D5059" s="135" t="s">
        <v>7413</v>
      </c>
      <c r="E5059" s="135"/>
      <c r="F5059" s="135"/>
    </row>
    <row r="5060" spans="1:6" ht="14.5">
      <c r="A5060" s="135" t="s">
        <v>7786</v>
      </c>
      <c r="B5060" s="135">
        <v>542247</v>
      </c>
      <c r="C5060" s="135" t="s">
        <v>7787</v>
      </c>
      <c r="D5060" s="135" t="s">
        <v>7413</v>
      </c>
      <c r="E5060" s="135"/>
      <c r="F5060" s="135"/>
    </row>
    <row r="5061" spans="1:6" ht="14.5">
      <c r="A5061" s="135" t="s">
        <v>7788</v>
      </c>
      <c r="B5061" s="135">
        <v>542513</v>
      </c>
      <c r="C5061" s="135" t="s">
        <v>7789</v>
      </c>
      <c r="D5061" s="135" t="s">
        <v>7413</v>
      </c>
      <c r="E5061" s="135"/>
      <c r="F5061" s="135"/>
    </row>
    <row r="5062" spans="1:6" ht="14.5">
      <c r="A5062" s="135" t="s">
        <v>7790</v>
      </c>
      <c r="B5062" s="135">
        <v>542543</v>
      </c>
      <c r="C5062" s="135" t="s">
        <v>7791</v>
      </c>
      <c r="D5062" s="135" t="s">
        <v>7413</v>
      </c>
      <c r="E5062" s="135"/>
      <c r="F5062" s="135"/>
    </row>
    <row r="5063" spans="1:6" ht="14.5">
      <c r="A5063" s="135" t="s">
        <v>7792</v>
      </c>
      <c r="B5063" s="135">
        <v>542694</v>
      </c>
      <c r="C5063" s="135" t="s">
        <v>7793</v>
      </c>
      <c r="D5063" s="135" t="s">
        <v>413</v>
      </c>
      <c r="E5063" s="135"/>
      <c r="F5063" s="135"/>
    </row>
    <row r="5064" spans="1:6" ht="14.5">
      <c r="A5064" s="135" t="s">
        <v>7794</v>
      </c>
      <c r="B5064" s="135">
        <v>542721</v>
      </c>
      <c r="C5064" s="135" t="s">
        <v>7795</v>
      </c>
      <c r="D5064" s="135" t="s">
        <v>413</v>
      </c>
      <c r="E5064" s="135"/>
      <c r="F5064" s="135"/>
    </row>
    <row r="5065" spans="1:6" ht="14.5">
      <c r="A5065" s="135" t="s">
        <v>7796</v>
      </c>
      <c r="B5065" s="135">
        <v>542724</v>
      </c>
      <c r="C5065" s="135" t="s">
        <v>7797</v>
      </c>
      <c r="D5065" s="135" t="s">
        <v>429</v>
      </c>
      <c r="E5065" s="135"/>
      <c r="F5065" s="135"/>
    </row>
    <row r="5066" spans="1:6" ht="14.5">
      <c r="A5066" s="135" t="s">
        <v>7798</v>
      </c>
      <c r="B5066" s="135">
        <v>542725</v>
      </c>
      <c r="C5066" s="135" t="s">
        <v>7799</v>
      </c>
      <c r="D5066" s="135" t="s">
        <v>505</v>
      </c>
      <c r="E5066" s="135"/>
      <c r="F5066" s="135"/>
    </row>
    <row r="5067" spans="1:6" ht="14.5">
      <c r="A5067" s="135" t="s">
        <v>7800</v>
      </c>
      <c r="B5067" s="135">
        <v>542726</v>
      </c>
      <c r="C5067" s="135" t="s">
        <v>7801</v>
      </c>
      <c r="D5067" s="135" t="s">
        <v>397</v>
      </c>
      <c r="E5067" s="135"/>
      <c r="F5067" s="135"/>
    </row>
    <row r="5068" spans="1:6" ht="14.5">
      <c r="A5068" s="135" t="s">
        <v>7802</v>
      </c>
      <c r="B5068" s="135">
        <v>542727</v>
      </c>
      <c r="C5068" s="135" t="s">
        <v>7803</v>
      </c>
      <c r="D5068" s="135" t="s">
        <v>392</v>
      </c>
      <c r="E5068" s="135"/>
      <c r="F5068" s="135"/>
    </row>
    <row r="5069" spans="1:6" ht="14.5">
      <c r="A5069" s="135" t="s">
        <v>7804</v>
      </c>
      <c r="B5069" s="135">
        <v>542728</v>
      </c>
      <c r="C5069" s="135" t="s">
        <v>7805</v>
      </c>
      <c r="D5069" s="135" t="s">
        <v>505</v>
      </c>
      <c r="E5069" s="135"/>
      <c r="F5069" s="135"/>
    </row>
    <row r="5070" spans="1:6" ht="14.5">
      <c r="A5070" s="135" t="s">
        <v>7806</v>
      </c>
      <c r="B5070" s="135">
        <v>542729</v>
      </c>
      <c r="C5070" s="135" t="s">
        <v>7807</v>
      </c>
      <c r="D5070" s="135" t="s">
        <v>406</v>
      </c>
      <c r="E5070" s="135"/>
      <c r="F5070" s="135"/>
    </row>
    <row r="5071" spans="1:6" ht="14.5">
      <c r="A5071" s="135" t="s">
        <v>7808</v>
      </c>
      <c r="B5071" s="135">
        <v>542730</v>
      </c>
      <c r="C5071" s="135" t="s">
        <v>7809</v>
      </c>
      <c r="D5071" s="135" t="s">
        <v>7413</v>
      </c>
      <c r="E5071" s="135"/>
      <c r="F5071" s="135"/>
    </row>
    <row r="5072" spans="1:6" ht="14.5">
      <c r="A5072" s="135" t="s">
        <v>7810</v>
      </c>
      <c r="B5072" s="135">
        <v>542747</v>
      </c>
      <c r="C5072" s="135" t="s">
        <v>7811</v>
      </c>
      <c r="D5072" s="135" t="s">
        <v>7413</v>
      </c>
      <c r="E5072" s="135"/>
      <c r="F5072" s="135"/>
    </row>
    <row r="5073" spans="1:6" ht="14.5">
      <c r="A5073" s="135" t="s">
        <v>7812</v>
      </c>
      <c r="B5073" s="135">
        <v>542752</v>
      </c>
      <c r="C5073" s="135" t="s">
        <v>7813</v>
      </c>
      <c r="D5073" s="135" t="s">
        <v>1994</v>
      </c>
      <c r="E5073" s="135"/>
      <c r="F5073" s="135"/>
    </row>
    <row r="5074" spans="1:6" ht="14.5">
      <c r="A5074" s="135" t="s">
        <v>7814</v>
      </c>
      <c r="B5074" s="135">
        <v>542753</v>
      </c>
      <c r="C5074" s="135" t="s">
        <v>7815</v>
      </c>
      <c r="D5074" s="135" t="s">
        <v>425</v>
      </c>
      <c r="E5074" s="135"/>
      <c r="F5074" s="135"/>
    </row>
    <row r="5075" spans="1:6" ht="14.5">
      <c r="A5075" s="135" t="s">
        <v>7816</v>
      </c>
      <c r="B5075" s="135">
        <v>542758</v>
      </c>
      <c r="C5075" s="135" t="s">
        <v>7817</v>
      </c>
      <c r="D5075" s="135" t="s">
        <v>7413</v>
      </c>
      <c r="E5075" s="135"/>
      <c r="F5075" s="135"/>
    </row>
    <row r="5076" spans="1:6" ht="14.5">
      <c r="A5076" s="135" t="s">
        <v>7818</v>
      </c>
      <c r="B5076" s="135">
        <v>542759</v>
      </c>
      <c r="C5076" s="135" t="s">
        <v>7819</v>
      </c>
      <c r="D5076" s="135" t="s">
        <v>408</v>
      </c>
      <c r="E5076" s="135"/>
      <c r="F5076" s="135"/>
    </row>
    <row r="5077" spans="1:6" ht="14.5">
      <c r="A5077" s="135" t="s">
        <v>7820</v>
      </c>
      <c r="B5077" s="135">
        <v>542760</v>
      </c>
      <c r="C5077" s="135" t="s">
        <v>7821</v>
      </c>
      <c r="D5077" s="135" t="s">
        <v>434</v>
      </c>
      <c r="E5077" s="135"/>
      <c r="F5077" s="135"/>
    </row>
    <row r="5078" spans="1:6" ht="14.5">
      <c r="A5078" s="135" t="s">
        <v>7822</v>
      </c>
      <c r="B5078" s="135">
        <v>542765</v>
      </c>
      <c r="C5078" s="135" t="s">
        <v>7823</v>
      </c>
      <c r="D5078" s="135" t="s">
        <v>1558</v>
      </c>
      <c r="E5078" s="135"/>
      <c r="F5078" s="135"/>
    </row>
    <row r="5079" spans="1:6" ht="14.5">
      <c r="A5079" s="135" t="s">
        <v>7824</v>
      </c>
      <c r="B5079" s="135">
        <v>542770</v>
      </c>
      <c r="C5079" s="135" t="s">
        <v>7825</v>
      </c>
      <c r="D5079" s="135" t="s">
        <v>377</v>
      </c>
      <c r="E5079" s="135"/>
      <c r="F5079" s="135"/>
    </row>
    <row r="5080" spans="1:6" ht="14.5">
      <c r="A5080" s="135" t="s">
        <v>7826</v>
      </c>
      <c r="B5080" s="135">
        <v>542771</v>
      </c>
      <c r="C5080" s="135" t="s">
        <v>7827</v>
      </c>
      <c r="D5080" s="135" t="s">
        <v>573</v>
      </c>
      <c r="E5080" s="135"/>
      <c r="F5080" s="135"/>
    </row>
    <row r="5081" spans="1:6" ht="14.5">
      <c r="A5081" s="135" t="s">
        <v>7828</v>
      </c>
      <c r="B5081" s="135">
        <v>542772</v>
      </c>
      <c r="C5081" s="135" t="s">
        <v>7829</v>
      </c>
      <c r="D5081" s="135" t="s">
        <v>374</v>
      </c>
      <c r="E5081" s="135"/>
      <c r="F5081" s="135"/>
    </row>
    <row r="5082" spans="1:6" ht="14.5">
      <c r="A5082" s="135" t="s">
        <v>7830</v>
      </c>
      <c r="B5082" s="135">
        <v>542773</v>
      </c>
      <c r="C5082" s="135" t="s">
        <v>7831</v>
      </c>
      <c r="D5082" s="135" t="s">
        <v>374</v>
      </c>
      <c r="E5082" s="135"/>
      <c r="F5082" s="135"/>
    </row>
    <row r="5083" spans="1:6" ht="14.5">
      <c r="A5083" s="135" t="s">
        <v>7832</v>
      </c>
      <c r="B5083" s="135">
        <v>542774</v>
      </c>
      <c r="C5083" s="135" t="s">
        <v>7833</v>
      </c>
      <c r="D5083" s="135" t="s">
        <v>408</v>
      </c>
      <c r="E5083" s="135"/>
      <c r="F5083" s="135"/>
    </row>
    <row r="5084" spans="1:6" ht="14.5">
      <c r="A5084" s="135" t="s">
        <v>7834</v>
      </c>
      <c r="B5084" s="135">
        <v>542801</v>
      </c>
      <c r="C5084" s="135" t="s">
        <v>7835</v>
      </c>
      <c r="D5084" s="135" t="s">
        <v>399</v>
      </c>
      <c r="E5084" s="135"/>
      <c r="F5084" s="135"/>
    </row>
    <row r="5085" spans="1:6" ht="14.5">
      <c r="A5085" s="135" t="s">
        <v>7836</v>
      </c>
      <c r="B5085" s="135">
        <v>542802</v>
      </c>
      <c r="C5085" s="135" t="s">
        <v>7837</v>
      </c>
      <c r="D5085" s="135" t="s">
        <v>374</v>
      </c>
      <c r="E5085" s="135"/>
      <c r="F5085" s="135"/>
    </row>
    <row r="5086" spans="1:6" ht="14.5">
      <c r="A5086" s="135" t="s">
        <v>7838</v>
      </c>
      <c r="B5086" s="135">
        <v>542803</v>
      </c>
      <c r="C5086" s="135" t="s">
        <v>7839</v>
      </c>
      <c r="D5086" s="135" t="s">
        <v>413</v>
      </c>
      <c r="E5086" s="135"/>
      <c r="F5086" s="135"/>
    </row>
    <row r="5087" spans="1:6" ht="14.5">
      <c r="A5087" s="135" t="s">
        <v>7840</v>
      </c>
      <c r="B5087" s="135">
        <v>542804</v>
      </c>
      <c r="C5087" s="135" t="s">
        <v>7841</v>
      </c>
      <c r="D5087" s="135" t="s">
        <v>7413</v>
      </c>
      <c r="E5087" s="135"/>
      <c r="F5087" s="135"/>
    </row>
    <row r="5088" spans="1:6" ht="14.5">
      <c r="A5088" s="135" t="s">
        <v>7842</v>
      </c>
      <c r="B5088" s="135">
        <v>542805</v>
      </c>
      <c r="C5088" s="135" t="s">
        <v>7843</v>
      </c>
      <c r="D5088" s="135" t="s">
        <v>7413</v>
      </c>
      <c r="E5088" s="135"/>
      <c r="F5088" s="135"/>
    </row>
    <row r="5089" spans="1:6" ht="14.5">
      <c r="A5089" s="135" t="s">
        <v>7844</v>
      </c>
      <c r="B5089" s="135">
        <v>542806</v>
      </c>
      <c r="C5089" s="135" t="s">
        <v>7845</v>
      </c>
      <c r="D5089" s="135" t="s">
        <v>7413</v>
      </c>
      <c r="E5089" s="135"/>
      <c r="F5089" s="135"/>
    </row>
    <row r="5090" spans="1:6" ht="14.5">
      <c r="A5090" s="135" t="s">
        <v>7846</v>
      </c>
      <c r="B5090" s="135">
        <v>542807</v>
      </c>
      <c r="C5090" s="135" t="s">
        <v>7847</v>
      </c>
      <c r="D5090" s="135" t="s">
        <v>7413</v>
      </c>
      <c r="E5090" s="135"/>
      <c r="F5090" s="135"/>
    </row>
    <row r="5091" spans="1:6" ht="14.5">
      <c r="A5091" s="135" t="s">
        <v>7848</v>
      </c>
      <c r="B5091" s="135">
        <v>542808</v>
      </c>
      <c r="C5091" s="135" t="s">
        <v>7849</v>
      </c>
      <c r="D5091" s="135" t="s">
        <v>7413</v>
      </c>
      <c r="E5091" s="135"/>
      <c r="F5091" s="135"/>
    </row>
    <row r="5092" spans="1:6" ht="14.5">
      <c r="A5092" s="135" t="s">
        <v>7850</v>
      </c>
      <c r="B5092" s="135">
        <v>542809</v>
      </c>
      <c r="C5092" s="135" t="s">
        <v>7851</v>
      </c>
      <c r="D5092" s="135" t="s">
        <v>7413</v>
      </c>
      <c r="E5092" s="135"/>
      <c r="F5092" s="135"/>
    </row>
    <row r="5093" spans="1:6" ht="14.5">
      <c r="A5093" s="135" t="s">
        <v>7852</v>
      </c>
      <c r="B5093" s="135">
        <v>542810</v>
      </c>
      <c r="C5093" s="135" t="s">
        <v>7853</v>
      </c>
      <c r="D5093" s="135" t="s">
        <v>7413</v>
      </c>
      <c r="E5093" s="135"/>
      <c r="F5093" s="135"/>
    </row>
    <row r="5094" spans="1:6" ht="14.5">
      <c r="A5094" s="135" t="s">
        <v>7854</v>
      </c>
      <c r="B5094" s="135">
        <v>542811</v>
      </c>
      <c r="C5094" s="135" t="s">
        <v>7855</v>
      </c>
      <c r="D5094" s="135" t="s">
        <v>7413</v>
      </c>
      <c r="E5094" s="135"/>
      <c r="F5094" s="135"/>
    </row>
    <row r="5095" spans="1:6" ht="14.5">
      <c r="A5095" s="135" t="s">
        <v>7856</v>
      </c>
      <c r="B5095" s="135">
        <v>542812</v>
      </c>
      <c r="C5095" s="135" t="s">
        <v>7857</v>
      </c>
      <c r="D5095" s="135" t="s">
        <v>551</v>
      </c>
      <c r="E5095" s="135"/>
      <c r="F5095" s="135"/>
    </row>
    <row r="5096" spans="1:6" ht="14.5">
      <c r="A5096" s="135" t="s">
        <v>7858</v>
      </c>
      <c r="B5096" s="135">
        <v>542813</v>
      </c>
      <c r="C5096" s="135" t="s">
        <v>7859</v>
      </c>
      <c r="D5096" s="135" t="s">
        <v>7413</v>
      </c>
      <c r="E5096" s="135"/>
      <c r="F5096" s="135"/>
    </row>
    <row r="5097" spans="1:6" ht="14.5">
      <c r="A5097" s="135" t="s">
        <v>7860</v>
      </c>
      <c r="B5097" s="135">
        <v>542814</v>
      </c>
      <c r="C5097" s="135" t="s">
        <v>7861</v>
      </c>
      <c r="D5097" s="135" t="s">
        <v>7413</v>
      </c>
      <c r="E5097" s="135"/>
      <c r="F5097" s="135"/>
    </row>
    <row r="5098" spans="1:6" ht="14.5">
      <c r="A5098" s="135" t="s">
        <v>7862</v>
      </c>
      <c r="B5098" s="135">
        <v>542815</v>
      </c>
      <c r="C5098" s="135" t="s">
        <v>7863</v>
      </c>
      <c r="D5098" s="135" t="s">
        <v>7413</v>
      </c>
      <c r="E5098" s="135"/>
      <c r="F5098" s="135"/>
    </row>
    <row r="5099" spans="1:6" ht="14.5">
      <c r="A5099" s="135" t="s">
        <v>7864</v>
      </c>
      <c r="B5099" s="135">
        <v>542816</v>
      </c>
      <c r="C5099" s="135" t="s">
        <v>7865</v>
      </c>
      <c r="D5099" s="135" t="s">
        <v>7413</v>
      </c>
      <c r="E5099" s="135"/>
      <c r="F5099" s="135"/>
    </row>
    <row r="5100" spans="1:6" ht="14.5">
      <c r="A5100" s="135" t="s">
        <v>7866</v>
      </c>
      <c r="B5100" s="135">
        <v>542817</v>
      </c>
      <c r="C5100" s="135" t="s">
        <v>7867</v>
      </c>
      <c r="D5100" s="135" t="s">
        <v>7413</v>
      </c>
      <c r="E5100" s="135"/>
      <c r="F5100" s="135"/>
    </row>
    <row r="5101" spans="1:6" ht="14.5">
      <c r="A5101" s="135" t="s">
        <v>7868</v>
      </c>
      <c r="B5101" s="135">
        <v>542818</v>
      </c>
      <c r="C5101" s="135" t="s">
        <v>7869</v>
      </c>
      <c r="D5101" s="135" t="s">
        <v>7413</v>
      </c>
      <c r="E5101" s="135"/>
      <c r="F5101" s="135"/>
    </row>
    <row r="5102" spans="1:6" ht="14.5">
      <c r="A5102" s="135" t="s">
        <v>7870</v>
      </c>
      <c r="B5102" s="135">
        <v>542819</v>
      </c>
      <c r="C5102" s="135" t="s">
        <v>7871</v>
      </c>
      <c r="D5102" s="135" t="s">
        <v>7413</v>
      </c>
      <c r="E5102" s="135"/>
      <c r="F5102" s="135"/>
    </row>
    <row r="5103" spans="1:6" ht="14.5">
      <c r="A5103" s="135" t="s">
        <v>7872</v>
      </c>
      <c r="B5103" s="135">
        <v>542820</v>
      </c>
      <c r="C5103" s="135" t="s">
        <v>7873</v>
      </c>
      <c r="D5103" s="135" t="s">
        <v>7413</v>
      </c>
      <c r="E5103" s="135"/>
      <c r="F5103" s="135"/>
    </row>
    <row r="5104" spans="1:6" ht="14.5">
      <c r="A5104" s="135" t="s">
        <v>7874</v>
      </c>
      <c r="B5104" s="135">
        <v>542830</v>
      </c>
      <c r="C5104" s="135" t="s">
        <v>7875</v>
      </c>
      <c r="D5104" s="135" t="s">
        <v>1394</v>
      </c>
      <c r="E5104" s="135"/>
      <c r="F5104" s="135"/>
    </row>
    <row r="5105" spans="1:6" ht="14.5">
      <c r="A5105" s="135" t="s">
        <v>7876</v>
      </c>
      <c r="B5105" s="135">
        <v>542836</v>
      </c>
      <c r="C5105" s="135" t="s">
        <v>7877</v>
      </c>
      <c r="D5105" s="135" t="s">
        <v>7413</v>
      </c>
      <c r="E5105" s="135"/>
      <c r="F5105" s="135"/>
    </row>
    <row r="5106" spans="1:6" ht="14.5">
      <c r="A5106" s="135" t="s">
        <v>7878</v>
      </c>
      <c r="B5106" s="135">
        <v>542837</v>
      </c>
      <c r="C5106" s="135" t="s">
        <v>7879</v>
      </c>
      <c r="D5106" s="135" t="s">
        <v>7413</v>
      </c>
      <c r="E5106" s="135"/>
      <c r="F5106" s="135"/>
    </row>
    <row r="5107" spans="1:6" ht="14.5">
      <c r="A5107" s="135" t="s">
        <v>7880</v>
      </c>
      <c r="B5107" s="135">
        <v>542838</v>
      </c>
      <c r="C5107" s="135" t="s">
        <v>7881</v>
      </c>
      <c r="D5107" s="135" t="s">
        <v>7413</v>
      </c>
      <c r="E5107" s="135"/>
      <c r="F5107" s="135"/>
    </row>
    <row r="5108" spans="1:6" ht="14.5">
      <c r="A5108" s="135" t="s">
        <v>7882</v>
      </c>
      <c r="B5108" s="135">
        <v>542839</v>
      </c>
      <c r="C5108" s="135" t="s">
        <v>7883</v>
      </c>
      <c r="D5108" s="135" t="s">
        <v>7413</v>
      </c>
      <c r="E5108" s="135"/>
      <c r="F5108" s="135"/>
    </row>
    <row r="5109" spans="1:6" ht="14.5">
      <c r="A5109" s="135" t="s">
        <v>7884</v>
      </c>
      <c r="B5109" s="135">
        <v>542840</v>
      </c>
      <c r="C5109" s="135" t="s">
        <v>7885</v>
      </c>
      <c r="D5109" s="135" t="s">
        <v>7413</v>
      </c>
      <c r="E5109" s="135"/>
      <c r="F5109" s="135"/>
    </row>
    <row r="5110" spans="1:6" ht="14.5">
      <c r="A5110" s="135" t="s">
        <v>7886</v>
      </c>
      <c r="B5110" s="135">
        <v>542841</v>
      </c>
      <c r="C5110" s="135" t="s">
        <v>7887</v>
      </c>
      <c r="D5110" s="135" t="s">
        <v>7413</v>
      </c>
      <c r="E5110" s="135"/>
      <c r="F5110" s="135"/>
    </row>
    <row r="5111" spans="1:6" ht="14.5">
      <c r="A5111" s="135" t="s">
        <v>7888</v>
      </c>
      <c r="B5111" s="135">
        <v>542842</v>
      </c>
      <c r="C5111" s="135" t="s">
        <v>7889</v>
      </c>
      <c r="D5111" s="135" t="s">
        <v>7413</v>
      </c>
      <c r="E5111" s="135"/>
      <c r="F5111" s="135"/>
    </row>
    <row r="5112" spans="1:6" ht="14.5">
      <c r="A5112" s="135" t="s">
        <v>7890</v>
      </c>
      <c r="B5112" s="135">
        <v>542843</v>
      </c>
      <c r="C5112" s="135" t="s">
        <v>7891</v>
      </c>
      <c r="D5112" s="135" t="s">
        <v>7413</v>
      </c>
      <c r="E5112" s="135"/>
      <c r="F5112" s="135"/>
    </row>
    <row r="5113" spans="1:6" ht="14.5">
      <c r="A5113" s="135" t="s">
        <v>7892</v>
      </c>
      <c r="B5113" s="135">
        <v>542844</v>
      </c>
      <c r="C5113" s="135" t="s">
        <v>7893</v>
      </c>
      <c r="D5113" s="135" t="s">
        <v>7413</v>
      </c>
      <c r="E5113" s="135"/>
      <c r="F5113" s="135"/>
    </row>
    <row r="5114" spans="1:6" ht="14.5">
      <c r="A5114" s="135" t="s">
        <v>7894</v>
      </c>
      <c r="B5114" s="135">
        <v>542845</v>
      </c>
      <c r="C5114" s="135" t="s">
        <v>7895</v>
      </c>
      <c r="D5114" s="135" t="s">
        <v>7413</v>
      </c>
      <c r="E5114" s="135"/>
      <c r="F5114" s="135"/>
    </row>
    <row r="5115" spans="1:6" ht="14.5">
      <c r="A5115" s="135" t="s">
        <v>7896</v>
      </c>
      <c r="B5115" s="135">
        <v>542846</v>
      </c>
      <c r="C5115" s="135" t="s">
        <v>7897</v>
      </c>
      <c r="D5115" s="135" t="s">
        <v>7413</v>
      </c>
      <c r="E5115" s="135"/>
      <c r="F5115" s="135"/>
    </row>
    <row r="5116" spans="1:6" ht="14.5">
      <c r="A5116" s="135" t="s">
        <v>7898</v>
      </c>
      <c r="B5116" s="135">
        <v>542847</v>
      </c>
      <c r="C5116" s="135" t="s">
        <v>7899</v>
      </c>
      <c r="D5116" s="135" t="s">
        <v>7413</v>
      </c>
      <c r="E5116" s="135"/>
      <c r="F5116" s="135"/>
    </row>
    <row r="5117" spans="1:6" ht="14.5">
      <c r="A5117" s="135" t="s">
        <v>7900</v>
      </c>
      <c r="B5117" s="135">
        <v>542848</v>
      </c>
      <c r="C5117" s="135" t="s">
        <v>7901</v>
      </c>
      <c r="D5117" s="135" t="s">
        <v>7413</v>
      </c>
      <c r="E5117" s="135"/>
      <c r="F5117" s="135"/>
    </row>
    <row r="5118" spans="1:6" ht="14.5">
      <c r="A5118" s="135" t="s">
        <v>7902</v>
      </c>
      <c r="B5118" s="135">
        <v>542849</v>
      </c>
      <c r="C5118" s="135" t="s">
        <v>7903</v>
      </c>
      <c r="D5118" s="135" t="s">
        <v>7413</v>
      </c>
      <c r="E5118" s="135"/>
      <c r="F5118" s="135"/>
    </row>
    <row r="5119" spans="1:6" ht="14.5">
      <c r="A5119" s="135" t="s">
        <v>7904</v>
      </c>
      <c r="B5119" s="135">
        <v>542850</v>
      </c>
      <c r="C5119" s="135" t="s">
        <v>7905</v>
      </c>
      <c r="D5119" s="135" t="s">
        <v>505</v>
      </c>
      <c r="E5119" s="135"/>
      <c r="F5119" s="135"/>
    </row>
    <row r="5120" spans="1:6" ht="14.5">
      <c r="A5120" s="135" t="s">
        <v>7906</v>
      </c>
      <c r="B5120" s="135">
        <v>542851</v>
      </c>
      <c r="C5120" s="135" t="s">
        <v>7907</v>
      </c>
      <c r="D5120" s="135" t="s">
        <v>475</v>
      </c>
      <c r="E5120" s="135"/>
      <c r="F5120" s="135"/>
    </row>
    <row r="5121" spans="1:6" ht="14.5">
      <c r="A5121" s="135" t="s">
        <v>7908</v>
      </c>
      <c r="B5121" s="135">
        <v>542852</v>
      </c>
      <c r="C5121" s="135" t="s">
        <v>7909</v>
      </c>
      <c r="D5121" s="135" t="s">
        <v>1090</v>
      </c>
      <c r="E5121" s="135"/>
      <c r="F5121" s="135"/>
    </row>
    <row r="5122" spans="1:6" ht="14.5">
      <c r="A5122" s="135" t="s">
        <v>7910</v>
      </c>
      <c r="B5122" s="135">
        <v>542857</v>
      </c>
      <c r="C5122" s="135" t="s">
        <v>7911</v>
      </c>
      <c r="D5122" s="135" t="s">
        <v>886</v>
      </c>
      <c r="E5122" s="135"/>
      <c r="F5122" s="135"/>
    </row>
    <row r="5123" spans="1:6" ht="14.5">
      <c r="A5123" s="135" t="s">
        <v>7912</v>
      </c>
      <c r="B5123" s="135">
        <v>542862</v>
      </c>
      <c r="C5123" s="135" t="s">
        <v>7913</v>
      </c>
      <c r="D5123" s="135" t="s">
        <v>406</v>
      </c>
      <c r="E5123" s="135"/>
      <c r="F5123" s="135"/>
    </row>
    <row r="5124" spans="1:6" ht="14.5">
      <c r="A5124" s="135" t="s">
        <v>7914</v>
      </c>
      <c r="B5124" s="135">
        <v>542863</v>
      </c>
      <c r="C5124" s="135" t="s">
        <v>7915</v>
      </c>
      <c r="D5124" s="135" t="s">
        <v>7413</v>
      </c>
      <c r="E5124" s="135"/>
      <c r="F5124" s="135"/>
    </row>
    <row r="5125" spans="1:6" ht="14.5">
      <c r="A5125" s="135" t="s">
        <v>7916</v>
      </c>
      <c r="B5125" s="135">
        <v>542864</v>
      </c>
      <c r="C5125" s="135" t="s">
        <v>7917</v>
      </c>
      <c r="D5125" s="135" t="s">
        <v>477</v>
      </c>
      <c r="E5125" s="135"/>
      <c r="F5125" s="135"/>
    </row>
    <row r="5126" spans="1:6" ht="14.5">
      <c r="A5126" s="135" t="s">
        <v>7918</v>
      </c>
      <c r="B5126" s="135">
        <v>542865</v>
      </c>
      <c r="C5126" s="135" t="s">
        <v>7919</v>
      </c>
      <c r="D5126" s="135" t="s">
        <v>586</v>
      </c>
      <c r="E5126" s="135"/>
      <c r="F5126" s="135"/>
    </row>
    <row r="5127" spans="1:6" ht="14.5">
      <c r="A5127" s="135" t="s">
        <v>7920</v>
      </c>
      <c r="B5127" s="135">
        <v>542866</v>
      </c>
      <c r="C5127" s="135" t="s">
        <v>7921</v>
      </c>
      <c r="D5127" s="135" t="s">
        <v>374</v>
      </c>
      <c r="E5127" s="135"/>
      <c r="F5127" s="135"/>
    </row>
    <row r="5128" spans="1:6" ht="14.5">
      <c r="A5128" s="135" t="s">
        <v>7922</v>
      </c>
      <c r="B5128" s="135">
        <v>542867</v>
      </c>
      <c r="C5128" s="135" t="s">
        <v>7923</v>
      </c>
      <c r="D5128" s="135" t="s">
        <v>709</v>
      </c>
      <c r="E5128" s="135"/>
      <c r="F5128" s="135"/>
    </row>
    <row r="5129" spans="1:6" ht="14.5">
      <c r="A5129" s="135" t="s">
        <v>7924</v>
      </c>
      <c r="B5129" s="135">
        <v>542904</v>
      </c>
      <c r="C5129" s="135" t="s">
        <v>7925</v>
      </c>
      <c r="D5129" s="135" t="s">
        <v>709</v>
      </c>
      <c r="E5129" s="135"/>
      <c r="F5129" s="135"/>
    </row>
    <row r="5130" spans="1:6" ht="14.5">
      <c r="A5130" s="135" t="s">
        <v>7926</v>
      </c>
      <c r="B5130" s="135">
        <v>542905</v>
      </c>
      <c r="C5130" s="135" t="s">
        <v>7927</v>
      </c>
      <c r="D5130" s="135" t="s">
        <v>689</v>
      </c>
      <c r="E5130" s="135"/>
      <c r="F5130" s="135"/>
    </row>
    <row r="5131" spans="1:6" ht="14.5">
      <c r="A5131" s="135" t="s">
        <v>7928</v>
      </c>
      <c r="B5131" s="135">
        <v>542906</v>
      </c>
      <c r="C5131" s="135" t="s">
        <v>7929</v>
      </c>
      <c r="D5131" s="135" t="s">
        <v>408</v>
      </c>
      <c r="E5131" s="135"/>
      <c r="F5131" s="135"/>
    </row>
    <row r="5132" spans="1:6" ht="14.5">
      <c r="A5132" s="135" t="s">
        <v>7930</v>
      </c>
      <c r="B5132" s="135">
        <v>542907</v>
      </c>
      <c r="C5132" s="135" t="s">
        <v>7931</v>
      </c>
      <c r="D5132" s="135" t="s">
        <v>511</v>
      </c>
      <c r="E5132" s="135"/>
      <c r="F5132" s="135"/>
    </row>
    <row r="5133" spans="1:6" ht="14.5">
      <c r="A5133" s="135" t="s">
        <v>7932</v>
      </c>
      <c r="B5133" s="135">
        <v>542910</v>
      </c>
      <c r="C5133" s="135" t="s">
        <v>7933</v>
      </c>
      <c r="D5133" s="135" t="s">
        <v>826</v>
      </c>
      <c r="E5133" s="135"/>
      <c r="F5133" s="135"/>
    </row>
    <row r="5134" spans="1:6" ht="14.5">
      <c r="A5134" s="135" t="s">
        <v>7934</v>
      </c>
      <c r="B5134" s="135">
        <v>542911</v>
      </c>
      <c r="C5134" s="135" t="s">
        <v>7935</v>
      </c>
      <c r="D5134" s="135" t="s">
        <v>408</v>
      </c>
      <c r="E5134" s="135"/>
      <c r="F5134" s="135"/>
    </row>
    <row r="5135" spans="1:6" ht="14.5">
      <c r="A5135" s="135" t="s">
        <v>7936</v>
      </c>
      <c r="B5135" s="135">
        <v>542918</v>
      </c>
      <c r="C5135" s="135" t="s">
        <v>7937</v>
      </c>
      <c r="D5135" s="135" t="s">
        <v>580</v>
      </c>
      <c r="E5135" s="135"/>
      <c r="F5135" s="135"/>
    </row>
    <row r="5136" spans="1:6" ht="14.5">
      <c r="A5136" s="135" t="s">
        <v>7938</v>
      </c>
      <c r="B5136" s="135">
        <v>542919</v>
      </c>
      <c r="C5136" s="135" t="s">
        <v>7939</v>
      </c>
      <c r="D5136" s="135" t="s">
        <v>580</v>
      </c>
      <c r="E5136" s="135"/>
      <c r="F5136" s="135"/>
    </row>
    <row r="5137" spans="1:6" ht="14.5">
      <c r="A5137" s="135" t="s">
        <v>7940</v>
      </c>
      <c r="B5137" s="135">
        <v>542920</v>
      </c>
      <c r="C5137" s="135" t="s">
        <v>7941</v>
      </c>
      <c r="D5137" s="135" t="s">
        <v>535</v>
      </c>
      <c r="E5137" s="135"/>
      <c r="F5137" s="135"/>
    </row>
    <row r="5138" spans="1:6" ht="14.5">
      <c r="A5138" s="135" t="s">
        <v>7942</v>
      </c>
      <c r="B5138" s="135">
        <v>542921</v>
      </c>
      <c r="C5138" s="135" t="s">
        <v>7943</v>
      </c>
      <c r="D5138" s="135" t="s">
        <v>7413</v>
      </c>
      <c r="E5138" s="135"/>
      <c r="F5138" s="135"/>
    </row>
    <row r="5139" spans="1:6" ht="14.5">
      <c r="A5139" s="135" t="s">
        <v>7944</v>
      </c>
      <c r="B5139" s="135">
        <v>542922</v>
      </c>
      <c r="C5139" s="135" t="s">
        <v>7945</v>
      </c>
      <c r="D5139" s="135" t="s">
        <v>7413</v>
      </c>
      <c r="E5139" s="135"/>
      <c r="F5139" s="135"/>
    </row>
    <row r="5140" spans="1:6" ht="14.5">
      <c r="A5140" s="135" t="s">
        <v>7946</v>
      </c>
      <c r="B5140" s="135">
        <v>542923</v>
      </c>
      <c r="C5140" s="135" t="s">
        <v>7947</v>
      </c>
      <c r="D5140" s="135" t="s">
        <v>377</v>
      </c>
      <c r="E5140" s="135"/>
      <c r="F5140" s="135"/>
    </row>
    <row r="5141" spans="1:6" ht="14.5">
      <c r="A5141" s="135" t="s">
        <v>7948</v>
      </c>
      <c r="B5141" s="135">
        <v>542924</v>
      </c>
      <c r="C5141" s="135" t="s">
        <v>7949</v>
      </c>
      <c r="D5141" s="135" t="s">
        <v>380</v>
      </c>
      <c r="E5141" s="135"/>
      <c r="F5141" s="135"/>
    </row>
    <row r="5142" spans="1:6" ht="14.5">
      <c r="A5142" s="135" t="s">
        <v>7950</v>
      </c>
      <c r="B5142" s="135">
        <v>542931</v>
      </c>
      <c r="C5142" s="135" t="s">
        <v>7951</v>
      </c>
      <c r="D5142" s="135" t="s">
        <v>408</v>
      </c>
      <c r="E5142" s="135"/>
      <c r="F5142" s="135"/>
    </row>
    <row r="5143" spans="1:6" ht="14.5">
      <c r="A5143" s="135" t="s">
        <v>7952</v>
      </c>
      <c r="B5143" s="135">
        <v>542932</v>
      </c>
      <c r="C5143" s="135" t="s">
        <v>7953</v>
      </c>
      <c r="D5143" s="135" t="s">
        <v>871</v>
      </c>
      <c r="E5143" s="135"/>
      <c r="F5143" s="135"/>
    </row>
    <row r="5144" spans="1:6" ht="14.5">
      <c r="A5144" s="135" t="s">
        <v>7954</v>
      </c>
      <c r="B5144" s="135">
        <v>542933</v>
      </c>
      <c r="C5144" s="135" t="s">
        <v>7955</v>
      </c>
      <c r="D5144" s="135" t="s">
        <v>1630</v>
      </c>
      <c r="E5144" s="135"/>
      <c r="F5144" s="135"/>
    </row>
    <row r="5145" spans="1:6" ht="14.5">
      <c r="A5145" s="135" t="s">
        <v>7956</v>
      </c>
      <c r="B5145" s="135">
        <v>542934</v>
      </c>
      <c r="C5145" s="135" t="s">
        <v>7957</v>
      </c>
      <c r="D5145" s="135" t="s">
        <v>429</v>
      </c>
      <c r="E5145" s="135"/>
      <c r="F5145" s="135"/>
    </row>
    <row r="5146" spans="1:6" ht="14.5">
      <c r="A5146" s="135" t="s">
        <v>7958</v>
      </c>
      <c r="B5146" s="135">
        <v>542935</v>
      </c>
      <c r="C5146" s="135" t="s">
        <v>7959</v>
      </c>
      <c r="D5146" s="135" t="s">
        <v>451</v>
      </c>
      <c r="E5146" s="135"/>
      <c r="F5146" s="135"/>
    </row>
    <row r="5147" spans="1:6" ht="14.5">
      <c r="A5147" s="135" t="s">
        <v>7960</v>
      </c>
      <c r="B5147" s="135">
        <v>542938</v>
      </c>
      <c r="C5147" s="135" t="s">
        <v>7961</v>
      </c>
      <c r="D5147" s="135" t="s">
        <v>798</v>
      </c>
      <c r="E5147" s="135"/>
      <c r="F5147" s="135"/>
    </row>
    <row r="5148" spans="1:6" ht="14.5">
      <c r="A5148" s="135" t="s">
        <v>7962</v>
      </c>
      <c r="B5148" s="135">
        <v>543064</v>
      </c>
      <c r="C5148" s="135" t="s">
        <v>7963</v>
      </c>
      <c r="D5148" s="135" t="s">
        <v>429</v>
      </c>
      <c r="E5148" s="135"/>
      <c r="F5148" s="135"/>
    </row>
    <row r="5149" spans="1:6" ht="14.5">
      <c r="A5149" s="135" t="s">
        <v>7964</v>
      </c>
      <c r="B5149" s="135">
        <v>543065</v>
      </c>
      <c r="C5149" s="135" t="s">
        <v>7965</v>
      </c>
      <c r="D5149" s="135" t="s">
        <v>576</v>
      </c>
      <c r="E5149" s="135"/>
      <c r="F5149" s="135"/>
    </row>
    <row r="5150" spans="1:6" ht="14.5">
      <c r="A5150" s="135" t="s">
        <v>7966</v>
      </c>
      <c r="B5150" s="135">
        <v>543066</v>
      </c>
      <c r="C5150" s="135" t="s">
        <v>7967</v>
      </c>
      <c r="D5150" s="135" t="s">
        <v>408</v>
      </c>
      <c r="E5150" s="135"/>
      <c r="F5150" s="135"/>
    </row>
    <row r="5151" spans="1:6" ht="14.5">
      <c r="A5151" s="135" t="s">
        <v>7968</v>
      </c>
      <c r="B5151" s="135">
        <v>543144</v>
      </c>
      <c r="C5151" s="135" t="s">
        <v>7969</v>
      </c>
      <c r="D5151" s="135" t="s">
        <v>7413</v>
      </c>
      <c r="E5151" s="135"/>
      <c r="F5151" s="135"/>
    </row>
    <row r="5152" spans="1:6" ht="14.5">
      <c r="A5152" s="135" t="s">
        <v>7970</v>
      </c>
      <c r="B5152" s="135">
        <v>543145</v>
      </c>
      <c r="C5152" s="135" t="s">
        <v>7971</v>
      </c>
      <c r="D5152" s="135" t="s">
        <v>7413</v>
      </c>
      <c r="E5152" s="135"/>
      <c r="F5152" s="135"/>
    </row>
    <row r="5153" spans="1:6" ht="14.5">
      <c r="A5153" s="135" t="s">
        <v>7968</v>
      </c>
      <c r="B5153" s="135">
        <v>543146</v>
      </c>
      <c r="C5153" s="135" t="s">
        <v>7972</v>
      </c>
      <c r="D5153" s="135" t="s">
        <v>7413</v>
      </c>
      <c r="E5153" s="135"/>
      <c r="F5153" s="135"/>
    </row>
    <row r="5154" spans="1:6" ht="14.5">
      <c r="A5154" s="135" t="s">
        <v>7973</v>
      </c>
      <c r="B5154" s="135">
        <v>543147</v>
      </c>
      <c r="C5154" s="135" t="s">
        <v>7974</v>
      </c>
      <c r="D5154" s="135" t="s">
        <v>7413</v>
      </c>
      <c r="E5154" s="135"/>
      <c r="F5154" s="135"/>
    </row>
    <row r="5155" spans="1:6" ht="14.5">
      <c r="A5155" s="135" t="s">
        <v>7973</v>
      </c>
      <c r="B5155" s="135">
        <v>543148</v>
      </c>
      <c r="C5155" s="135" t="s">
        <v>7975</v>
      </c>
      <c r="D5155" s="135" t="s">
        <v>7413</v>
      </c>
      <c r="E5155" s="135"/>
      <c r="F5155" s="135"/>
    </row>
    <row r="5156" spans="1:6" ht="14.5">
      <c r="A5156" s="135" t="s">
        <v>7976</v>
      </c>
      <c r="B5156" s="135">
        <v>543149</v>
      </c>
      <c r="C5156" s="135" t="s">
        <v>7977</v>
      </c>
      <c r="D5156" s="135" t="s">
        <v>7413</v>
      </c>
      <c r="E5156" s="135"/>
      <c r="F5156" s="135"/>
    </row>
    <row r="5157" spans="1:6" ht="14.5">
      <c r="A5157" s="135" t="s">
        <v>7978</v>
      </c>
      <c r="B5157" s="135">
        <v>543150</v>
      </c>
      <c r="C5157" s="135" t="s">
        <v>7979</v>
      </c>
      <c r="D5157" s="135" t="s">
        <v>7413</v>
      </c>
      <c r="E5157" s="135"/>
      <c r="F5157" s="135"/>
    </row>
    <row r="5158" spans="1:6" ht="14.5">
      <c r="A5158" s="135" t="s">
        <v>7980</v>
      </c>
      <c r="B5158" s="135">
        <v>543151</v>
      </c>
      <c r="C5158" s="135" t="s">
        <v>7981</v>
      </c>
      <c r="D5158" s="135" t="s">
        <v>7413</v>
      </c>
      <c r="E5158" s="135"/>
      <c r="F5158" s="135"/>
    </row>
    <row r="5159" spans="1:6" ht="14.5">
      <c r="A5159" s="135" t="s">
        <v>7982</v>
      </c>
      <c r="B5159" s="135">
        <v>543152</v>
      </c>
      <c r="C5159" s="135" t="s">
        <v>7983</v>
      </c>
      <c r="D5159" s="135" t="s">
        <v>7413</v>
      </c>
      <c r="E5159" s="135"/>
      <c r="F5159" s="135"/>
    </row>
    <row r="5160" spans="1:6" ht="14.5">
      <c r="A5160" s="135" t="s">
        <v>7984</v>
      </c>
      <c r="B5160" s="135">
        <v>543153</v>
      </c>
      <c r="C5160" s="135" t="s">
        <v>7985</v>
      </c>
      <c r="D5160" s="135" t="s">
        <v>7413</v>
      </c>
      <c r="E5160" s="135"/>
      <c r="F5160" s="135"/>
    </row>
    <row r="5161" spans="1:6" ht="14.5">
      <c r="A5161" s="135" t="s">
        <v>7982</v>
      </c>
      <c r="B5161" s="135">
        <v>543154</v>
      </c>
      <c r="C5161" s="135" t="s">
        <v>7986</v>
      </c>
      <c r="D5161" s="135" t="s">
        <v>7413</v>
      </c>
      <c r="E5161" s="135"/>
      <c r="F5161" s="135"/>
    </row>
    <row r="5162" spans="1:6" ht="14.5">
      <c r="A5162" s="135" t="s">
        <v>7987</v>
      </c>
      <c r="B5162" s="135">
        <v>543155</v>
      </c>
      <c r="C5162" s="135" t="s">
        <v>7988</v>
      </c>
      <c r="D5162" s="135" t="s">
        <v>7413</v>
      </c>
      <c r="E5162" s="135"/>
      <c r="F5162" s="135"/>
    </row>
    <row r="5163" spans="1:6" ht="14.5">
      <c r="A5163" s="135" t="s">
        <v>7989</v>
      </c>
      <c r="B5163" s="135">
        <v>543156</v>
      </c>
      <c r="C5163" s="135" t="s">
        <v>7990</v>
      </c>
      <c r="D5163" s="135" t="s">
        <v>7413</v>
      </c>
      <c r="E5163" s="135"/>
      <c r="F5163" s="135"/>
    </row>
    <row r="5164" spans="1:6" ht="14.5">
      <c r="A5164" s="135" t="s">
        <v>7987</v>
      </c>
      <c r="B5164" s="135">
        <v>543168</v>
      </c>
      <c r="C5164" s="135" t="s">
        <v>7991</v>
      </c>
      <c r="D5164" s="135" t="s">
        <v>7413</v>
      </c>
      <c r="E5164" s="135"/>
      <c r="F5164" s="135"/>
    </row>
    <row r="5165" spans="1:6" ht="14.5">
      <c r="A5165" s="135" t="s">
        <v>7989</v>
      </c>
      <c r="B5165" s="135">
        <v>543169</v>
      </c>
      <c r="C5165" s="135" t="s">
        <v>7992</v>
      </c>
      <c r="D5165" s="135" t="s">
        <v>7413</v>
      </c>
      <c r="E5165" s="135"/>
      <c r="F5165" s="135"/>
    </row>
    <row r="5166" spans="1:6" ht="14.5">
      <c r="A5166" s="135" t="s">
        <v>7970</v>
      </c>
      <c r="B5166" s="135">
        <v>543170</v>
      </c>
      <c r="C5166" s="135" t="s">
        <v>7993</v>
      </c>
      <c r="D5166" s="135" t="s">
        <v>7413</v>
      </c>
      <c r="E5166" s="135"/>
      <c r="F5166" s="135"/>
    </row>
    <row r="5167" spans="1:6" ht="14.5">
      <c r="A5167" s="135" t="s">
        <v>7994</v>
      </c>
      <c r="B5167" s="135">
        <v>543171</v>
      </c>
      <c r="C5167" s="135" t="s">
        <v>7995</v>
      </c>
      <c r="D5167" s="135" t="s">
        <v>505</v>
      </c>
      <c r="E5167" s="135"/>
      <c r="F5167" s="135"/>
    </row>
    <row r="5168" spans="1:6" ht="14.5">
      <c r="A5168" s="135" t="s">
        <v>7996</v>
      </c>
      <c r="B5168" s="135">
        <v>543172</v>
      </c>
      <c r="C5168" s="135" t="s">
        <v>7997</v>
      </c>
      <c r="D5168" s="135" t="s">
        <v>399</v>
      </c>
      <c r="E5168" s="135"/>
      <c r="F5168" s="135"/>
    </row>
    <row r="5169" spans="1:6" ht="14.5">
      <c r="A5169" s="135" t="s">
        <v>7998</v>
      </c>
      <c r="B5169" s="135">
        <v>543173</v>
      </c>
      <c r="C5169" s="135" t="s">
        <v>7999</v>
      </c>
      <c r="D5169" s="135" t="s">
        <v>7413</v>
      </c>
      <c r="E5169" s="135"/>
      <c r="F5169" s="135"/>
    </row>
    <row r="5170" spans="1:6" ht="14.5">
      <c r="A5170" s="135" t="s">
        <v>8000</v>
      </c>
      <c r="B5170" s="135">
        <v>543174</v>
      </c>
      <c r="C5170" s="135" t="s">
        <v>8001</v>
      </c>
      <c r="D5170" s="135" t="s">
        <v>7413</v>
      </c>
      <c r="E5170" s="135"/>
      <c r="F5170" s="135"/>
    </row>
    <row r="5171" spans="1:6" ht="14.5">
      <c r="A5171" s="135" t="s">
        <v>8002</v>
      </c>
      <c r="B5171" s="135">
        <v>543175</v>
      </c>
      <c r="C5171" s="135" t="s">
        <v>8003</v>
      </c>
      <c r="D5171" s="135" t="s">
        <v>7413</v>
      </c>
      <c r="E5171" s="135"/>
      <c r="F5171" s="135"/>
    </row>
    <row r="5172" spans="1:6" ht="14.5">
      <c r="A5172" s="135" t="s">
        <v>8004</v>
      </c>
      <c r="B5172" s="135">
        <v>543176</v>
      </c>
      <c r="C5172" s="135" t="s">
        <v>8005</v>
      </c>
      <c r="D5172" s="135" t="s">
        <v>7413</v>
      </c>
      <c r="E5172" s="135"/>
      <c r="F5172" s="135"/>
    </row>
    <row r="5173" spans="1:6" ht="14.5">
      <c r="A5173" s="135" t="s">
        <v>8006</v>
      </c>
      <c r="B5173" s="135">
        <v>543177</v>
      </c>
      <c r="C5173" s="135" t="s">
        <v>8007</v>
      </c>
      <c r="D5173" s="135" t="s">
        <v>7413</v>
      </c>
      <c r="E5173" s="135"/>
      <c r="F5173" s="135"/>
    </row>
    <row r="5174" spans="1:6" ht="14.5">
      <c r="A5174" s="135" t="s">
        <v>8008</v>
      </c>
      <c r="B5174" s="135">
        <v>543178</v>
      </c>
      <c r="C5174" s="135" t="s">
        <v>8009</v>
      </c>
      <c r="D5174" s="135" t="s">
        <v>7413</v>
      </c>
      <c r="E5174" s="135"/>
      <c r="F5174" s="135"/>
    </row>
    <row r="5175" spans="1:6" ht="14.5">
      <c r="A5175" s="135" t="s">
        <v>8010</v>
      </c>
      <c r="B5175" s="135">
        <v>543179</v>
      </c>
      <c r="C5175" s="135" t="s">
        <v>8011</v>
      </c>
      <c r="D5175" s="135" t="s">
        <v>7413</v>
      </c>
      <c r="E5175" s="135"/>
      <c r="F5175" s="135"/>
    </row>
    <row r="5176" spans="1:6" ht="14.5">
      <c r="A5176" s="135" t="s">
        <v>8012</v>
      </c>
      <c r="B5176" s="135">
        <v>543180</v>
      </c>
      <c r="C5176" s="135" t="s">
        <v>8013</v>
      </c>
      <c r="D5176" s="135" t="s">
        <v>7413</v>
      </c>
      <c r="E5176" s="135"/>
      <c r="F5176" s="135"/>
    </row>
    <row r="5177" spans="1:6" ht="14.5">
      <c r="A5177" s="135" t="s">
        <v>8014</v>
      </c>
      <c r="B5177" s="135">
        <v>543181</v>
      </c>
      <c r="C5177" s="135" t="s">
        <v>8015</v>
      </c>
      <c r="D5177" s="135" t="s">
        <v>7413</v>
      </c>
      <c r="E5177" s="135"/>
      <c r="F5177" s="135"/>
    </row>
    <row r="5178" spans="1:6" ht="14.5">
      <c r="A5178" s="135" t="s">
        <v>8016</v>
      </c>
      <c r="B5178" s="135">
        <v>543182</v>
      </c>
      <c r="C5178" s="135" t="s">
        <v>8017</v>
      </c>
      <c r="D5178" s="135" t="s">
        <v>7413</v>
      </c>
      <c r="E5178" s="135"/>
      <c r="F5178" s="135"/>
    </row>
    <row r="5179" spans="1:6" ht="14.5">
      <c r="A5179" s="135" t="s">
        <v>8018</v>
      </c>
      <c r="B5179" s="135">
        <v>543183</v>
      </c>
      <c r="C5179" s="135" t="s">
        <v>8019</v>
      </c>
      <c r="D5179" s="135" t="s">
        <v>7413</v>
      </c>
      <c r="E5179" s="135"/>
      <c r="F5179" s="135"/>
    </row>
    <row r="5180" spans="1:6" ht="14.5">
      <c r="A5180" s="135" t="s">
        <v>8020</v>
      </c>
      <c r="B5180" s="135">
        <v>543184</v>
      </c>
      <c r="C5180" s="135" t="s">
        <v>8021</v>
      </c>
      <c r="D5180" s="135" t="s">
        <v>7413</v>
      </c>
      <c r="E5180" s="135"/>
      <c r="F5180" s="135"/>
    </row>
    <row r="5181" spans="1:6" ht="14.5">
      <c r="A5181" s="135" t="s">
        <v>8022</v>
      </c>
      <c r="B5181" s="135">
        <v>543185</v>
      </c>
      <c r="C5181" s="135" t="s">
        <v>8023</v>
      </c>
      <c r="D5181" s="135" t="s">
        <v>7413</v>
      </c>
      <c r="E5181" s="135"/>
      <c r="F5181" s="135"/>
    </row>
    <row r="5182" spans="1:6" ht="14.5">
      <c r="A5182" s="135" t="s">
        <v>8024</v>
      </c>
      <c r="B5182" s="135">
        <v>543186</v>
      </c>
      <c r="C5182" s="135" t="s">
        <v>8025</v>
      </c>
      <c r="D5182" s="135" t="s">
        <v>7413</v>
      </c>
      <c r="E5182" s="135"/>
      <c r="F5182" s="135"/>
    </row>
    <row r="5183" spans="1:6" ht="14.5">
      <c r="A5183" s="135" t="s">
        <v>8026</v>
      </c>
      <c r="B5183" s="135">
        <v>543187</v>
      </c>
      <c r="C5183" s="135" t="s">
        <v>8027</v>
      </c>
      <c r="D5183" s="135" t="s">
        <v>434</v>
      </c>
      <c r="E5183" s="135"/>
      <c r="F5183" s="135"/>
    </row>
    <row r="5184" spans="1:6" ht="14.5">
      <c r="A5184" s="135" t="s">
        <v>8028</v>
      </c>
      <c r="B5184" s="135">
        <v>543193</v>
      </c>
      <c r="C5184" s="135" t="s">
        <v>8029</v>
      </c>
      <c r="D5184" s="135" t="s">
        <v>712</v>
      </c>
      <c r="E5184" s="135"/>
      <c r="F5184" s="135"/>
    </row>
    <row r="5185" spans="1:6" ht="14.5">
      <c r="A5185" s="135" t="s">
        <v>8030</v>
      </c>
      <c r="B5185" s="135">
        <v>543194</v>
      </c>
      <c r="C5185" s="135" t="s">
        <v>8031</v>
      </c>
      <c r="D5185" s="135" t="s">
        <v>7346</v>
      </c>
      <c r="E5185" s="135"/>
      <c r="F5185" s="135"/>
    </row>
    <row r="5186" spans="1:6" ht="14.5">
      <c r="A5186" s="135" t="s">
        <v>8032</v>
      </c>
      <c r="B5186" s="135">
        <v>543207</v>
      </c>
      <c r="C5186" s="135" t="s">
        <v>8033</v>
      </c>
      <c r="D5186" s="135" t="s">
        <v>535</v>
      </c>
      <c r="E5186" s="135"/>
      <c r="F5186" s="135"/>
    </row>
    <row r="5187" spans="1:6" ht="14.5">
      <c r="A5187" s="135" t="s">
        <v>8034</v>
      </c>
      <c r="B5187" s="135">
        <v>543208</v>
      </c>
      <c r="C5187" s="135" t="s">
        <v>8035</v>
      </c>
      <c r="D5187" s="135" t="s">
        <v>408</v>
      </c>
      <c r="E5187" s="135"/>
      <c r="F5187" s="135"/>
    </row>
    <row r="5188" spans="1:6" ht="14.5">
      <c r="A5188" s="135" t="s">
        <v>8036</v>
      </c>
      <c r="B5188" s="135">
        <v>543209</v>
      </c>
      <c r="C5188" s="135" t="s">
        <v>8037</v>
      </c>
      <c r="D5188" s="135" t="s">
        <v>380</v>
      </c>
      <c r="E5188" s="135"/>
      <c r="F5188" s="135"/>
    </row>
    <row r="5189" spans="1:6" ht="14.5">
      <c r="A5189" s="135" t="s">
        <v>8038</v>
      </c>
      <c r="B5189" s="135">
        <v>543210</v>
      </c>
      <c r="C5189" s="135" t="s">
        <v>8039</v>
      </c>
      <c r="D5189" s="135" t="s">
        <v>551</v>
      </c>
      <c r="E5189" s="135"/>
      <c r="F5189" s="135"/>
    </row>
    <row r="5190" spans="1:6" ht="14.5">
      <c r="A5190" s="135" t="s">
        <v>8040</v>
      </c>
      <c r="B5190" s="135">
        <v>543211</v>
      </c>
      <c r="C5190" s="135" t="s">
        <v>8041</v>
      </c>
      <c r="D5190" s="135" t="s">
        <v>1311</v>
      </c>
      <c r="E5190" s="135"/>
      <c r="F5190" s="135"/>
    </row>
    <row r="5191" spans="1:6" ht="14.5">
      <c r="A5191" s="135" t="s">
        <v>8042</v>
      </c>
      <c r="B5191" s="135">
        <v>543212</v>
      </c>
      <c r="C5191" s="135" t="s">
        <v>8043</v>
      </c>
      <c r="D5191" s="135" t="s">
        <v>1437</v>
      </c>
      <c r="E5191" s="135"/>
      <c r="F5191" s="135"/>
    </row>
    <row r="5192" spans="1:6" ht="14.5">
      <c r="A5192" s="135" t="s">
        <v>8044</v>
      </c>
      <c r="B5192" s="135">
        <v>543213</v>
      </c>
      <c r="C5192" s="135" t="s">
        <v>8045</v>
      </c>
      <c r="D5192" s="135" t="s">
        <v>551</v>
      </c>
      <c r="E5192" s="135"/>
      <c r="F5192" s="135"/>
    </row>
    <row r="5193" spans="1:6" ht="14.5">
      <c r="A5193" s="135" t="s">
        <v>8046</v>
      </c>
      <c r="B5193" s="135">
        <v>543214</v>
      </c>
      <c r="C5193" s="135" t="s">
        <v>8047</v>
      </c>
      <c r="D5193" s="135" t="s">
        <v>746</v>
      </c>
      <c r="E5193" s="135"/>
      <c r="F5193" s="135"/>
    </row>
    <row r="5194" spans="1:6" ht="14.5">
      <c r="A5194" s="135" t="s">
        <v>8048</v>
      </c>
      <c r="B5194" s="135">
        <v>543217</v>
      </c>
      <c r="C5194" s="135" t="s">
        <v>8049</v>
      </c>
      <c r="D5194" s="135" t="s">
        <v>7413</v>
      </c>
      <c r="E5194" s="135"/>
      <c r="F5194" s="135"/>
    </row>
    <row r="5195" spans="1:6" ht="14.5">
      <c r="A5195" s="135" t="s">
        <v>8050</v>
      </c>
      <c r="B5195" s="135">
        <v>543218</v>
      </c>
      <c r="C5195" s="135" t="s">
        <v>8051</v>
      </c>
      <c r="D5195" s="135" t="s">
        <v>477</v>
      </c>
      <c r="E5195" s="135"/>
      <c r="F5195" s="135"/>
    </row>
    <row r="5196" spans="1:6" ht="14.5">
      <c r="A5196" s="135" t="s">
        <v>8052</v>
      </c>
      <c r="B5196" s="135">
        <v>543219</v>
      </c>
      <c r="C5196" s="135" t="s">
        <v>8053</v>
      </c>
      <c r="D5196" s="135" t="s">
        <v>7413</v>
      </c>
      <c r="E5196" s="135"/>
      <c r="F5196" s="135"/>
    </row>
    <row r="5197" spans="1:6" ht="14.5">
      <c r="A5197" s="135" t="s">
        <v>8054</v>
      </c>
      <c r="B5197" s="135">
        <v>543220</v>
      </c>
      <c r="C5197" s="135" t="s">
        <v>8055</v>
      </c>
      <c r="D5197" s="135" t="s">
        <v>861</v>
      </c>
      <c r="E5197" s="135"/>
      <c r="F5197" s="135"/>
    </row>
    <row r="5198" spans="1:6" ht="14.5">
      <c r="A5198" s="135" t="s">
        <v>8056</v>
      </c>
      <c r="B5198" s="135">
        <v>543221</v>
      </c>
      <c r="C5198" s="135" t="s">
        <v>8057</v>
      </c>
      <c r="D5198" s="135" t="s">
        <v>7413</v>
      </c>
      <c r="E5198" s="135"/>
      <c r="F5198" s="135"/>
    </row>
    <row r="5199" spans="1:6" ht="14.5">
      <c r="A5199" s="135" t="s">
        <v>8058</v>
      </c>
      <c r="B5199" s="135">
        <v>543222</v>
      </c>
      <c r="C5199" s="135" t="s">
        <v>8059</v>
      </c>
      <c r="D5199" s="135" t="s">
        <v>514</v>
      </c>
      <c r="E5199" s="135"/>
      <c r="F5199" s="135"/>
    </row>
    <row r="5200" spans="1:6" ht="14.5">
      <c r="A5200" s="135" t="s">
        <v>8060</v>
      </c>
      <c r="B5200" s="135">
        <v>543223</v>
      </c>
      <c r="C5200" s="135" t="s">
        <v>4112</v>
      </c>
      <c r="D5200" s="135" t="s">
        <v>557</v>
      </c>
      <c r="E5200" s="135"/>
      <c r="F5200" s="135"/>
    </row>
    <row r="5201" spans="1:6" ht="14.5">
      <c r="A5201" s="135" t="s">
        <v>8061</v>
      </c>
      <c r="B5201" s="135">
        <v>543224</v>
      </c>
      <c r="C5201" s="135" t="s">
        <v>8062</v>
      </c>
      <c r="D5201" s="135" t="s">
        <v>7413</v>
      </c>
      <c r="E5201" s="135"/>
      <c r="F5201" s="135"/>
    </row>
    <row r="5202" spans="1:6" ht="14.5">
      <c r="A5202" s="135" t="s">
        <v>8063</v>
      </c>
      <c r="B5202" s="135">
        <v>543225</v>
      </c>
      <c r="C5202" s="135" t="s">
        <v>8064</v>
      </c>
      <c r="D5202" s="135" t="s">
        <v>7413</v>
      </c>
      <c r="E5202" s="135"/>
      <c r="F5202" s="135"/>
    </row>
    <row r="5203" spans="1:6" ht="14.5">
      <c r="A5203" s="135" t="s">
        <v>8065</v>
      </c>
      <c r="B5203" s="135">
        <v>543226</v>
      </c>
      <c r="C5203" s="135" t="s">
        <v>8066</v>
      </c>
      <c r="D5203" s="135" t="s">
        <v>7413</v>
      </c>
      <c r="E5203" s="135"/>
      <c r="F5203" s="135"/>
    </row>
    <row r="5204" spans="1:6" ht="14.5">
      <c r="A5204" s="135" t="s">
        <v>8067</v>
      </c>
      <c r="B5204" s="135">
        <v>543227</v>
      </c>
      <c r="C5204" s="135" t="s">
        <v>8068</v>
      </c>
      <c r="D5204" s="135" t="s">
        <v>377</v>
      </c>
      <c r="E5204" s="135"/>
      <c r="F5204" s="135"/>
    </row>
    <row r="5205" spans="1:6" ht="14.5">
      <c r="A5205" s="135" t="s">
        <v>8069</v>
      </c>
      <c r="B5205" s="135">
        <v>543228</v>
      </c>
      <c r="C5205" s="135" t="s">
        <v>8070</v>
      </c>
      <c r="D5205" s="135" t="s">
        <v>397</v>
      </c>
      <c r="E5205" s="135"/>
      <c r="F5205" s="135"/>
    </row>
    <row r="5206" spans="1:6" ht="14.5">
      <c r="A5206" s="135" t="s">
        <v>8071</v>
      </c>
      <c r="B5206" s="135">
        <v>543230</v>
      </c>
      <c r="C5206" s="135" t="s">
        <v>8072</v>
      </c>
      <c r="D5206" s="135" t="s">
        <v>689</v>
      </c>
      <c r="E5206" s="135"/>
      <c r="F5206" s="135"/>
    </row>
    <row r="5207" spans="1:6" ht="14.5">
      <c r="A5207" s="135" t="s">
        <v>8073</v>
      </c>
      <c r="B5207" s="135">
        <v>543231</v>
      </c>
      <c r="C5207" s="135" t="s">
        <v>8074</v>
      </c>
      <c r="D5207" s="135" t="s">
        <v>886</v>
      </c>
      <c r="E5207" s="135"/>
      <c r="F5207" s="135"/>
    </row>
    <row r="5208" spans="1:6" ht="14.5">
      <c r="A5208" s="135" t="s">
        <v>8075</v>
      </c>
      <c r="B5208" s="135">
        <v>543232</v>
      </c>
      <c r="C5208" s="135" t="s">
        <v>8076</v>
      </c>
      <c r="D5208" s="135" t="s">
        <v>374</v>
      </c>
      <c r="E5208" s="135"/>
      <c r="F5208" s="135"/>
    </row>
    <row r="5209" spans="1:6" ht="14.5">
      <c r="A5209" s="135" t="s">
        <v>8077</v>
      </c>
      <c r="B5209" s="135">
        <v>543233</v>
      </c>
      <c r="C5209" s="135" t="s">
        <v>8078</v>
      </c>
      <c r="D5209" s="135" t="s">
        <v>551</v>
      </c>
      <c r="E5209" s="135"/>
      <c r="F5209" s="135"/>
    </row>
    <row r="5210" spans="1:6" ht="14.5">
      <c r="A5210" s="135" t="s">
        <v>8079</v>
      </c>
      <c r="B5210" s="135">
        <v>543234</v>
      </c>
      <c r="C5210" s="135" t="s">
        <v>8080</v>
      </c>
      <c r="D5210" s="135" t="s">
        <v>377</v>
      </c>
      <c r="E5210" s="135"/>
      <c r="F5210" s="135"/>
    </row>
    <row r="5211" spans="1:6" ht="14.5">
      <c r="A5211" s="135" t="s">
        <v>8081</v>
      </c>
      <c r="B5211" s="135">
        <v>543235</v>
      </c>
      <c r="C5211" s="135" t="s">
        <v>8082</v>
      </c>
      <c r="D5211" s="135" t="s">
        <v>374</v>
      </c>
      <c r="E5211" s="135"/>
      <c r="F5211" s="135"/>
    </row>
    <row r="5212" spans="1:6" ht="14.5">
      <c r="A5212" s="135" t="s">
        <v>8083</v>
      </c>
      <c r="B5212" s="135">
        <v>543236</v>
      </c>
      <c r="C5212" s="135" t="s">
        <v>8084</v>
      </c>
      <c r="D5212" s="135" t="s">
        <v>399</v>
      </c>
      <c r="E5212" s="135"/>
      <c r="F5212" s="135"/>
    </row>
    <row r="5213" spans="1:6" ht="14.5">
      <c r="A5213" s="135" t="s">
        <v>8085</v>
      </c>
      <c r="B5213" s="135">
        <v>543237</v>
      </c>
      <c r="C5213" s="135" t="s">
        <v>8086</v>
      </c>
      <c r="D5213" s="135" t="s">
        <v>864</v>
      </c>
      <c r="E5213" s="135"/>
      <c r="F5213" s="135"/>
    </row>
    <row r="5214" spans="1:6" ht="14.5">
      <c r="A5214" s="135" t="s">
        <v>8087</v>
      </c>
      <c r="B5214" s="135">
        <v>543238</v>
      </c>
      <c r="C5214" s="135" t="s">
        <v>8088</v>
      </c>
      <c r="D5214" s="135" t="s">
        <v>2797</v>
      </c>
      <c r="E5214" s="135"/>
      <c r="F5214" s="135"/>
    </row>
    <row r="5215" spans="1:6" ht="14.5">
      <c r="A5215" s="135" t="s">
        <v>8089</v>
      </c>
      <c r="B5215" s="135">
        <v>543239</v>
      </c>
      <c r="C5215" s="135" t="s">
        <v>8090</v>
      </c>
      <c r="D5215" s="135" t="s">
        <v>511</v>
      </c>
      <c r="E5215" s="135"/>
      <c r="F5215" s="135"/>
    </row>
    <row r="5216" spans="1:6" ht="14.5">
      <c r="A5216" s="135" t="s">
        <v>8091</v>
      </c>
      <c r="B5216" s="135">
        <v>543240</v>
      </c>
      <c r="C5216" s="135" t="s">
        <v>8092</v>
      </c>
      <c r="D5216" s="135" t="s">
        <v>789</v>
      </c>
      <c r="E5216" s="135"/>
      <c r="F5216" s="135"/>
    </row>
    <row r="5217" spans="1:6" ht="14.5">
      <c r="A5217" s="135" t="s">
        <v>8093</v>
      </c>
      <c r="B5217" s="135">
        <v>543241</v>
      </c>
      <c r="C5217" s="135" t="s">
        <v>8094</v>
      </c>
      <c r="D5217" s="135" t="s">
        <v>477</v>
      </c>
      <c r="E5217" s="135"/>
      <c r="F5217" s="135"/>
    </row>
    <row r="5218" spans="1:6" ht="14.5">
      <c r="A5218" s="135" t="s">
        <v>8095</v>
      </c>
      <c r="B5218" s="135">
        <v>543242</v>
      </c>
      <c r="C5218" s="135" t="s">
        <v>8096</v>
      </c>
      <c r="D5218" s="135" t="s">
        <v>477</v>
      </c>
      <c r="E5218" s="135"/>
      <c r="F5218" s="135"/>
    </row>
    <row r="5219" spans="1:6" ht="14.5">
      <c r="A5219" s="135" t="s">
        <v>8097</v>
      </c>
      <c r="B5219" s="135">
        <v>543243</v>
      </c>
      <c r="C5219" s="135" t="s">
        <v>8098</v>
      </c>
      <c r="D5219" s="135" t="s">
        <v>709</v>
      </c>
      <c r="E5219" s="135"/>
      <c r="F5219" s="135"/>
    </row>
    <row r="5220" spans="1:6" ht="14.5">
      <c r="A5220" s="135" t="s">
        <v>8099</v>
      </c>
      <c r="B5220" s="135">
        <v>543244</v>
      </c>
      <c r="C5220" s="135" t="s">
        <v>8100</v>
      </c>
      <c r="D5220" s="135" t="s">
        <v>406</v>
      </c>
      <c r="E5220" s="135"/>
      <c r="F5220" s="135"/>
    </row>
    <row r="5221" spans="1:6" ht="14.5">
      <c r="A5221" s="135" t="s">
        <v>8101</v>
      </c>
      <c r="B5221" s="135">
        <v>500270</v>
      </c>
      <c r="C5221" s="135" t="s">
        <v>8102</v>
      </c>
      <c r="D5221" s="135" t="s">
        <v>8103</v>
      </c>
      <c r="E5221" s="135"/>
      <c r="F5221" s="135"/>
    </row>
    <row r="5222" spans="1:6" ht="14.5">
      <c r="A5222" s="135" t="s">
        <v>8104</v>
      </c>
      <c r="B5222" s="135">
        <v>503685</v>
      </c>
      <c r="C5222" s="135" t="s">
        <v>8105</v>
      </c>
      <c r="D5222" s="135" t="s">
        <v>8106</v>
      </c>
      <c r="E5222" s="135"/>
      <c r="F5222" s="135"/>
    </row>
    <row r="5223" spans="1:6" ht="14.5">
      <c r="A5223" s="135" t="s">
        <v>8107</v>
      </c>
      <c r="B5223" s="135">
        <v>505100</v>
      </c>
      <c r="C5223" s="135" t="s">
        <v>8108</v>
      </c>
      <c r="D5223" s="135" t="s">
        <v>8109</v>
      </c>
      <c r="E5223" s="135"/>
      <c r="F5223" s="135"/>
    </row>
    <row r="5224" spans="1:6" ht="14.5">
      <c r="A5224" s="135" t="s">
        <v>8110</v>
      </c>
      <c r="B5224" s="135">
        <v>506580</v>
      </c>
      <c r="C5224" s="135" t="s">
        <v>8111</v>
      </c>
      <c r="D5224" s="135" t="s">
        <v>8112</v>
      </c>
      <c r="E5224" s="135"/>
      <c r="F5224" s="135"/>
    </row>
    <row r="5225" spans="1:6" ht="14.5">
      <c r="A5225" s="135" t="s">
        <v>8113</v>
      </c>
      <c r="B5225" s="135">
        <v>509069</v>
      </c>
      <c r="C5225" s="135" t="s">
        <v>8114</v>
      </c>
      <c r="D5225" s="135" t="s">
        <v>8115</v>
      </c>
      <c r="E5225" s="135"/>
      <c r="F5225" s="135"/>
    </row>
    <row r="5226" spans="1:6" ht="14.5">
      <c r="A5226" s="135" t="s">
        <v>8116</v>
      </c>
      <c r="B5226" s="135">
        <v>509960</v>
      </c>
      <c r="C5226" s="135" t="s">
        <v>8117</v>
      </c>
      <c r="D5226" s="135" t="s">
        <v>8118</v>
      </c>
      <c r="E5226" s="135"/>
      <c r="F5226" s="135"/>
    </row>
    <row r="5227" spans="1:6" ht="14.5">
      <c r="A5227" s="135" t="s">
        <v>8119</v>
      </c>
      <c r="B5227" s="135">
        <v>511016</v>
      </c>
      <c r="C5227" s="135" t="s">
        <v>8120</v>
      </c>
      <c r="D5227" s="135" t="s">
        <v>8121</v>
      </c>
      <c r="E5227" s="135"/>
      <c r="F5227" s="135"/>
    </row>
    <row r="5228" spans="1:6" ht="14.5">
      <c r="A5228" s="135" t="s">
        <v>8122</v>
      </c>
      <c r="B5228" s="135">
        <v>511194</v>
      </c>
      <c r="C5228" s="135" t="s">
        <v>8123</v>
      </c>
      <c r="D5228" s="135" t="s">
        <v>7346</v>
      </c>
      <c r="E5228" s="135"/>
      <c r="F5228" s="135"/>
    </row>
    <row r="5229" spans="1:6" ht="14.5">
      <c r="A5229" s="135" t="s">
        <v>8124</v>
      </c>
      <c r="B5229" s="135">
        <v>512097</v>
      </c>
      <c r="C5229" s="135" t="s">
        <v>8125</v>
      </c>
      <c r="D5229" s="135" t="s">
        <v>8126</v>
      </c>
      <c r="E5229" s="135"/>
      <c r="F5229" s="135"/>
    </row>
    <row r="5230" spans="1:6" ht="14.5">
      <c r="A5230" s="135" t="s">
        <v>8127</v>
      </c>
      <c r="B5230" s="135">
        <v>512115</v>
      </c>
      <c r="C5230" s="135" t="s">
        <v>8128</v>
      </c>
      <c r="D5230" s="135" t="s">
        <v>8126</v>
      </c>
      <c r="E5230" s="135"/>
      <c r="F5230" s="135"/>
    </row>
    <row r="5231" spans="1:6" ht="14.5">
      <c r="A5231" s="135" t="s">
        <v>8129</v>
      </c>
      <c r="B5231" s="135">
        <v>514260</v>
      </c>
      <c r="C5231" s="135" t="s">
        <v>8130</v>
      </c>
      <c r="D5231" s="135" t="s">
        <v>8103</v>
      </c>
      <c r="E5231" s="135"/>
      <c r="F5231" s="135"/>
    </row>
    <row r="5232" spans="1:6" ht="14.5">
      <c r="A5232" s="135" t="s">
        <v>8131</v>
      </c>
      <c r="B5232" s="135">
        <v>523309</v>
      </c>
      <c r="C5232" s="135" t="s">
        <v>8132</v>
      </c>
      <c r="D5232" s="135" t="s">
        <v>8133</v>
      </c>
      <c r="E5232" s="135"/>
      <c r="F5232" s="135"/>
    </row>
    <row r="5233" spans="1:6" ht="14.5">
      <c r="A5233" s="135" t="s">
        <v>8134</v>
      </c>
      <c r="B5233" s="135">
        <v>523868</v>
      </c>
      <c r="C5233" s="135" t="s">
        <v>8135</v>
      </c>
      <c r="D5233" s="135" t="s">
        <v>399</v>
      </c>
      <c r="E5233" s="135"/>
      <c r="F5233" s="135"/>
    </row>
    <row r="5234" spans="1:6" ht="14.5">
      <c r="A5234" s="135" t="s">
        <v>8136</v>
      </c>
      <c r="B5234" s="135">
        <v>524046</v>
      </c>
      <c r="C5234" s="135" t="s">
        <v>8137</v>
      </c>
      <c r="D5234" s="135" t="s">
        <v>8138</v>
      </c>
      <c r="E5234" s="135"/>
      <c r="F5234" s="135"/>
    </row>
    <row r="5235" spans="1:6" ht="14.5">
      <c r="A5235" s="135" t="s">
        <v>8139</v>
      </c>
      <c r="B5235" s="135">
        <v>526345</v>
      </c>
      <c r="C5235" s="135" t="s">
        <v>8140</v>
      </c>
      <c r="D5235" s="135" t="s">
        <v>451</v>
      </c>
      <c r="E5235" s="135"/>
      <c r="F5235" s="135"/>
    </row>
    <row r="5236" spans="1:6" ht="14.5">
      <c r="A5236" s="135" t="s">
        <v>8141</v>
      </c>
      <c r="B5236" s="135">
        <v>526468</v>
      </c>
      <c r="C5236" s="135" t="s">
        <v>8142</v>
      </c>
      <c r="D5236" s="135" t="s">
        <v>8143</v>
      </c>
      <c r="E5236" s="135"/>
      <c r="F5236" s="135"/>
    </row>
    <row r="5237" spans="1:6" ht="14.5">
      <c r="A5237" s="135" t="s">
        <v>8144</v>
      </c>
      <c r="B5237" s="135">
        <v>526677</v>
      </c>
      <c r="C5237" s="135" t="s">
        <v>8145</v>
      </c>
      <c r="D5237" s="135" t="s">
        <v>496</v>
      </c>
      <c r="E5237" s="135"/>
      <c r="F5237" s="135"/>
    </row>
    <row r="5238" spans="1:6" ht="14.5">
      <c r="A5238" s="135" t="s">
        <v>8146</v>
      </c>
      <c r="B5238" s="135">
        <v>526877</v>
      </c>
      <c r="C5238" s="135" t="s">
        <v>8147</v>
      </c>
      <c r="D5238" s="135" t="s">
        <v>8126</v>
      </c>
      <c r="E5238" s="135"/>
      <c r="F5238" s="135"/>
    </row>
    <row r="5239" spans="1:6" ht="14.5">
      <c r="A5239" s="135" t="s">
        <v>8148</v>
      </c>
      <c r="B5239" s="135">
        <v>530027</v>
      </c>
      <c r="C5239" s="135" t="s">
        <v>8149</v>
      </c>
      <c r="D5239" s="135" t="s">
        <v>605</v>
      </c>
      <c r="E5239" s="135"/>
      <c r="F5239" s="135"/>
    </row>
    <row r="5240" spans="1:6" ht="14.5">
      <c r="A5240" s="135" t="s">
        <v>8150</v>
      </c>
      <c r="B5240" s="135">
        <v>531240</v>
      </c>
      <c r="C5240" s="135" t="s">
        <v>8151</v>
      </c>
      <c r="D5240" s="135" t="s">
        <v>8126</v>
      </c>
      <c r="E5240" s="135"/>
      <c r="F5240" s="135"/>
    </row>
    <row r="5241" spans="1:6" ht="14.5">
      <c r="A5241" s="135" t="s">
        <v>8152</v>
      </c>
      <c r="B5241" s="135">
        <v>531399</v>
      </c>
      <c r="C5241" s="135" t="s">
        <v>8153</v>
      </c>
      <c r="D5241" s="135" t="s">
        <v>8109</v>
      </c>
      <c r="E5241" s="135"/>
      <c r="F5241" s="135"/>
    </row>
    <row r="5242" spans="1:6" ht="14.5">
      <c r="A5242" s="135" t="s">
        <v>8154</v>
      </c>
      <c r="B5242" s="135">
        <v>531812</v>
      </c>
      <c r="C5242" s="135" t="s">
        <v>8155</v>
      </c>
      <c r="D5242" s="135" t="s">
        <v>8121</v>
      </c>
      <c r="E5242" s="135"/>
      <c r="F5242" s="135"/>
    </row>
    <row r="5243" spans="1:6" ht="14.5">
      <c r="A5243" s="135" t="s">
        <v>8156</v>
      </c>
      <c r="B5243" s="135">
        <v>532019</v>
      </c>
      <c r="C5243" s="135" t="s">
        <v>8157</v>
      </c>
      <c r="D5243" s="135" t="s">
        <v>8158</v>
      </c>
      <c r="E5243" s="135"/>
      <c r="F5243" s="135"/>
    </row>
    <row r="5244" spans="1:6" ht="14.5">
      <c r="A5244" s="135" t="s">
        <v>8159</v>
      </c>
      <c r="B5244" s="135">
        <v>532335</v>
      </c>
      <c r="C5244" s="135" t="s">
        <v>8160</v>
      </c>
      <c r="D5244" s="135" t="s">
        <v>2210</v>
      </c>
      <c r="E5244" s="135"/>
      <c r="F5244" s="135"/>
    </row>
    <row r="5245" spans="1:6" ht="14.5">
      <c r="A5245" s="135" t="s">
        <v>8161</v>
      </c>
      <c r="B5245" s="135">
        <v>537709</v>
      </c>
      <c r="C5245" s="135" t="s">
        <v>8162</v>
      </c>
      <c r="D5245" s="135" t="s">
        <v>1090</v>
      </c>
      <c r="E5245" s="135"/>
      <c r="F5245" s="135"/>
    </row>
    <row r="5246" spans="1:6" ht="14.5">
      <c r="A5246" s="135" t="s">
        <v>8163</v>
      </c>
      <c r="B5246" s="135">
        <v>543229</v>
      </c>
      <c r="C5246" s="135" t="s">
        <v>8164</v>
      </c>
      <c r="D5246" s="135" t="s">
        <v>8165</v>
      </c>
      <c r="E5246" s="135"/>
      <c r="F5246" s="135"/>
    </row>
    <row r="5247" spans="1:6" ht="14.5">
      <c r="A5247" s="135" t="s">
        <v>8166</v>
      </c>
      <c r="B5247" s="135">
        <v>543245</v>
      </c>
      <c r="C5247" s="135" t="s">
        <v>8167</v>
      </c>
      <c r="D5247" s="135" t="s">
        <v>429</v>
      </c>
      <c r="E5247" s="135"/>
      <c r="F5247" s="135"/>
    </row>
    <row r="5248" spans="1:6" ht="14.5">
      <c r="A5248" s="135" t="s">
        <v>8168</v>
      </c>
      <c r="B5248" s="135">
        <v>543246</v>
      </c>
      <c r="C5248" s="135" t="s">
        <v>8169</v>
      </c>
      <c r="D5248" s="135" t="s">
        <v>7413</v>
      </c>
      <c r="E5248" s="135"/>
      <c r="F5248" s="135"/>
    </row>
    <row r="5249" spans="1:6" ht="14.5">
      <c r="A5249" s="135" t="s">
        <v>8170</v>
      </c>
      <c r="B5249" s="135">
        <v>543247</v>
      </c>
      <c r="C5249" s="135" t="s">
        <v>8171</v>
      </c>
      <c r="D5249" s="135" t="s">
        <v>8106</v>
      </c>
      <c r="E5249" s="135"/>
      <c r="F5249" s="135"/>
    </row>
    <row r="5250" spans="1:6" ht="14.5">
      <c r="A5250" s="135" t="s">
        <v>8172</v>
      </c>
      <c r="B5250" s="135">
        <v>543248</v>
      </c>
      <c r="C5250" s="135" t="s">
        <v>8173</v>
      </c>
      <c r="D5250" s="135" t="s">
        <v>880</v>
      </c>
      <c r="E5250" s="135"/>
      <c r="F5250" s="135"/>
    </row>
    <row r="5251" spans="1:6" ht="14.5">
      <c r="A5251" s="135" t="s">
        <v>8174</v>
      </c>
      <c r="B5251" s="135">
        <v>543249</v>
      </c>
      <c r="C5251" s="135" t="s">
        <v>8175</v>
      </c>
      <c r="D5251" s="135" t="s">
        <v>8176</v>
      </c>
      <c r="E5251" s="135"/>
      <c r="F5251" s="135"/>
    </row>
    <row r="5252" spans="1:6" ht="14.5">
      <c r="A5252" s="135" t="s">
        <v>8177</v>
      </c>
      <c r="B5252" s="135">
        <v>543251</v>
      </c>
      <c r="C5252" s="135" t="s">
        <v>8178</v>
      </c>
      <c r="D5252" s="135" t="s">
        <v>8176</v>
      </c>
      <c r="E5252" s="135"/>
      <c r="F5252" s="135"/>
    </row>
    <row r="5253" spans="1:6" ht="14.5">
      <c r="A5253" s="135" t="s">
        <v>8179</v>
      </c>
      <c r="B5253" s="135">
        <v>543252</v>
      </c>
      <c r="C5253" s="135" t="s">
        <v>8180</v>
      </c>
      <c r="D5253" s="135" t="s">
        <v>551</v>
      </c>
      <c r="E5253" s="135"/>
      <c r="F5253" s="135"/>
    </row>
    <row r="5254" spans="1:6" ht="14.5">
      <c r="A5254" s="135" t="s">
        <v>8181</v>
      </c>
      <c r="B5254" s="135">
        <v>543253</v>
      </c>
      <c r="C5254" s="135" t="s">
        <v>8182</v>
      </c>
      <c r="D5254" s="135" t="s">
        <v>451</v>
      </c>
      <c r="E5254" s="135"/>
      <c r="F5254" s="135"/>
    </row>
    <row r="5255" spans="1:6" ht="14.5">
      <c r="A5255" s="135" t="s">
        <v>8183</v>
      </c>
      <c r="B5255" s="135">
        <v>543254</v>
      </c>
      <c r="C5255" s="135" t="s">
        <v>8184</v>
      </c>
      <c r="D5255" s="135" t="s">
        <v>8185</v>
      </c>
      <c r="E5255" s="135"/>
      <c r="F5255" s="135"/>
    </row>
    <row r="5256" spans="1:6" ht="14.5">
      <c r="A5256" s="135" t="s">
        <v>8186</v>
      </c>
      <c r="B5256" s="135">
        <v>543255</v>
      </c>
      <c r="C5256" s="135" t="s">
        <v>8187</v>
      </c>
      <c r="D5256" s="135" t="s">
        <v>7413</v>
      </c>
      <c r="E5256" s="135"/>
      <c r="F5256" s="135"/>
    </row>
    <row r="5257" spans="1:6" ht="14.5">
      <c r="A5257" s="135" t="s">
        <v>8188</v>
      </c>
      <c r="B5257" s="135">
        <v>543256</v>
      </c>
      <c r="C5257" s="135" t="s">
        <v>8189</v>
      </c>
      <c r="D5257" s="135" t="s">
        <v>8190</v>
      </c>
      <c r="E5257" s="135"/>
      <c r="F5257" s="135"/>
    </row>
    <row r="5258" spans="1:6" ht="14.5">
      <c r="A5258" s="135" t="s">
        <v>8191</v>
      </c>
      <c r="B5258" s="135">
        <v>543257</v>
      </c>
      <c r="C5258" s="135" t="s">
        <v>8192</v>
      </c>
      <c r="D5258" s="135" t="s">
        <v>8193</v>
      </c>
      <c r="E5258" s="135"/>
      <c r="F5258" s="135"/>
    </row>
    <row r="5259" spans="1:6" ht="14.5">
      <c r="A5259" s="135" t="s">
        <v>8194</v>
      </c>
      <c r="B5259" s="135">
        <v>543258</v>
      </c>
      <c r="C5259" s="135" t="s">
        <v>8195</v>
      </c>
      <c r="D5259" s="135" t="s">
        <v>8196</v>
      </c>
      <c r="E5259" s="135"/>
      <c r="F5259" s="135"/>
    </row>
    <row r="5260" spans="1:6" ht="14.5">
      <c r="A5260" s="135" t="s">
        <v>8197</v>
      </c>
      <c r="B5260" s="135">
        <v>543259</v>
      </c>
      <c r="C5260" s="135" t="s">
        <v>8198</v>
      </c>
      <c r="D5260" s="135" t="s">
        <v>8199</v>
      </c>
      <c r="E5260" s="135"/>
      <c r="F5260" s="135"/>
    </row>
    <row r="5261" spans="1:6" ht="14.5">
      <c r="A5261" s="135" t="s">
        <v>8200</v>
      </c>
      <c r="B5261" s="135">
        <v>543260</v>
      </c>
      <c r="C5261" s="135" t="s">
        <v>8201</v>
      </c>
      <c r="D5261" s="135" t="s">
        <v>1156</v>
      </c>
      <c r="E5261" s="135"/>
      <c r="F5261" s="135"/>
    </row>
    <row r="5262" spans="1:6" ht="14.5">
      <c r="A5262" s="135" t="s">
        <v>8202</v>
      </c>
      <c r="B5262" s="135">
        <v>543261</v>
      </c>
      <c r="C5262" s="135" t="s">
        <v>8203</v>
      </c>
      <c r="D5262" s="135" t="s">
        <v>8204</v>
      </c>
      <c r="E5262" s="135"/>
      <c r="F5262" s="135"/>
    </row>
    <row r="5263" spans="1:6" ht="14.5">
      <c r="A5263" s="135" t="s">
        <v>8205</v>
      </c>
      <c r="B5263" s="135">
        <v>543262</v>
      </c>
      <c r="C5263" s="135" t="s">
        <v>8206</v>
      </c>
      <c r="D5263" s="135" t="s">
        <v>425</v>
      </c>
      <c r="E5263" s="135"/>
      <c r="F5263" s="135"/>
    </row>
    <row r="5264" spans="1:6" ht="14.5">
      <c r="A5264" s="135" t="s">
        <v>8207</v>
      </c>
      <c r="B5264" s="135">
        <v>543263</v>
      </c>
      <c r="C5264" s="135" t="s">
        <v>8208</v>
      </c>
      <c r="D5264" s="135" t="s">
        <v>8209</v>
      </c>
      <c r="E5264" s="135"/>
      <c r="F5264" s="135"/>
    </row>
    <row r="5265" spans="1:6" ht="14.5">
      <c r="A5265" s="135" t="s">
        <v>8210</v>
      </c>
      <c r="B5265" s="135">
        <v>543264</v>
      </c>
      <c r="C5265" s="135" t="s">
        <v>8211</v>
      </c>
      <c r="D5265" s="135" t="s">
        <v>8212</v>
      </c>
      <c r="E5265" s="135"/>
      <c r="F5265" s="135"/>
    </row>
    <row r="5266" spans="1:6" ht="14.5">
      <c r="A5266" s="135" t="s">
        <v>8213</v>
      </c>
      <c r="B5266" s="135">
        <v>543265</v>
      </c>
      <c r="C5266" s="135" t="s">
        <v>8214</v>
      </c>
      <c r="D5266" s="135" t="s">
        <v>1338</v>
      </c>
      <c r="E5266" s="135"/>
      <c r="F5266" s="135"/>
    </row>
    <row r="5267" spans="1:6" ht="14.5">
      <c r="A5267" s="135" t="s">
        <v>8215</v>
      </c>
      <c r="B5267" s="135">
        <v>543266</v>
      </c>
      <c r="C5267" s="135" t="s">
        <v>8216</v>
      </c>
      <c r="D5267" s="135" t="s">
        <v>8112</v>
      </c>
      <c r="E5267" s="135"/>
      <c r="F5267" s="135"/>
    </row>
    <row r="5268" spans="1:6" ht="14.5">
      <c r="A5268" s="135" t="s">
        <v>8217</v>
      </c>
      <c r="B5268" s="135">
        <v>543267</v>
      </c>
      <c r="C5268" s="135" t="s">
        <v>8218</v>
      </c>
      <c r="D5268" s="135" t="s">
        <v>1090</v>
      </c>
      <c r="E5268" s="135"/>
      <c r="F5268" s="135"/>
    </row>
    <row r="5269" spans="1:6" ht="14.5">
      <c r="A5269" s="135" t="s">
        <v>8219</v>
      </c>
      <c r="B5269" s="135">
        <v>543269</v>
      </c>
      <c r="C5269" s="135" t="s">
        <v>8220</v>
      </c>
      <c r="D5269" s="135" t="s">
        <v>8221</v>
      </c>
      <c r="E5269" s="135"/>
      <c r="F5269" s="135"/>
    </row>
    <row r="5270" spans="1:6" ht="14.5">
      <c r="A5270" s="135" t="s">
        <v>8222</v>
      </c>
      <c r="B5270" s="135">
        <v>543270</v>
      </c>
      <c r="C5270" s="135" t="s">
        <v>8223</v>
      </c>
      <c r="D5270" s="135" t="s">
        <v>8224</v>
      </c>
      <c r="E5270" s="135"/>
      <c r="F5270" s="135"/>
    </row>
    <row r="5271" spans="1:6" ht="14.5">
      <c r="A5271" s="135" t="s">
        <v>8225</v>
      </c>
      <c r="B5271" s="135">
        <v>543271</v>
      </c>
      <c r="C5271" s="135" t="s">
        <v>8226</v>
      </c>
      <c r="D5271" s="135" t="s">
        <v>551</v>
      </c>
      <c r="E5271" s="135"/>
      <c r="F5271" s="135"/>
    </row>
    <row r="5272" spans="1:6" ht="14.5">
      <c r="A5272" s="135" t="s">
        <v>8227</v>
      </c>
      <c r="B5272" s="135">
        <v>543272</v>
      </c>
      <c r="C5272" s="135" t="s">
        <v>8228</v>
      </c>
      <c r="D5272" s="135" t="s">
        <v>8229</v>
      </c>
      <c r="E5272" s="135"/>
      <c r="F5272" s="135"/>
    </row>
    <row r="5273" spans="1:6" ht="14.5">
      <c r="A5273" s="135" t="s">
        <v>8230</v>
      </c>
      <c r="B5273" s="135">
        <v>543273</v>
      </c>
      <c r="C5273" s="135" t="s">
        <v>8231</v>
      </c>
      <c r="D5273" s="135" t="s">
        <v>1639</v>
      </c>
      <c r="E5273" s="135"/>
      <c r="F5273" s="135"/>
    </row>
    <row r="5274" spans="1:6" ht="14.5">
      <c r="A5274" s="135" t="s">
        <v>8232</v>
      </c>
      <c r="B5274" s="135">
        <v>543274</v>
      </c>
      <c r="C5274" s="135" t="s">
        <v>8233</v>
      </c>
      <c r="D5274" s="135" t="s">
        <v>8103</v>
      </c>
      <c r="E5274" s="135"/>
      <c r="F5274" s="135"/>
    </row>
    <row r="5275" spans="1:6" ht="14.5">
      <c r="A5275" s="135" t="s">
        <v>8234</v>
      </c>
      <c r="B5275" s="135">
        <v>543275</v>
      </c>
      <c r="C5275" s="135" t="s">
        <v>8235</v>
      </c>
      <c r="D5275" s="135" t="s">
        <v>551</v>
      </c>
      <c r="E5275" s="135"/>
      <c r="F5275" s="135"/>
    </row>
    <row r="5276" spans="1:6" ht="14.5">
      <c r="A5276" s="135" t="s">
        <v>8236</v>
      </c>
      <c r="B5276" s="135">
        <v>543276</v>
      </c>
      <c r="C5276" s="135" t="s">
        <v>8237</v>
      </c>
      <c r="D5276" s="135" t="s">
        <v>8109</v>
      </c>
      <c r="E5276" s="135"/>
      <c r="F5276" s="135"/>
    </row>
    <row r="5277" spans="1:6" ht="14.5">
      <c r="A5277" s="135" t="s">
        <v>8238</v>
      </c>
      <c r="B5277" s="135">
        <v>543277</v>
      </c>
      <c r="C5277" s="135" t="s">
        <v>8239</v>
      </c>
      <c r="D5277" s="135" t="s">
        <v>551</v>
      </c>
      <c r="E5277" s="135"/>
      <c r="F5277" s="135"/>
    </row>
    <row r="5278" spans="1:6" ht="14.5">
      <c r="A5278" s="135" t="s">
        <v>8240</v>
      </c>
      <c r="B5278" s="135">
        <v>543278</v>
      </c>
      <c r="C5278" s="135" t="s">
        <v>8241</v>
      </c>
      <c r="D5278" s="135" t="s">
        <v>8143</v>
      </c>
      <c r="E5278" s="135"/>
      <c r="F5278" s="135"/>
    </row>
    <row r="5279" spans="1:6" ht="14.5">
      <c r="A5279" s="135" t="s">
        <v>8242</v>
      </c>
      <c r="B5279" s="135">
        <v>543279</v>
      </c>
      <c r="C5279" s="135" t="s">
        <v>8243</v>
      </c>
      <c r="D5279" s="135" t="s">
        <v>8244</v>
      </c>
      <c r="E5279" s="135"/>
      <c r="F5279" s="135"/>
    </row>
    <row r="5280" spans="1:6" ht="14.5">
      <c r="A5280" s="135" t="s">
        <v>8245</v>
      </c>
      <c r="B5280" s="135">
        <v>543280</v>
      </c>
      <c r="C5280" s="135" t="s">
        <v>8246</v>
      </c>
      <c r="D5280" s="135" t="s">
        <v>8247</v>
      </c>
      <c r="E5280" s="135"/>
      <c r="F5280" s="135"/>
    </row>
    <row r="5281" spans="1:6" ht="14.5">
      <c r="A5281" s="135" t="s">
        <v>8248</v>
      </c>
      <c r="B5281" s="135">
        <v>543281</v>
      </c>
      <c r="C5281" s="135" t="s">
        <v>8249</v>
      </c>
      <c r="D5281" s="135" t="s">
        <v>8250</v>
      </c>
      <c r="E5281" s="135"/>
      <c r="F5281" s="135"/>
    </row>
    <row r="5282" spans="1:6" ht="14.5">
      <c r="A5282" s="135" t="s">
        <v>8251</v>
      </c>
      <c r="B5282" s="135">
        <v>543282</v>
      </c>
      <c r="C5282" s="135" t="s">
        <v>8252</v>
      </c>
      <c r="D5282" s="135" t="s">
        <v>8221</v>
      </c>
      <c r="E5282" s="135"/>
      <c r="F5282" s="135"/>
    </row>
    <row r="5283" spans="1:6" ht="14.5">
      <c r="A5283" s="135" t="s">
        <v>8253</v>
      </c>
      <c r="B5283" s="135">
        <v>543283</v>
      </c>
      <c r="C5283" s="135" t="s">
        <v>8254</v>
      </c>
      <c r="D5283" s="135" t="s">
        <v>880</v>
      </c>
      <c r="E5283" s="135"/>
      <c r="F5283" s="135"/>
    </row>
    <row r="5284" spans="1:6" ht="14.5">
      <c r="A5284" s="135" t="s">
        <v>8255</v>
      </c>
      <c r="B5284" s="135">
        <v>543284</v>
      </c>
      <c r="C5284" s="135" t="s">
        <v>8256</v>
      </c>
      <c r="D5284" s="135" t="s">
        <v>475</v>
      </c>
      <c r="E5284" s="135"/>
      <c r="F5284" s="135"/>
    </row>
    <row r="5285" spans="1:6" ht="14.5">
      <c r="A5285" s="135" t="s">
        <v>8257</v>
      </c>
      <c r="B5285" s="135">
        <v>543285</v>
      </c>
      <c r="C5285" s="135" t="s">
        <v>8258</v>
      </c>
      <c r="D5285" s="135" t="s">
        <v>8259</v>
      </c>
      <c r="E5285" s="135"/>
      <c r="F5285" s="135"/>
    </row>
    <row r="5286" spans="1:6" ht="14.5">
      <c r="A5286" s="135" t="s">
        <v>8260</v>
      </c>
      <c r="B5286" s="135">
        <v>543286</v>
      </c>
      <c r="C5286" s="135" t="s">
        <v>8261</v>
      </c>
      <c r="D5286" s="135" t="s">
        <v>471</v>
      </c>
      <c r="E5286" s="135"/>
      <c r="F5286" s="135"/>
    </row>
    <row r="5287" spans="1:6" ht="14.5">
      <c r="A5287" s="135" t="s">
        <v>8262</v>
      </c>
      <c r="B5287" s="135">
        <v>543287</v>
      </c>
      <c r="C5287" s="135" t="s">
        <v>8263</v>
      </c>
      <c r="D5287" s="135" t="s">
        <v>8176</v>
      </c>
      <c r="E5287" s="135"/>
      <c r="F5287" s="135"/>
    </row>
    <row r="5288" spans="1:6" ht="14.5">
      <c r="A5288" s="135" t="s">
        <v>8264</v>
      </c>
      <c r="B5288" s="135">
        <v>543288</v>
      </c>
      <c r="C5288" s="135" t="s">
        <v>1900</v>
      </c>
      <c r="D5288" s="135" t="s">
        <v>8265</v>
      </c>
      <c r="E5288" s="135"/>
      <c r="F5288" s="135"/>
    </row>
    <row r="5289" spans="1:6" ht="14.5">
      <c r="A5289" s="135" t="s">
        <v>8266</v>
      </c>
      <c r="B5289" s="135">
        <v>543289</v>
      </c>
      <c r="C5289" s="135" t="s">
        <v>8267</v>
      </c>
      <c r="D5289" s="135" t="s">
        <v>496</v>
      </c>
      <c r="E5289" s="135"/>
      <c r="F5289" s="135"/>
    </row>
    <row r="5290" spans="1:6" ht="14.5">
      <c r="A5290" s="135" t="s">
        <v>8268</v>
      </c>
      <c r="B5290" s="135">
        <v>543290</v>
      </c>
      <c r="C5290" s="135" t="s">
        <v>8269</v>
      </c>
      <c r="D5290" s="135" t="s">
        <v>8270</v>
      </c>
      <c r="E5290" s="135"/>
      <c r="F5290" s="135"/>
    </row>
    <row r="5291" spans="1:6" ht="14.5">
      <c r="A5291" s="135" t="s">
        <v>8271</v>
      </c>
      <c r="B5291" s="135">
        <v>543291</v>
      </c>
      <c r="C5291" s="135" t="s">
        <v>8272</v>
      </c>
      <c r="D5291" s="135" t="s">
        <v>7413</v>
      </c>
      <c r="E5291" s="135"/>
      <c r="F5291" s="135"/>
    </row>
    <row r="5292" spans="1:6" ht="14.5">
      <c r="A5292" s="135" t="s">
        <v>8273</v>
      </c>
      <c r="B5292" s="135">
        <v>543292</v>
      </c>
      <c r="C5292" s="135" t="s">
        <v>8274</v>
      </c>
      <c r="D5292" s="135" t="s">
        <v>7413</v>
      </c>
      <c r="E5292" s="135"/>
      <c r="F5292" s="135"/>
    </row>
    <row r="5293" spans="1:6" ht="14.5">
      <c r="A5293" s="135" t="s">
        <v>8275</v>
      </c>
      <c r="B5293" s="135">
        <v>543297</v>
      </c>
      <c r="C5293" s="135" t="s">
        <v>8276</v>
      </c>
      <c r="D5293" s="135" t="s">
        <v>434</v>
      </c>
      <c r="E5293" s="135"/>
      <c r="F5293" s="135"/>
    </row>
    <row r="5294" spans="1:6" ht="14.5">
      <c r="A5294" s="135" t="s">
        <v>8277</v>
      </c>
      <c r="B5294" s="135">
        <v>543298</v>
      </c>
      <c r="C5294" s="135" t="s">
        <v>8278</v>
      </c>
      <c r="D5294" s="135" t="s">
        <v>429</v>
      </c>
      <c r="E5294" s="135"/>
      <c r="F5294" s="135"/>
    </row>
    <row r="5295" spans="1:6" ht="14.5">
      <c r="A5295" s="135" t="s">
        <v>8279</v>
      </c>
      <c r="B5295" s="135">
        <v>543299</v>
      </c>
      <c r="C5295" s="135" t="s">
        <v>8280</v>
      </c>
      <c r="D5295" s="135" t="s">
        <v>8281</v>
      </c>
      <c r="E5295" s="135"/>
      <c r="F5295" s="135"/>
    </row>
    <row r="5296" spans="1:6" ht="14.5">
      <c r="A5296" s="135" t="s">
        <v>8282</v>
      </c>
      <c r="B5296" s="135">
        <v>543300</v>
      </c>
      <c r="C5296" s="135" t="s">
        <v>8283</v>
      </c>
      <c r="D5296" s="135" t="s">
        <v>8109</v>
      </c>
      <c r="E5296" s="135"/>
      <c r="F5296" s="135"/>
    </row>
    <row r="5297" spans="1:6" ht="14.5">
      <c r="A5297" s="135" t="s">
        <v>8284</v>
      </c>
      <c r="B5297" s="135">
        <v>543305</v>
      </c>
      <c r="C5297" s="135" t="s">
        <v>8285</v>
      </c>
      <c r="D5297" s="135" t="s">
        <v>475</v>
      </c>
      <c r="E5297" s="135"/>
      <c r="F5297" s="135"/>
    </row>
    <row r="5298" spans="1:6" ht="14.5">
      <c r="A5298" s="135" t="s">
        <v>8286</v>
      </c>
      <c r="B5298" s="135">
        <v>543306</v>
      </c>
      <c r="C5298" s="135" t="s">
        <v>8287</v>
      </c>
      <c r="D5298" s="135" t="s">
        <v>8288</v>
      </c>
      <c r="E5298" s="135"/>
      <c r="F5298" s="135"/>
    </row>
    <row r="5299" spans="1:6" ht="14.5">
      <c r="A5299" s="135" t="s">
        <v>8289</v>
      </c>
      <c r="B5299" s="135">
        <v>543308</v>
      </c>
      <c r="C5299" s="135" t="s">
        <v>8290</v>
      </c>
      <c r="D5299" s="135" t="s">
        <v>8291</v>
      </c>
      <c r="E5299" s="135"/>
      <c r="F5299" s="135"/>
    </row>
    <row r="5300" spans="1:6" ht="14.5">
      <c r="A5300" s="135" t="s">
        <v>8292</v>
      </c>
      <c r="B5300" s="135">
        <v>543309</v>
      </c>
      <c r="C5300" s="135" t="s">
        <v>8293</v>
      </c>
      <c r="D5300" s="135" t="s">
        <v>8294</v>
      </c>
      <c r="E5300" s="135"/>
      <c r="F5300" s="135"/>
    </row>
    <row r="5301" spans="1:6" ht="14.5">
      <c r="A5301" s="135" t="s">
        <v>8295</v>
      </c>
      <c r="B5301" s="135">
        <v>543310</v>
      </c>
      <c r="C5301" s="135" t="s">
        <v>8296</v>
      </c>
      <c r="D5301" s="135" t="s">
        <v>589</v>
      </c>
      <c r="E5301" s="135"/>
      <c r="F5301" s="135"/>
    </row>
    <row r="5302" spans="1:6" ht="14.5">
      <c r="A5302" s="135" t="s">
        <v>8297</v>
      </c>
      <c r="B5302" s="135">
        <v>543311</v>
      </c>
      <c r="C5302" s="135" t="s">
        <v>8298</v>
      </c>
      <c r="D5302" s="135" t="s">
        <v>8112</v>
      </c>
      <c r="E5302" s="135"/>
      <c r="F5302" s="135"/>
    </row>
    <row r="5303" spans="1:6" ht="14.5">
      <c r="A5303" s="135" t="s">
        <v>8299</v>
      </c>
      <c r="B5303" s="135">
        <v>543312</v>
      </c>
      <c r="C5303" s="135" t="s">
        <v>2315</v>
      </c>
      <c r="D5303" s="135" t="s">
        <v>8221</v>
      </c>
      <c r="E5303" s="135"/>
      <c r="F5303" s="135"/>
    </row>
    <row r="5304" spans="1:6" ht="14.5">
      <c r="A5304" s="135" t="s">
        <v>8300</v>
      </c>
      <c r="B5304" s="135">
        <v>543317</v>
      </c>
      <c r="C5304" s="135" t="s">
        <v>8301</v>
      </c>
      <c r="D5304" s="135" t="s">
        <v>8302</v>
      </c>
      <c r="E5304" s="135"/>
      <c r="F5304" s="135"/>
    </row>
    <row r="5305" spans="1:6" ht="14.5">
      <c r="A5305" s="135" t="s">
        <v>8303</v>
      </c>
      <c r="B5305" s="135">
        <v>543318</v>
      </c>
      <c r="C5305" s="135" t="s">
        <v>8304</v>
      </c>
      <c r="D5305" s="135" t="s">
        <v>439</v>
      </c>
      <c r="E5305" s="135"/>
      <c r="F5305" s="135"/>
    </row>
    <row r="5306" spans="1:6" ht="14.5">
      <c r="A5306" s="135" t="s">
        <v>8305</v>
      </c>
      <c r="B5306" s="135">
        <v>543319</v>
      </c>
      <c r="C5306" s="135" t="s">
        <v>8306</v>
      </c>
      <c r="D5306" s="135" t="s">
        <v>8126</v>
      </c>
      <c r="E5306" s="135"/>
      <c r="F5306" s="135"/>
    </row>
    <row r="5307" spans="1:6" ht="14.5">
      <c r="A5307" s="135" t="s">
        <v>153</v>
      </c>
      <c r="B5307" s="135">
        <v>543320</v>
      </c>
      <c r="C5307" s="135" t="s">
        <v>8307</v>
      </c>
      <c r="D5307" s="135" t="s">
        <v>8308</v>
      </c>
      <c r="E5307" s="135"/>
      <c r="F5307" s="135"/>
    </row>
    <row r="5308" spans="1:6" ht="14.5">
      <c r="A5308" s="135" t="s">
        <v>8309</v>
      </c>
      <c r="B5308" s="135">
        <v>543321</v>
      </c>
      <c r="C5308" s="135" t="s">
        <v>8310</v>
      </c>
      <c r="D5308" s="135" t="s">
        <v>551</v>
      </c>
      <c r="E5308" s="135"/>
      <c r="F5308" s="135"/>
    </row>
    <row r="5309" spans="1:6" ht="14.5">
      <c r="A5309" s="135" t="s">
        <v>8311</v>
      </c>
      <c r="B5309" s="135">
        <v>543322</v>
      </c>
      <c r="C5309" s="135" t="s">
        <v>8312</v>
      </c>
      <c r="D5309" s="135" t="s">
        <v>429</v>
      </c>
      <c r="E5309" s="135"/>
      <c r="F5309" s="135"/>
    </row>
    <row r="5310" spans="1:6" ht="14.5">
      <c r="A5310" s="135" t="s">
        <v>8313</v>
      </c>
      <c r="B5310" s="135">
        <v>543323</v>
      </c>
      <c r="C5310" s="135" t="s">
        <v>8314</v>
      </c>
      <c r="D5310" s="135" t="s">
        <v>7413</v>
      </c>
      <c r="E5310" s="135"/>
      <c r="F5310" s="135"/>
    </row>
    <row r="5311" spans="1:6" ht="14.5">
      <c r="A5311" s="135" t="s">
        <v>8315</v>
      </c>
      <c r="B5311" s="135">
        <v>543324</v>
      </c>
      <c r="C5311" s="135" t="s">
        <v>8316</v>
      </c>
      <c r="D5311" s="135" t="s">
        <v>8317</v>
      </c>
      <c r="E5311" s="135"/>
      <c r="F5311" s="135"/>
    </row>
    <row r="5312" spans="1:6" ht="14.5">
      <c r="A5312" s="135" t="s">
        <v>8318</v>
      </c>
      <c r="B5312" s="135">
        <v>543325</v>
      </c>
      <c r="C5312" s="135" t="s">
        <v>8319</v>
      </c>
      <c r="D5312" s="135" t="s">
        <v>8109</v>
      </c>
      <c r="E5312" s="135"/>
      <c r="F5312" s="135"/>
    </row>
    <row r="5313" spans="1:6" ht="14.5">
      <c r="A5313" s="135" t="s">
        <v>8320</v>
      </c>
      <c r="B5313" s="135">
        <v>543326</v>
      </c>
      <c r="C5313" s="135" t="s">
        <v>8321</v>
      </c>
      <c r="D5313" s="135" t="s">
        <v>7413</v>
      </c>
      <c r="E5313" s="135"/>
      <c r="F5313" s="135"/>
    </row>
    <row r="5314" spans="1:6" ht="14.5">
      <c r="A5314" s="135" t="s">
        <v>8322</v>
      </c>
      <c r="B5314" s="135">
        <v>543327</v>
      </c>
      <c r="C5314" s="135" t="s">
        <v>8323</v>
      </c>
      <c r="D5314" s="135" t="s">
        <v>8324</v>
      </c>
      <c r="E5314" s="135"/>
      <c r="F5314" s="135"/>
    </row>
    <row r="5315" spans="1:6" ht="14.5">
      <c r="A5315" s="135" t="s">
        <v>8325</v>
      </c>
      <c r="B5315" s="135">
        <v>543328</v>
      </c>
      <c r="C5315" s="135" t="s">
        <v>8326</v>
      </c>
      <c r="D5315" s="135" t="s">
        <v>8327</v>
      </c>
      <c r="E5315" s="135"/>
      <c r="F5315" s="135"/>
    </row>
    <row r="5316" spans="1:6" ht="14.5">
      <c r="A5316" s="135" t="s">
        <v>8328</v>
      </c>
      <c r="B5316" s="135">
        <v>543329</v>
      </c>
      <c r="C5316" s="135" t="s">
        <v>8329</v>
      </c>
      <c r="D5316" s="135" t="s">
        <v>429</v>
      </c>
      <c r="E5316" s="135"/>
      <c r="F5316" s="135"/>
    </row>
    <row r="5317" spans="1:6" ht="14.5">
      <c r="A5317" s="135" t="s">
        <v>8330</v>
      </c>
      <c r="B5317" s="135">
        <v>543330</v>
      </c>
      <c r="C5317" s="135" t="s">
        <v>8331</v>
      </c>
      <c r="D5317" s="135" t="s">
        <v>880</v>
      </c>
      <c r="E5317" s="135"/>
      <c r="F5317" s="135"/>
    </row>
    <row r="5318" spans="1:6" ht="14.5">
      <c r="A5318" s="135" t="s">
        <v>8332</v>
      </c>
      <c r="B5318" s="135">
        <v>543331</v>
      </c>
      <c r="C5318" s="135" t="s">
        <v>8333</v>
      </c>
      <c r="D5318" s="135" t="s">
        <v>8112</v>
      </c>
      <c r="E5318" s="135"/>
      <c r="F5318" s="135"/>
    </row>
    <row r="5319" spans="1:6" ht="14.5">
      <c r="A5319" s="135" t="s">
        <v>8334</v>
      </c>
      <c r="B5319" s="135">
        <v>543332</v>
      </c>
      <c r="C5319" s="135" t="s">
        <v>8335</v>
      </c>
      <c r="D5319" s="135" t="s">
        <v>551</v>
      </c>
      <c r="E5319" s="135"/>
      <c r="F5319" s="135"/>
    </row>
    <row r="5320" spans="1:6" ht="14.5">
      <c r="A5320" s="135" t="s">
        <v>8336</v>
      </c>
      <c r="B5320" s="135">
        <v>543333</v>
      </c>
      <c r="C5320" s="135" t="s">
        <v>8337</v>
      </c>
      <c r="D5320" s="135" t="s">
        <v>8308</v>
      </c>
      <c r="E5320" s="135"/>
      <c r="F5320" s="135"/>
    </row>
    <row r="5321" spans="1:6" ht="14.5">
      <c r="A5321" s="135" t="s">
        <v>8338</v>
      </c>
      <c r="B5321" s="135">
        <v>543334</v>
      </c>
      <c r="C5321" s="135" t="s">
        <v>8339</v>
      </c>
      <c r="D5321" s="135" t="s">
        <v>404</v>
      </c>
      <c r="E5321" s="135"/>
      <c r="F5321" s="135"/>
    </row>
    <row r="5322" spans="1:6" ht="14.5">
      <c r="A5322" s="135" t="s">
        <v>8340</v>
      </c>
      <c r="B5322" s="135">
        <v>543335</v>
      </c>
      <c r="C5322" s="135" t="s">
        <v>8341</v>
      </c>
      <c r="D5322" s="135" t="s">
        <v>8199</v>
      </c>
      <c r="E5322" s="135"/>
      <c r="F5322" s="135"/>
    </row>
    <row r="5323" spans="1:6" ht="14.5">
      <c r="A5323" s="135" t="s">
        <v>8342</v>
      </c>
      <c r="B5323" s="135">
        <v>543336</v>
      </c>
      <c r="C5323" s="135" t="s">
        <v>8343</v>
      </c>
      <c r="D5323" s="135" t="s">
        <v>439</v>
      </c>
      <c r="E5323" s="135"/>
      <c r="F5323" s="135"/>
    </row>
    <row r="5324" spans="1:6" ht="14.5">
      <c r="A5324" s="135" t="s">
        <v>8344</v>
      </c>
      <c r="B5324" s="135">
        <v>543341</v>
      </c>
      <c r="C5324" s="135" t="s">
        <v>8345</v>
      </c>
      <c r="D5324" s="135" t="s">
        <v>8346</v>
      </c>
      <c r="E5324" s="135"/>
      <c r="F5324" s="135"/>
    </row>
    <row r="5325" spans="1:6" ht="14.5">
      <c r="A5325" s="135" t="s">
        <v>8347</v>
      </c>
      <c r="B5325" s="135">
        <v>543346</v>
      </c>
      <c r="C5325" s="135" t="s">
        <v>8348</v>
      </c>
      <c r="D5325" s="135" t="s">
        <v>8291</v>
      </c>
      <c r="E5325" s="135"/>
      <c r="F5325" s="135"/>
    </row>
    <row r="5326" spans="1:6" ht="14.5">
      <c r="A5326" s="135" t="s">
        <v>8349</v>
      </c>
      <c r="B5326" s="135">
        <v>543347</v>
      </c>
      <c r="C5326" s="135" t="s">
        <v>8350</v>
      </c>
      <c r="D5326" s="135" t="s">
        <v>7413</v>
      </c>
      <c r="E5326" s="135"/>
      <c r="F5326" s="135"/>
    </row>
    <row r="5327" spans="1:6" ht="14.5">
      <c r="A5327" s="135" t="s">
        <v>8351</v>
      </c>
      <c r="B5327" s="135">
        <v>543348</v>
      </c>
      <c r="C5327" s="135" t="s">
        <v>8352</v>
      </c>
      <c r="D5327" s="135" t="s">
        <v>7413</v>
      </c>
      <c r="E5327" s="135"/>
      <c r="F5327" s="135"/>
    </row>
    <row r="5328" spans="1:6" ht="14.5">
      <c r="A5328" s="135" t="s">
        <v>8353</v>
      </c>
      <c r="B5328" s="135">
        <v>543349</v>
      </c>
      <c r="C5328" s="135" t="s">
        <v>8354</v>
      </c>
      <c r="D5328" s="135" t="s">
        <v>429</v>
      </c>
      <c r="E5328" s="135"/>
      <c r="F5328" s="135"/>
    </row>
    <row r="5329" spans="1:6" ht="14.5">
      <c r="A5329" s="135" t="s">
        <v>8355</v>
      </c>
      <c r="B5329" s="135">
        <v>543350</v>
      </c>
      <c r="C5329" s="135" t="s">
        <v>8356</v>
      </c>
      <c r="D5329" s="135" t="s">
        <v>8327</v>
      </c>
      <c r="E5329" s="135"/>
      <c r="F5329" s="135"/>
    </row>
    <row r="5330" spans="1:6" ht="14.5">
      <c r="A5330" s="135" t="s">
        <v>8357</v>
      </c>
      <c r="B5330" s="135">
        <v>543351</v>
      </c>
      <c r="C5330" s="135" t="s">
        <v>8358</v>
      </c>
      <c r="D5330" s="135" t="s">
        <v>8221</v>
      </c>
      <c r="E5330" s="135"/>
      <c r="F5330" s="135"/>
    </row>
    <row r="5331" spans="1:6" ht="14.5">
      <c r="A5331" s="135" t="s">
        <v>8359</v>
      </c>
      <c r="B5331" s="135">
        <v>543352</v>
      </c>
      <c r="C5331" s="135" t="s">
        <v>8360</v>
      </c>
      <c r="D5331" s="135" t="s">
        <v>8361</v>
      </c>
      <c r="E5331" s="135"/>
      <c r="F5331" s="135"/>
    </row>
    <row r="5332" spans="1:6" ht="14.5">
      <c r="A5332" s="135" t="s">
        <v>8362</v>
      </c>
      <c r="B5332" s="135">
        <v>543357</v>
      </c>
      <c r="C5332" s="135" t="s">
        <v>8363</v>
      </c>
      <c r="D5332" s="135" t="s">
        <v>7413</v>
      </c>
      <c r="E5332" s="135"/>
      <c r="F5332" s="135"/>
    </row>
    <row r="5333" spans="1:6" ht="14.5">
      <c r="A5333" s="135" t="s">
        <v>8364</v>
      </c>
      <c r="B5333" s="135">
        <v>543358</v>
      </c>
      <c r="C5333" s="135" t="s">
        <v>8365</v>
      </c>
      <c r="D5333" s="135" t="s">
        <v>8109</v>
      </c>
      <c r="E5333" s="135"/>
      <c r="F5333" s="135"/>
    </row>
    <row r="5334" spans="1:6" ht="14.5">
      <c r="A5334" s="135" t="s">
        <v>8366</v>
      </c>
      <c r="B5334" s="135">
        <v>543363</v>
      </c>
      <c r="C5334" s="135" t="s">
        <v>8367</v>
      </c>
      <c r="D5334" s="135" t="s">
        <v>8212</v>
      </c>
      <c r="E5334" s="135"/>
      <c r="F5334" s="135"/>
    </row>
    <row r="5335" spans="1:6" ht="14.5">
      <c r="A5335" s="135" t="s">
        <v>8368</v>
      </c>
      <c r="B5335" s="135">
        <v>543364</v>
      </c>
      <c r="C5335" s="135" t="s">
        <v>8369</v>
      </c>
      <c r="D5335" s="135" t="s">
        <v>8302</v>
      </c>
      <c r="E5335" s="135"/>
      <c r="F5335" s="135"/>
    </row>
    <row r="5336" spans="1:6" ht="14.5">
      <c r="A5336" s="135" t="s">
        <v>8370</v>
      </c>
      <c r="B5336" s="135">
        <v>543365</v>
      </c>
      <c r="C5336" s="135" t="s">
        <v>8371</v>
      </c>
      <c r="D5336" s="135" t="s">
        <v>7413</v>
      </c>
      <c r="E5336" s="135"/>
      <c r="F5336" s="135"/>
    </row>
    <row r="5337" spans="1:6" ht="14.5">
      <c r="A5337" s="135" t="s">
        <v>8372</v>
      </c>
      <c r="B5337" s="135">
        <v>543366</v>
      </c>
      <c r="C5337" s="135" t="s">
        <v>8373</v>
      </c>
      <c r="D5337" s="135" t="s">
        <v>8176</v>
      </c>
      <c r="E5337" s="135"/>
      <c r="F5337" s="135"/>
    </row>
    <row r="5338" spans="1:6" ht="14.5">
      <c r="A5338" s="135" t="s">
        <v>8374</v>
      </c>
      <c r="B5338" s="135">
        <v>543367</v>
      </c>
      <c r="C5338" s="135" t="s">
        <v>8375</v>
      </c>
      <c r="D5338" s="135" t="s">
        <v>8224</v>
      </c>
      <c r="E5338" s="135"/>
      <c r="F5338" s="135"/>
    </row>
    <row r="5339" spans="1:6" ht="14.5">
      <c r="A5339" s="135" t="s">
        <v>8376</v>
      </c>
      <c r="B5339" s="135">
        <v>543372</v>
      </c>
      <c r="C5339" s="135" t="s">
        <v>8377</v>
      </c>
      <c r="D5339" s="135" t="s">
        <v>8378</v>
      </c>
      <c r="E5339" s="135"/>
      <c r="F5339" s="135"/>
    </row>
    <row r="5340" spans="1:6" ht="14.5">
      <c r="A5340" s="135" t="s">
        <v>8379</v>
      </c>
      <c r="B5340" s="135">
        <v>543373</v>
      </c>
      <c r="C5340" s="135" t="s">
        <v>8380</v>
      </c>
      <c r="D5340" s="135" t="s">
        <v>8133</v>
      </c>
      <c r="E5340" s="135"/>
      <c r="F5340" s="135"/>
    </row>
    <row r="5341" spans="1:6" ht="14.5">
      <c r="A5341" s="135" t="s">
        <v>8381</v>
      </c>
      <c r="B5341" s="135">
        <v>543374</v>
      </c>
      <c r="C5341" s="135" t="s">
        <v>8382</v>
      </c>
      <c r="D5341" s="135" t="s">
        <v>8383</v>
      </c>
      <c r="E5341" s="135"/>
      <c r="F5341" s="135"/>
    </row>
    <row r="5342" spans="1:6" ht="14.5">
      <c r="A5342" s="135" t="s">
        <v>8384</v>
      </c>
      <c r="B5342" s="135">
        <v>543375</v>
      </c>
      <c r="C5342" s="135" t="s">
        <v>8385</v>
      </c>
      <c r="D5342" s="135" t="s">
        <v>8386</v>
      </c>
      <c r="E5342" s="135"/>
      <c r="F5342" s="135"/>
    </row>
    <row r="5343" spans="1:6" ht="14.5">
      <c r="A5343" s="135" t="s">
        <v>8387</v>
      </c>
      <c r="B5343" s="135">
        <v>543376</v>
      </c>
      <c r="C5343" s="135" t="s">
        <v>8388</v>
      </c>
      <c r="D5343" s="135" t="s">
        <v>8176</v>
      </c>
      <c r="E5343" s="135"/>
      <c r="F5343" s="135"/>
    </row>
    <row r="5344" spans="1:6" ht="14.5">
      <c r="A5344" s="135" t="s">
        <v>8389</v>
      </c>
      <c r="B5344" s="135">
        <v>543377</v>
      </c>
      <c r="C5344" s="135" t="s">
        <v>8390</v>
      </c>
      <c r="D5344" s="135" t="s">
        <v>714</v>
      </c>
      <c r="E5344" s="135"/>
      <c r="F5344" s="135"/>
    </row>
    <row r="5345" spans="1:6" ht="14.5">
      <c r="A5345" s="135" t="s">
        <v>8391</v>
      </c>
      <c r="B5345" s="135">
        <v>543378</v>
      </c>
      <c r="C5345" s="135" t="s">
        <v>8392</v>
      </c>
      <c r="D5345" s="135" t="s">
        <v>760</v>
      </c>
      <c r="E5345" s="135"/>
      <c r="F5345" s="135"/>
    </row>
    <row r="5346" spans="1:6" ht="14.5">
      <c r="A5346" s="135" t="s">
        <v>8393</v>
      </c>
      <c r="B5346" s="135">
        <v>543383</v>
      </c>
      <c r="C5346" s="135" t="s">
        <v>8394</v>
      </c>
      <c r="D5346" s="135" t="s">
        <v>7413</v>
      </c>
      <c r="E5346" s="135"/>
      <c r="F5346" s="135"/>
    </row>
    <row r="5347" spans="1:6" ht="14.5">
      <c r="A5347" s="135" t="s">
        <v>8395</v>
      </c>
      <c r="B5347" s="135">
        <v>543384</v>
      </c>
      <c r="C5347" s="135" t="s">
        <v>8396</v>
      </c>
      <c r="D5347" s="135" t="s">
        <v>8308</v>
      </c>
      <c r="E5347" s="135"/>
      <c r="F5347" s="135"/>
    </row>
    <row r="5348" spans="1:6" ht="14.5">
      <c r="A5348" s="135" t="s">
        <v>8397</v>
      </c>
      <c r="B5348" s="135">
        <v>543385</v>
      </c>
      <c r="C5348" s="135" t="s">
        <v>8398</v>
      </c>
      <c r="D5348" s="135" t="s">
        <v>8302</v>
      </c>
      <c r="E5348" s="135"/>
      <c r="F5348" s="135"/>
    </row>
    <row r="5349" spans="1:6" ht="14.5">
      <c r="A5349" s="135" t="s">
        <v>8399</v>
      </c>
      <c r="B5349" s="135">
        <v>543386</v>
      </c>
      <c r="C5349" s="135" t="s">
        <v>8400</v>
      </c>
      <c r="D5349" s="135" t="s">
        <v>8244</v>
      </c>
      <c r="E5349" s="135"/>
      <c r="F5349" s="135"/>
    </row>
    <row r="5350" spans="1:6" ht="14.5">
      <c r="A5350" s="135" t="s">
        <v>8401</v>
      </c>
      <c r="B5350" s="135">
        <v>543387</v>
      </c>
      <c r="C5350" s="135" t="s">
        <v>8402</v>
      </c>
      <c r="D5350" s="135" t="s">
        <v>8109</v>
      </c>
      <c r="E5350" s="135"/>
      <c r="F5350" s="135"/>
    </row>
    <row r="5351" spans="1:6" ht="14.5">
      <c r="A5351" s="135" t="s">
        <v>8403</v>
      </c>
      <c r="B5351" s="135">
        <v>543388</v>
      </c>
      <c r="C5351" s="135" t="s">
        <v>8404</v>
      </c>
      <c r="D5351" s="135" t="s">
        <v>7413</v>
      </c>
      <c r="E5351" s="135"/>
      <c r="F5351" s="135"/>
    </row>
    <row r="5352" spans="1:6" ht="14.5">
      <c r="A5352" s="135" t="s">
        <v>8405</v>
      </c>
      <c r="B5352" s="135">
        <v>543389</v>
      </c>
      <c r="C5352" s="135" t="s">
        <v>8406</v>
      </c>
      <c r="D5352" s="135" t="s">
        <v>429</v>
      </c>
      <c r="E5352" s="135"/>
      <c r="F5352" s="135"/>
    </row>
    <row r="5353" spans="1:6" ht="14.5">
      <c r="A5353" s="135" t="s">
        <v>8407</v>
      </c>
      <c r="B5353" s="135">
        <v>543390</v>
      </c>
      <c r="C5353" s="135" t="s">
        <v>8408</v>
      </c>
      <c r="D5353" s="135" t="s">
        <v>8250</v>
      </c>
      <c r="E5353" s="135"/>
      <c r="F5353" s="135"/>
    </row>
    <row r="5354" spans="1:6" ht="14.5">
      <c r="A5354" s="135" t="s">
        <v>8409</v>
      </c>
      <c r="B5354" s="135">
        <v>543391</v>
      </c>
      <c r="C5354" s="135" t="s">
        <v>8410</v>
      </c>
      <c r="D5354" s="135" t="s">
        <v>8302</v>
      </c>
      <c r="E5354" s="135"/>
      <c r="F5354" s="135"/>
    </row>
    <row r="5355" spans="1:6" ht="14.5">
      <c r="A5355" s="135" t="s">
        <v>8411</v>
      </c>
      <c r="B5355" s="135">
        <v>543396</v>
      </c>
      <c r="C5355" s="135" t="s">
        <v>8412</v>
      </c>
      <c r="D5355" s="135" t="s">
        <v>8250</v>
      </c>
      <c r="E5355" s="135"/>
      <c r="F5355" s="135"/>
    </row>
    <row r="5356" spans="1:6" ht="14.5">
      <c r="A5356" s="135" t="s">
        <v>8413</v>
      </c>
      <c r="B5356" s="135">
        <v>543397</v>
      </c>
      <c r="C5356" s="135" t="s">
        <v>8414</v>
      </c>
      <c r="D5356" s="135" t="s">
        <v>880</v>
      </c>
      <c r="E5356" s="135"/>
      <c r="F5356" s="135"/>
    </row>
    <row r="5357" spans="1:6" ht="14.5">
      <c r="A5357" s="135" t="s">
        <v>8415</v>
      </c>
      <c r="B5357" s="135">
        <v>543398</v>
      </c>
      <c r="C5357" s="135" t="s">
        <v>8416</v>
      </c>
      <c r="D5357" s="135" t="s">
        <v>8221</v>
      </c>
      <c r="E5357" s="135"/>
      <c r="F5357" s="135"/>
    </row>
    <row r="5358" spans="1:6" ht="14.5">
      <c r="A5358" s="135" t="s">
        <v>8417</v>
      </c>
      <c r="B5358" s="135">
        <v>543399</v>
      </c>
      <c r="C5358" s="135" t="s">
        <v>8418</v>
      </c>
      <c r="D5358" s="135" t="s">
        <v>8212</v>
      </c>
      <c r="E5358" s="135"/>
      <c r="F5358" s="135"/>
    </row>
    <row r="5359" spans="1:6" ht="14.5">
      <c r="A5359" s="135" t="s">
        <v>8419</v>
      </c>
      <c r="B5359" s="135">
        <v>543400</v>
      </c>
      <c r="C5359" s="135" t="s">
        <v>8420</v>
      </c>
      <c r="D5359" s="135" t="s">
        <v>8421</v>
      </c>
      <c r="E5359" s="135"/>
      <c r="F5359" s="135"/>
    </row>
    <row r="5360" spans="1:6" ht="14.5">
      <c r="A5360" s="135" t="s">
        <v>8422</v>
      </c>
      <c r="B5360" s="135">
        <v>543401</v>
      </c>
      <c r="C5360" s="135" t="s">
        <v>8423</v>
      </c>
      <c r="D5360" s="135" t="s">
        <v>8424</v>
      </c>
      <c r="E5360" s="135"/>
      <c r="F5360" s="135"/>
    </row>
    <row r="5361" spans="1:6" ht="14.5">
      <c r="A5361" s="135" t="s">
        <v>8425</v>
      </c>
      <c r="B5361" s="135">
        <v>543410</v>
      </c>
      <c r="C5361" s="135" t="s">
        <v>8426</v>
      </c>
      <c r="D5361" s="135" t="s">
        <v>475</v>
      </c>
      <c r="E5361" s="135"/>
      <c r="F5361" s="135"/>
    </row>
    <row r="5362" spans="1:6" ht="14.5">
      <c r="A5362" s="135" t="s">
        <v>8427</v>
      </c>
      <c r="B5362" s="135">
        <v>543411</v>
      </c>
      <c r="C5362" s="135" t="s">
        <v>2921</v>
      </c>
      <c r="D5362" s="135" t="s">
        <v>714</v>
      </c>
      <c r="E5362" s="135"/>
      <c r="F5362" s="135"/>
    </row>
    <row r="5363" spans="1:6" ht="14.5">
      <c r="A5363" s="135" t="s">
        <v>8428</v>
      </c>
      <c r="B5363" s="135">
        <v>543412</v>
      </c>
      <c r="C5363" s="135" t="s">
        <v>8429</v>
      </c>
      <c r="D5363" s="135" t="s">
        <v>2474</v>
      </c>
      <c r="E5363" s="135"/>
      <c r="F5363" s="135"/>
    </row>
    <row r="5364" spans="1:6" ht="14.5">
      <c r="A5364" s="135" t="s">
        <v>8430</v>
      </c>
      <c r="B5364" s="135">
        <v>543413</v>
      </c>
      <c r="C5364" s="135" t="s">
        <v>8431</v>
      </c>
      <c r="D5364" s="135" t="s">
        <v>8432</v>
      </c>
      <c r="E5364" s="135"/>
      <c r="F5364" s="135"/>
    </row>
    <row r="5365" spans="1:6" ht="14.5">
      <c r="A5365" s="135" t="s">
        <v>8433</v>
      </c>
      <c r="B5365" s="135">
        <v>543414</v>
      </c>
      <c r="C5365" s="135" t="s">
        <v>8434</v>
      </c>
      <c r="D5365" s="135" t="s">
        <v>7413</v>
      </c>
      <c r="E5365" s="135"/>
      <c r="F5365" s="135"/>
    </row>
    <row r="5366" spans="1:6" ht="14.5">
      <c r="A5366" s="135" t="s">
        <v>8435</v>
      </c>
      <c r="B5366" s="135">
        <v>543415</v>
      </c>
      <c r="C5366" s="135" t="s">
        <v>8436</v>
      </c>
      <c r="D5366" s="135" t="s">
        <v>8437</v>
      </c>
      <c r="E5366" s="135"/>
      <c r="F5366" s="135"/>
    </row>
    <row r="5367" spans="1:6" ht="14.5">
      <c r="A5367" s="135" t="s">
        <v>8438</v>
      </c>
      <c r="B5367" s="135">
        <v>543416</v>
      </c>
      <c r="C5367" s="135" t="s">
        <v>7319</v>
      </c>
      <c r="D5367" s="135" t="s">
        <v>8386</v>
      </c>
      <c r="E5367" s="135"/>
      <c r="F5367" s="135"/>
    </row>
    <row r="5368" spans="1:6" ht="14.5">
      <c r="A5368" s="135" t="s">
        <v>8439</v>
      </c>
      <c r="B5368" s="135">
        <v>543417</v>
      </c>
      <c r="C5368" s="135" t="s">
        <v>8440</v>
      </c>
      <c r="D5368" s="135" t="s">
        <v>8221</v>
      </c>
      <c r="E5368" s="135"/>
      <c r="F5368" s="135"/>
    </row>
    <row r="5369" spans="1:6" ht="14.5">
      <c r="A5369" s="135" t="s">
        <v>8441</v>
      </c>
      <c r="B5369" s="135">
        <v>543419</v>
      </c>
      <c r="C5369" s="135" t="s">
        <v>8442</v>
      </c>
      <c r="D5369" s="135" t="s">
        <v>8176</v>
      </c>
      <c r="E5369" s="135"/>
      <c r="F5369" s="135"/>
    </row>
    <row r="5370" spans="1:6" ht="14.5">
      <c r="A5370" s="135" t="s">
        <v>8443</v>
      </c>
      <c r="B5370" s="135">
        <v>543420</v>
      </c>
      <c r="C5370" s="135" t="s">
        <v>3366</v>
      </c>
      <c r="D5370" s="135" t="s">
        <v>8444</v>
      </c>
      <c r="E5370" s="135"/>
      <c r="F5370" s="135"/>
    </row>
    <row r="5371" spans="1:6" ht="14.5">
      <c r="A5371" s="135" t="s">
        <v>8445</v>
      </c>
      <c r="B5371" s="135">
        <v>543425</v>
      </c>
      <c r="C5371" s="135" t="s">
        <v>8446</v>
      </c>
      <c r="D5371" s="135" t="s">
        <v>8447</v>
      </c>
      <c r="E5371" s="135"/>
      <c r="F5371" s="135"/>
    </row>
    <row r="5372" spans="1:6" ht="14.5">
      <c r="A5372" s="135" t="s">
        <v>8448</v>
      </c>
      <c r="B5372" s="135">
        <v>543426</v>
      </c>
      <c r="C5372" s="135" t="s">
        <v>8449</v>
      </c>
      <c r="D5372" s="135" t="s">
        <v>817</v>
      </c>
      <c r="E5372" s="135"/>
      <c r="F5372" s="135"/>
    </row>
    <row r="5373" spans="1:6" ht="14.5">
      <c r="A5373" s="135" t="s">
        <v>8450</v>
      </c>
      <c r="B5373" s="135">
        <v>543427</v>
      </c>
      <c r="C5373" s="135" t="s">
        <v>8451</v>
      </c>
      <c r="D5373" s="135" t="s">
        <v>8452</v>
      </c>
      <c r="E5373" s="135"/>
      <c r="F5373" s="135"/>
    </row>
    <row r="5374" spans="1:6" ht="14.5">
      <c r="A5374" s="135" t="s">
        <v>8453</v>
      </c>
      <c r="B5374" s="135">
        <v>543428</v>
      </c>
      <c r="C5374" s="135" t="s">
        <v>8454</v>
      </c>
      <c r="D5374" s="135" t="s">
        <v>8224</v>
      </c>
      <c r="E5374" s="135"/>
      <c r="F5374" s="135"/>
    </row>
    <row r="5375" spans="1:6" ht="14.5">
      <c r="A5375" s="135" t="s">
        <v>8455</v>
      </c>
      <c r="B5375" s="135">
        <v>543433</v>
      </c>
      <c r="C5375" s="135" t="s">
        <v>8456</v>
      </c>
      <c r="D5375" s="135" t="s">
        <v>551</v>
      </c>
      <c r="E5375" s="135"/>
      <c r="F5375" s="135"/>
    </row>
    <row r="5376" spans="1:6" ht="14.5">
      <c r="A5376" s="135" t="s">
        <v>8457</v>
      </c>
      <c r="B5376" s="135">
        <v>543434</v>
      </c>
      <c r="C5376" s="135" t="s">
        <v>8458</v>
      </c>
      <c r="D5376" s="135" t="s">
        <v>429</v>
      </c>
      <c r="E5376" s="135"/>
      <c r="F5376" s="135"/>
    </row>
    <row r="5377" spans="1:6" ht="14.5">
      <c r="A5377" s="135" t="s">
        <v>8459</v>
      </c>
      <c r="B5377" s="135">
        <v>543435</v>
      </c>
      <c r="C5377" s="135" t="s">
        <v>8460</v>
      </c>
      <c r="D5377" s="135" t="s">
        <v>8259</v>
      </c>
      <c r="E5377" s="135"/>
      <c r="F5377" s="135"/>
    </row>
    <row r="5378" spans="1:6" ht="14.5">
      <c r="A5378" s="135" t="s">
        <v>8461</v>
      </c>
      <c r="B5378" s="135">
        <v>543436</v>
      </c>
      <c r="C5378" s="135" t="s">
        <v>8462</v>
      </c>
      <c r="D5378" s="135" t="s">
        <v>8221</v>
      </c>
      <c r="E5378" s="135"/>
      <c r="F5378" s="135"/>
    </row>
    <row r="5379" spans="1:6" ht="14.5">
      <c r="A5379" s="135" t="s">
        <v>8463</v>
      </c>
      <c r="B5379" s="135">
        <v>543437</v>
      </c>
      <c r="C5379" s="135" t="s">
        <v>8464</v>
      </c>
      <c r="D5379" s="135" t="s">
        <v>7413</v>
      </c>
      <c r="E5379" s="135"/>
      <c r="F5379" s="135"/>
    </row>
    <row r="5380" spans="1:6" ht="14.5">
      <c r="A5380" s="135" t="s">
        <v>8465</v>
      </c>
      <c r="B5380" s="135">
        <v>543438</v>
      </c>
      <c r="C5380" s="135" t="s">
        <v>8466</v>
      </c>
      <c r="D5380" s="135" t="s">
        <v>7413</v>
      </c>
      <c r="E5380" s="135"/>
      <c r="F5380" s="135"/>
    </row>
    <row r="5381" spans="1:6" ht="14.5">
      <c r="A5381" s="135" t="s">
        <v>8467</v>
      </c>
      <c r="B5381" s="135">
        <v>543439</v>
      </c>
      <c r="C5381" s="135" t="s">
        <v>8468</v>
      </c>
      <c r="D5381" s="135" t="s">
        <v>8346</v>
      </c>
      <c r="E5381" s="135"/>
      <c r="F5381" s="135"/>
    </row>
    <row r="5382" spans="1:6" ht="14.5">
      <c r="A5382" s="135" t="s">
        <v>8469</v>
      </c>
      <c r="B5382" s="135">
        <v>543440</v>
      </c>
      <c r="C5382" s="135" t="s">
        <v>8470</v>
      </c>
      <c r="D5382" s="135" t="s">
        <v>7413</v>
      </c>
      <c r="E5382" s="135"/>
      <c r="F5382" s="135"/>
    </row>
    <row r="5383" spans="1:6" ht="14.5">
      <c r="A5383" s="135" t="s">
        <v>8471</v>
      </c>
      <c r="B5383" s="135">
        <v>543441</v>
      </c>
      <c r="C5383" s="135" t="s">
        <v>8472</v>
      </c>
      <c r="D5383" s="135" t="s">
        <v>7346</v>
      </c>
      <c r="E5383" s="135"/>
      <c r="F5383" s="135"/>
    </row>
    <row r="5384" spans="1:6" ht="14.5">
      <c r="A5384" s="135" t="s">
        <v>8473</v>
      </c>
      <c r="B5384" s="135">
        <v>543442</v>
      </c>
      <c r="C5384" s="135" t="s">
        <v>1448</v>
      </c>
      <c r="D5384" s="135" t="s">
        <v>8424</v>
      </c>
      <c r="E5384" s="135"/>
      <c r="F5384" s="135"/>
    </row>
    <row r="5385" spans="1:6" ht="14.5">
      <c r="A5385" s="135" t="s">
        <v>8474</v>
      </c>
      <c r="B5385" s="135">
        <v>543443</v>
      </c>
      <c r="C5385" s="135" t="s">
        <v>8475</v>
      </c>
      <c r="D5385" s="135" t="s">
        <v>496</v>
      </c>
      <c r="E5385" s="135"/>
      <c r="F5385" s="135"/>
    </row>
    <row r="5386" spans="1:6" ht="14.5">
      <c r="A5386" s="135" t="s">
        <v>8476</v>
      </c>
      <c r="B5386" s="135">
        <v>543444</v>
      </c>
      <c r="C5386" s="135" t="s">
        <v>8477</v>
      </c>
      <c r="D5386" s="135" t="s">
        <v>429</v>
      </c>
      <c r="E5386" s="135"/>
      <c r="F5386" s="135"/>
    </row>
    <row r="5387" spans="1:6" ht="14.5">
      <c r="A5387" s="135" t="s">
        <v>8478</v>
      </c>
      <c r="B5387" s="135">
        <v>543449</v>
      </c>
      <c r="C5387" s="135" t="s">
        <v>8479</v>
      </c>
      <c r="D5387" s="135" t="s">
        <v>1156</v>
      </c>
      <c r="E5387" s="135"/>
      <c r="F5387" s="135"/>
    </row>
    <row r="5388" spans="1:6" ht="14.5">
      <c r="A5388" s="135" t="s">
        <v>8480</v>
      </c>
      <c r="B5388" s="135">
        <v>543450</v>
      </c>
      <c r="C5388" s="135" t="s">
        <v>8481</v>
      </c>
      <c r="D5388" s="135" t="s">
        <v>7413</v>
      </c>
      <c r="E5388" s="135"/>
      <c r="F5388" s="135"/>
    </row>
    <row r="5389" spans="1:6" ht="14.5">
      <c r="A5389" s="135" t="s">
        <v>8482</v>
      </c>
      <c r="B5389" s="135">
        <v>543451</v>
      </c>
      <c r="C5389" s="135" t="s">
        <v>8483</v>
      </c>
      <c r="D5389" s="135" t="s">
        <v>7346</v>
      </c>
      <c r="E5389" s="135"/>
      <c r="F5389" s="135"/>
    </row>
    <row r="5390" spans="1:6" ht="14.5">
      <c r="A5390" s="135" t="s">
        <v>8484</v>
      </c>
      <c r="B5390" s="135">
        <v>543452</v>
      </c>
      <c r="C5390" s="135" t="s">
        <v>8485</v>
      </c>
      <c r="D5390" s="135" t="s">
        <v>7413</v>
      </c>
      <c r="E5390" s="135"/>
      <c r="F5390" s="135"/>
    </row>
    <row r="5391" spans="1:6" ht="14.5">
      <c r="A5391" s="135" t="s">
        <v>8486</v>
      </c>
      <c r="B5391" s="135">
        <v>543453</v>
      </c>
      <c r="C5391" s="135" t="s">
        <v>8487</v>
      </c>
      <c r="D5391" s="135" t="s">
        <v>8488</v>
      </c>
      <c r="E5391" s="135"/>
      <c r="F5391" s="135"/>
    </row>
    <row r="5392" spans="1:6" ht="14.5">
      <c r="A5392" s="135" t="s">
        <v>8489</v>
      </c>
      <c r="B5392" s="135">
        <v>543454</v>
      </c>
      <c r="C5392" s="135" t="s">
        <v>8490</v>
      </c>
      <c r="D5392" s="135" t="s">
        <v>7413</v>
      </c>
      <c r="E5392" s="135"/>
      <c r="F5392" s="135"/>
    </row>
    <row r="5393" spans="1:6" ht="14.5">
      <c r="A5393" s="135" t="s">
        <v>8491</v>
      </c>
      <c r="B5393" s="135">
        <v>543458</v>
      </c>
      <c r="C5393" s="135" t="s">
        <v>8492</v>
      </c>
      <c r="D5393" s="135" t="s">
        <v>8133</v>
      </c>
      <c r="E5393" s="135"/>
      <c r="F5393" s="135"/>
    </row>
    <row r="5394" spans="1:6" ht="14.5">
      <c r="A5394" s="135" t="s">
        <v>8493</v>
      </c>
      <c r="B5394" s="135">
        <v>543460</v>
      </c>
      <c r="C5394" s="135" t="s">
        <v>8494</v>
      </c>
      <c r="D5394" s="135" t="s">
        <v>399</v>
      </c>
      <c r="E5394" s="135"/>
      <c r="F5394" s="135"/>
    </row>
    <row r="5395" spans="1:6" ht="14.5">
      <c r="A5395" s="135" t="s">
        <v>8495</v>
      </c>
      <c r="B5395" s="135">
        <v>543461</v>
      </c>
      <c r="C5395" s="135" t="s">
        <v>8496</v>
      </c>
      <c r="D5395" s="135" t="s">
        <v>8126</v>
      </c>
      <c r="E5395" s="135"/>
      <c r="F5395" s="135"/>
    </row>
    <row r="5396" spans="1:6" ht="14.5">
      <c r="A5396" s="135" t="s">
        <v>8497</v>
      </c>
      <c r="B5396" s="135">
        <v>543462</v>
      </c>
      <c r="C5396" s="135" t="s">
        <v>1923</v>
      </c>
      <c r="D5396" s="135" t="s">
        <v>8498</v>
      </c>
      <c r="E5396" s="135"/>
      <c r="F5396" s="135"/>
    </row>
    <row r="5397" spans="1:6" ht="14.5">
      <c r="A5397" s="135" t="s">
        <v>8499</v>
      </c>
      <c r="B5397" s="135">
        <v>543463</v>
      </c>
      <c r="C5397" s="135" t="s">
        <v>8500</v>
      </c>
      <c r="D5397" s="135" t="s">
        <v>8424</v>
      </c>
      <c r="E5397" s="135"/>
      <c r="F5397" s="135"/>
    </row>
    <row r="5398" spans="1:6" ht="14.5">
      <c r="A5398" s="135" t="s">
        <v>8501</v>
      </c>
      <c r="B5398" s="135">
        <v>543464</v>
      </c>
      <c r="C5398" s="135" t="s">
        <v>8502</v>
      </c>
      <c r="D5398" s="135" t="s">
        <v>1437</v>
      </c>
      <c r="E5398" s="135"/>
      <c r="F5398" s="135"/>
    </row>
    <row r="5399" spans="1:6" ht="14.5">
      <c r="A5399" s="135" t="s">
        <v>8503</v>
      </c>
      <c r="B5399" s="135">
        <v>543465</v>
      </c>
      <c r="C5399" s="135" t="s">
        <v>8504</v>
      </c>
      <c r="D5399" s="135" t="s">
        <v>7413</v>
      </c>
      <c r="E5399" s="135"/>
      <c r="F5399" s="135"/>
    </row>
    <row r="5400" spans="1:6" ht="14.5">
      <c r="A5400" s="135" t="s">
        <v>8505</v>
      </c>
      <c r="B5400" s="135">
        <v>543470</v>
      </c>
      <c r="C5400" s="135" t="s">
        <v>6047</v>
      </c>
      <c r="D5400" s="135" t="s">
        <v>8221</v>
      </c>
      <c r="E5400" s="135"/>
      <c r="F5400" s="135"/>
    </row>
    <row r="5401" spans="1:6" ht="14.5">
      <c r="A5401" s="135" t="s">
        <v>8506</v>
      </c>
      <c r="B5401" s="135">
        <v>543471</v>
      </c>
      <c r="C5401" s="135" t="s">
        <v>8507</v>
      </c>
      <c r="D5401" s="135" t="s">
        <v>7413</v>
      </c>
      <c r="E5401" s="135"/>
      <c r="F5401" s="135"/>
    </row>
    <row r="5402" spans="1:6" ht="14.5">
      <c r="A5402" s="135" t="s">
        <v>8508</v>
      </c>
      <c r="B5402" s="135">
        <v>543472</v>
      </c>
      <c r="C5402" s="135" t="s">
        <v>8509</v>
      </c>
      <c r="D5402" s="135" t="s">
        <v>7413</v>
      </c>
      <c r="E5402" s="135"/>
      <c r="F5402" s="135"/>
    </row>
    <row r="5403" spans="1:6" ht="14.5">
      <c r="A5403" s="135" t="s">
        <v>8510</v>
      </c>
      <c r="B5403" s="135">
        <v>543473</v>
      </c>
      <c r="C5403" s="135" t="s">
        <v>8511</v>
      </c>
      <c r="D5403" s="135" t="s">
        <v>7413</v>
      </c>
      <c r="E5403" s="135"/>
      <c r="F5403" s="135"/>
    </row>
    <row r="5404" spans="1:6" ht="14.5">
      <c r="A5404" s="135" t="s">
        <v>8512</v>
      </c>
      <c r="B5404" s="135">
        <v>543474</v>
      </c>
      <c r="C5404" s="135" t="s">
        <v>8513</v>
      </c>
      <c r="D5404" s="135" t="s">
        <v>7413</v>
      </c>
      <c r="E5404" s="135"/>
      <c r="F5404" s="135"/>
    </row>
    <row r="5405" spans="1:6" ht="14.5">
      <c r="A5405" s="135" t="s">
        <v>8514</v>
      </c>
      <c r="B5405" s="135">
        <v>543475</v>
      </c>
      <c r="C5405" s="135" t="s">
        <v>8515</v>
      </c>
      <c r="D5405" s="135" t="s">
        <v>8498</v>
      </c>
      <c r="E5405" s="135"/>
      <c r="F5405" s="135"/>
    </row>
    <row r="5406" spans="1:6" ht="14.5">
      <c r="A5406" s="135" t="s">
        <v>8516</v>
      </c>
      <c r="B5406" s="135">
        <v>543481</v>
      </c>
      <c r="C5406" s="135" t="s">
        <v>8517</v>
      </c>
      <c r="D5406" s="135" t="s">
        <v>7413</v>
      </c>
      <c r="E5406" s="135"/>
      <c r="F5406" s="135"/>
    </row>
    <row r="5407" spans="1:6" ht="14.5">
      <c r="A5407" s="135" t="s">
        <v>8518</v>
      </c>
      <c r="B5407" s="135">
        <v>543482</v>
      </c>
      <c r="C5407" s="135" t="s">
        <v>8519</v>
      </c>
      <c r="D5407" s="135" t="s">
        <v>1156</v>
      </c>
      <c r="E5407" s="135"/>
      <c r="F5407" s="135"/>
    </row>
    <row r="5408" spans="1:6" ht="14.5">
      <c r="A5408" s="135" t="s">
        <v>8520</v>
      </c>
      <c r="B5408" s="135">
        <v>543489</v>
      </c>
      <c r="C5408" s="135" t="s">
        <v>8521</v>
      </c>
      <c r="D5408" s="135" t="s">
        <v>8444</v>
      </c>
      <c r="E5408" s="135"/>
      <c r="F5408" s="135"/>
    </row>
    <row r="5409" spans="1:6" ht="14.5">
      <c r="A5409" s="135" t="s">
        <v>8522</v>
      </c>
      <c r="B5409" s="135">
        <v>543490</v>
      </c>
      <c r="C5409" s="135" t="s">
        <v>8523</v>
      </c>
      <c r="D5409" s="135" t="s">
        <v>8386</v>
      </c>
      <c r="E5409" s="135"/>
      <c r="F5409" s="135"/>
    </row>
    <row r="5410" spans="1:6" ht="14.5">
      <c r="A5410" s="135" t="s">
        <v>8524</v>
      </c>
      <c r="B5410" s="135">
        <v>543497</v>
      </c>
      <c r="C5410" s="135" t="s">
        <v>8525</v>
      </c>
      <c r="D5410" s="135" t="s">
        <v>551</v>
      </c>
      <c r="E5410" s="135"/>
      <c r="F5410" s="135"/>
    </row>
    <row r="5411" spans="1:6" ht="14.5">
      <c r="A5411" s="135" t="s">
        <v>8526</v>
      </c>
      <c r="B5411" s="135">
        <v>543498</v>
      </c>
      <c r="C5411" s="135" t="s">
        <v>8527</v>
      </c>
      <c r="D5411" s="135" t="s">
        <v>8109</v>
      </c>
      <c r="E5411" s="135"/>
      <c r="F5411" s="135"/>
    </row>
    <row r="5412" spans="1:6" ht="14.5">
      <c r="A5412" s="135" t="s">
        <v>8528</v>
      </c>
      <c r="B5412" s="135">
        <v>543499</v>
      </c>
      <c r="C5412" s="135" t="s">
        <v>8529</v>
      </c>
      <c r="D5412" s="135" t="s">
        <v>429</v>
      </c>
      <c r="E5412" s="135"/>
      <c r="F5412" s="135"/>
    </row>
    <row r="5413" spans="1:6" ht="14.5">
      <c r="A5413" s="135" t="s">
        <v>8530</v>
      </c>
      <c r="B5413" s="135">
        <v>543500</v>
      </c>
      <c r="C5413" s="135" t="s">
        <v>8531</v>
      </c>
      <c r="D5413" s="135" t="s">
        <v>8126</v>
      </c>
      <c r="E5413" s="135"/>
      <c r="F5413" s="135"/>
    </row>
    <row r="5414" spans="1:6" ht="14.5">
      <c r="A5414" s="135" t="s">
        <v>8532</v>
      </c>
      <c r="B5414" s="135">
        <v>543501</v>
      </c>
      <c r="C5414" s="135" t="s">
        <v>8533</v>
      </c>
      <c r="D5414" s="135" t="s">
        <v>7413</v>
      </c>
      <c r="E5414" s="135"/>
      <c r="F5414" s="135"/>
    </row>
    <row r="5415" spans="1:6" ht="14.5">
      <c r="A5415" s="135" t="s">
        <v>8534</v>
      </c>
      <c r="B5415" s="135">
        <v>543512</v>
      </c>
      <c r="C5415" s="135" t="s">
        <v>8535</v>
      </c>
      <c r="D5415" s="135" t="s">
        <v>8536</v>
      </c>
      <c r="E5415" s="135"/>
      <c r="F5415" s="135"/>
    </row>
    <row r="5416" spans="1:6" ht="14.5">
      <c r="A5416" s="135" t="s">
        <v>8537</v>
      </c>
      <c r="B5416" s="135">
        <v>543513</v>
      </c>
      <c r="C5416" s="135" t="s">
        <v>8538</v>
      </c>
      <c r="D5416" s="135" t="s">
        <v>8126</v>
      </c>
      <c r="E5416" s="135"/>
      <c r="F5416" s="135"/>
    </row>
    <row r="5417" spans="1:6" ht="14.5">
      <c r="A5417" s="135" t="s">
        <v>8539</v>
      </c>
      <c r="B5417" s="135">
        <v>543514</v>
      </c>
      <c r="C5417" s="135" t="s">
        <v>8540</v>
      </c>
      <c r="D5417" s="135" t="s">
        <v>8158</v>
      </c>
      <c r="E5417" s="135"/>
      <c r="F5417" s="135"/>
    </row>
    <row r="5418" spans="1:6" ht="14.5">
      <c r="A5418" s="135" t="s">
        <v>8541</v>
      </c>
      <c r="B5418" s="135">
        <v>543515</v>
      </c>
      <c r="C5418" s="135" t="s">
        <v>8542</v>
      </c>
      <c r="D5418" s="135" t="s">
        <v>8126</v>
      </c>
      <c r="E5418" s="135"/>
      <c r="F5418" s="135"/>
    </row>
    <row r="5419" spans="1:6" ht="14.5">
      <c r="A5419" s="135" t="s">
        <v>8543</v>
      </c>
      <c r="B5419" s="135">
        <v>543516</v>
      </c>
      <c r="C5419" s="135" t="s">
        <v>8544</v>
      </c>
      <c r="D5419" s="135" t="s">
        <v>8126</v>
      </c>
      <c r="E5419" s="135"/>
      <c r="F5419" s="135"/>
    </row>
    <row r="5420" spans="1:6" ht="14.5">
      <c r="A5420" s="135" t="s">
        <v>8545</v>
      </c>
      <c r="B5420" s="135">
        <v>543517</v>
      </c>
      <c r="C5420" s="135" t="s">
        <v>8546</v>
      </c>
      <c r="D5420" s="135" t="s">
        <v>714</v>
      </c>
      <c r="E5420" s="135"/>
      <c r="F5420" s="135"/>
    </row>
    <row r="5421" spans="1:6" ht="14.5">
      <c r="A5421" s="135" t="s">
        <v>8547</v>
      </c>
      <c r="B5421" s="135">
        <v>543518</v>
      </c>
      <c r="C5421" s="135" t="s">
        <v>8548</v>
      </c>
      <c r="D5421" s="135" t="s">
        <v>8143</v>
      </c>
      <c r="E5421" s="135"/>
      <c r="F5421" s="135"/>
    </row>
    <row r="5422" spans="1:6" ht="14.5">
      <c r="A5422" s="135" t="s">
        <v>8549</v>
      </c>
      <c r="B5422" s="135">
        <v>543519</v>
      </c>
      <c r="C5422" s="135" t="s">
        <v>8550</v>
      </c>
      <c r="D5422" s="135" t="s">
        <v>8324</v>
      </c>
      <c r="E5422" s="135"/>
      <c r="F5422" s="135"/>
    </row>
    <row r="5423" spans="1:6" ht="14.5">
      <c r="A5423" s="135" t="s">
        <v>8551</v>
      </c>
      <c r="B5423" s="135">
        <v>543520</v>
      </c>
      <c r="C5423" s="135" t="s">
        <v>8552</v>
      </c>
      <c r="D5423" s="135" t="s">
        <v>8291</v>
      </c>
      <c r="E5423" s="135"/>
      <c r="F5423" s="135"/>
    </row>
    <row r="5424" spans="1:6" ht="14.5">
      <c r="A5424" s="135" t="s">
        <v>8553</v>
      </c>
      <c r="B5424" s="135">
        <v>543521</v>
      </c>
      <c r="C5424" s="135" t="s">
        <v>8554</v>
      </c>
      <c r="D5424" s="135" t="s">
        <v>8308</v>
      </c>
      <c r="E5424" s="135"/>
      <c r="F5424" s="135"/>
    </row>
    <row r="5425" spans="1:6" ht="14.5">
      <c r="A5425" s="135" t="s">
        <v>8555</v>
      </c>
      <c r="B5425" s="135">
        <v>543522</v>
      </c>
      <c r="C5425" s="135" t="s">
        <v>8556</v>
      </c>
      <c r="D5425" s="135" t="s">
        <v>8557</v>
      </c>
      <c r="E5425" s="135"/>
      <c r="F5425" s="135"/>
    </row>
    <row r="5426" spans="1:6" ht="14.5">
      <c r="A5426" s="135" t="s">
        <v>8558</v>
      </c>
      <c r="B5426" s="135">
        <v>543523</v>
      </c>
      <c r="C5426" s="135" t="s">
        <v>8559</v>
      </c>
      <c r="D5426" s="135" t="s">
        <v>817</v>
      </c>
      <c r="E5426" s="135"/>
      <c r="F5426" s="135"/>
    </row>
    <row r="5427" spans="1:6" ht="14.5">
      <c r="A5427" s="135" t="s">
        <v>8560</v>
      </c>
      <c r="B5427" s="135">
        <v>543524</v>
      </c>
      <c r="C5427" s="135" t="s">
        <v>8561</v>
      </c>
      <c r="D5427" s="135" t="s">
        <v>8291</v>
      </c>
      <c r="E5427" s="135"/>
      <c r="F5427" s="135"/>
    </row>
    <row r="5428" spans="1:6" ht="14.5">
      <c r="A5428" s="135" t="s">
        <v>8562</v>
      </c>
      <c r="B5428" s="135">
        <v>543525</v>
      </c>
      <c r="C5428" s="135" t="s">
        <v>5960</v>
      </c>
      <c r="D5428" s="135" t="s">
        <v>8498</v>
      </c>
      <c r="E5428" s="135"/>
      <c r="F5428" s="135"/>
    </row>
    <row r="5429" spans="1:6" ht="14.5">
      <c r="A5429" s="135" t="s">
        <v>8563</v>
      </c>
      <c r="B5429" s="135">
        <v>543526</v>
      </c>
      <c r="C5429" s="135" t="s">
        <v>8564</v>
      </c>
      <c r="D5429" s="135" t="s">
        <v>2804</v>
      </c>
      <c r="E5429" s="135"/>
      <c r="F5429" s="135"/>
    </row>
    <row r="5430" spans="1:6" ht="14.5">
      <c r="A5430" s="135" t="s">
        <v>8565</v>
      </c>
      <c r="B5430" s="135">
        <v>543527</v>
      </c>
      <c r="C5430" s="135" t="s">
        <v>8566</v>
      </c>
      <c r="D5430" s="135" t="s">
        <v>8437</v>
      </c>
      <c r="E5430" s="135"/>
      <c r="F5430" s="135"/>
    </row>
    <row r="5431" spans="1:6" ht="14.5">
      <c r="A5431" s="135" t="s">
        <v>8567</v>
      </c>
      <c r="B5431" s="135">
        <v>543528</v>
      </c>
      <c r="C5431" s="135" t="s">
        <v>8568</v>
      </c>
      <c r="D5431" s="135" t="s">
        <v>714</v>
      </c>
      <c r="E5431" s="135"/>
      <c r="F5431" s="135"/>
    </row>
    <row r="5432" spans="1:6" ht="14.5">
      <c r="A5432" s="135" t="s">
        <v>8569</v>
      </c>
      <c r="B5432" s="135">
        <v>543529</v>
      </c>
      <c r="C5432" s="135" t="s">
        <v>8570</v>
      </c>
      <c r="D5432" s="135" t="s">
        <v>8444</v>
      </c>
      <c r="E5432" s="135"/>
      <c r="F5432" s="135"/>
    </row>
    <row r="5433" spans="1:6" ht="14.5">
      <c r="A5433" s="135" t="s">
        <v>8571</v>
      </c>
      <c r="B5433" s="135">
        <v>543530</v>
      </c>
      <c r="C5433" s="135" t="s">
        <v>8572</v>
      </c>
      <c r="D5433" s="135" t="s">
        <v>899</v>
      </c>
      <c r="E5433" s="135"/>
      <c r="F5433" s="135"/>
    </row>
    <row r="5434" spans="1:6" ht="14.5">
      <c r="A5434" s="135" t="s">
        <v>8573</v>
      </c>
      <c r="B5434" s="135">
        <v>543531</v>
      </c>
      <c r="C5434" s="135" t="s">
        <v>8574</v>
      </c>
      <c r="D5434" s="135" t="s">
        <v>589</v>
      </c>
      <c r="E5434" s="135"/>
      <c r="F5434" s="135"/>
    </row>
    <row r="5435" spans="1:6" ht="14.5">
      <c r="A5435" s="135" t="s">
        <v>8575</v>
      </c>
      <c r="B5435" s="135">
        <v>543532</v>
      </c>
      <c r="C5435" s="135" t="s">
        <v>8576</v>
      </c>
      <c r="D5435" s="135" t="s">
        <v>8143</v>
      </c>
      <c r="E5435" s="135"/>
      <c r="F5435" s="135"/>
    </row>
    <row r="5436" spans="1:6" ht="14.5">
      <c r="A5436" s="135" t="s">
        <v>8577</v>
      </c>
      <c r="B5436" s="135">
        <v>543533</v>
      </c>
      <c r="C5436" s="135" t="s">
        <v>8578</v>
      </c>
      <c r="D5436" s="135" t="s">
        <v>8498</v>
      </c>
      <c r="E5436" s="135"/>
      <c r="F5436" s="135"/>
    </row>
    <row r="5437" spans="1:6" ht="14.5">
      <c r="A5437" s="135" t="s">
        <v>8579</v>
      </c>
      <c r="B5437" s="135">
        <v>543534</v>
      </c>
      <c r="C5437" s="135" t="s">
        <v>8580</v>
      </c>
      <c r="D5437" s="135" t="s">
        <v>551</v>
      </c>
      <c r="E5437" s="135"/>
      <c r="F5437" s="135"/>
    </row>
    <row r="5438" spans="1:6" ht="14.5">
      <c r="A5438" s="135" t="s">
        <v>8581</v>
      </c>
      <c r="B5438" s="135">
        <v>543535</v>
      </c>
      <c r="C5438" s="135" t="s">
        <v>8582</v>
      </c>
      <c r="D5438" s="135" t="s">
        <v>8361</v>
      </c>
      <c r="E5438" s="135"/>
      <c r="F5438" s="135"/>
    </row>
    <row r="5439" spans="1:6" ht="14.5">
      <c r="A5439" s="135" t="s">
        <v>8583</v>
      </c>
      <c r="B5439" s="135">
        <v>543536</v>
      </c>
      <c r="C5439" s="135" t="s">
        <v>8584</v>
      </c>
      <c r="D5439" s="135" t="s">
        <v>8118</v>
      </c>
      <c r="E5439" s="135"/>
      <c r="F5439" s="135"/>
    </row>
    <row r="5440" spans="1:6" ht="14.5">
      <c r="A5440" s="135" t="s">
        <v>8585</v>
      </c>
      <c r="B5440" s="135">
        <v>590136</v>
      </c>
      <c r="C5440" s="135" t="s">
        <v>8586</v>
      </c>
      <c r="D5440" s="135" t="s">
        <v>7413</v>
      </c>
      <c r="E5440" s="135"/>
      <c r="F5440" s="135"/>
    </row>
    <row r="5441" spans="1:6" ht="14.5">
      <c r="A5441" s="135" t="s">
        <v>8587</v>
      </c>
      <c r="B5441" s="135">
        <v>590137</v>
      </c>
      <c r="C5441" s="135" t="s">
        <v>8588</v>
      </c>
      <c r="D5441" s="135" t="s">
        <v>7413</v>
      </c>
      <c r="E5441" s="135"/>
      <c r="F5441" s="135"/>
    </row>
    <row r="5442" spans="1:6" ht="14.5">
      <c r="A5442" s="135" t="s">
        <v>8589</v>
      </c>
      <c r="B5442" s="135">
        <v>590138</v>
      </c>
      <c r="C5442" s="135" t="s">
        <v>8590</v>
      </c>
      <c r="D5442" s="135" t="s">
        <v>7413</v>
      </c>
      <c r="E5442" s="135"/>
      <c r="F5442" s="135"/>
    </row>
  </sheetData>
  <autoFilter ref="A2:D5049" xr:uid="{00000000-0009-0000-0000-000000000000}">
    <sortState xmlns:xlrd2="http://schemas.microsoft.com/office/spreadsheetml/2017/richdata2" ref="A2:D5049">
      <sortCondition ref="A2:A5049"/>
    </sortState>
  </autoFilter>
  <pageMargins left="0.7" right="0.7" top="0.75" bottom="0.75" header="0" footer="0"/>
  <pageSetup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247D-57D7-4574-B54D-0DCE395E8BA6}">
  <sheetPr>
    <tabColor rgb="FF002060"/>
  </sheetPr>
  <dimension ref="A2:I100"/>
  <sheetViews>
    <sheetView showGridLines="0" zoomScale="89" zoomScaleNormal="89" workbookViewId="0">
      <selection activeCell="N12" sqref="N12"/>
    </sheetView>
  </sheetViews>
  <sheetFormatPr defaultRowHeight="14.5"/>
  <cols>
    <col min="1" max="1" width="1.90625" customWidth="1"/>
    <col min="2" max="2" width="25.6328125" customWidth="1"/>
    <col min="3" max="9" width="9.08984375" bestFit="1" customWidth="1"/>
  </cols>
  <sheetData>
    <row r="2" spans="2:9" ht="8.5" customHeight="1">
      <c r="B2" s="186"/>
      <c r="C2" s="186"/>
      <c r="D2" s="186"/>
      <c r="E2" s="186"/>
      <c r="F2" s="186"/>
      <c r="G2" s="186"/>
      <c r="H2" s="186"/>
      <c r="I2" s="186"/>
    </row>
    <row r="3" spans="2:9" ht="28.5" customHeight="1">
      <c r="B3" s="187" t="str">
        <f>'Data Sheet'!B1</f>
        <v>TATA POWER COMPANY LTD</v>
      </c>
    </row>
    <row r="4" spans="2:9">
      <c r="B4" t="str">
        <f>CONCATENATE(" ","(", VLOOKUP(B3, 'List of Stocks'!A2:C5442, 3, FALSE), " | BSE Code: ", VLOOKUP(B3, 'List of Stocks'!A2:C5442, 2, FALSE), ")")</f>
        <v xml:space="preserve"> (TATAPOWER | BSE Code: 500400)</v>
      </c>
    </row>
    <row r="5" spans="2:9" ht="22.5" customHeight="1">
      <c r="B5" s="189" t="str">
        <f>CONCATENATE(" ","INR "&amp;'Data Sheet'!B8)</f>
        <v xml:space="preserve"> INR 357.95</v>
      </c>
    </row>
    <row r="6" spans="2:9">
      <c r="B6" t="s">
        <v>8663</v>
      </c>
    </row>
    <row r="7" spans="2:9" ht="3" customHeight="1" thickBot="1">
      <c r="B7" s="196"/>
      <c r="C7" s="197"/>
      <c r="D7" s="197"/>
      <c r="E7" s="197"/>
      <c r="F7" s="197"/>
      <c r="G7" s="197"/>
      <c r="H7" s="197"/>
      <c r="I7" s="197"/>
    </row>
    <row r="8" spans="2:9" ht="15.5">
      <c r="B8" s="190" t="s">
        <v>8592</v>
      </c>
    </row>
    <row r="9" spans="2:9">
      <c r="B9" s="296" t="s">
        <v>8664</v>
      </c>
      <c r="C9" s="297"/>
      <c r="D9" s="297"/>
      <c r="E9" s="297"/>
      <c r="F9" s="297"/>
      <c r="G9" s="297"/>
      <c r="H9" s="297"/>
      <c r="I9" s="297"/>
    </row>
    <row r="10" spans="2:9">
      <c r="B10" s="297"/>
      <c r="C10" s="297"/>
      <c r="D10" s="297"/>
      <c r="E10" s="297"/>
      <c r="F10" s="297"/>
      <c r="G10" s="297"/>
      <c r="H10" s="297"/>
      <c r="I10" s="297"/>
    </row>
    <row r="11" spans="2:9" ht="40.5" customHeight="1">
      <c r="B11" s="297"/>
      <c r="C11" s="297"/>
      <c r="D11" s="297"/>
      <c r="E11" s="297"/>
      <c r="F11" s="297"/>
      <c r="G11" s="297"/>
      <c r="H11" s="297"/>
      <c r="I11" s="297"/>
    </row>
    <row r="12" spans="2:9" ht="3" customHeight="1"/>
    <row r="13" spans="2:9" ht="15.5">
      <c r="B13" s="190" t="s">
        <v>8593</v>
      </c>
    </row>
    <row r="14" spans="2:9" ht="3" customHeight="1">
      <c r="B14" s="137"/>
    </row>
    <row r="15" spans="2:9">
      <c r="D15" s="138"/>
    </row>
    <row r="46" spans="1:9" ht="7" customHeight="1">
      <c r="B46" s="186"/>
      <c r="C46" s="186"/>
      <c r="D46" s="186"/>
      <c r="E46" s="186"/>
      <c r="F46" s="186"/>
      <c r="G46" s="186"/>
      <c r="H46" s="186"/>
      <c r="I46" s="186"/>
    </row>
    <row r="47" spans="1:9" ht="14.5" customHeight="1"/>
    <row r="48" spans="1:9" ht="7" customHeight="1">
      <c r="A48" s="59"/>
      <c r="B48" s="186"/>
      <c r="C48" s="186"/>
      <c r="D48" s="186"/>
      <c r="E48" s="186"/>
      <c r="F48" s="186"/>
      <c r="G48" s="186"/>
      <c r="H48" s="186"/>
      <c r="I48" s="186"/>
    </row>
    <row r="49" spans="2:9" ht="7" customHeight="1"/>
    <row r="51" spans="2:9">
      <c r="B51" s="289" t="s">
        <v>8594</v>
      </c>
      <c r="C51" s="289"/>
      <c r="D51" s="289"/>
      <c r="E51" s="289"/>
      <c r="F51" s="289"/>
      <c r="G51" s="289"/>
      <c r="H51" s="289"/>
      <c r="I51" s="289"/>
    </row>
    <row r="52" spans="2:9">
      <c r="C52" s="139">
        <f>IFERROR('[2]Data Sheet'!E16,0)</f>
        <v>43190</v>
      </c>
      <c r="D52" s="139">
        <f>IFERROR('[2]Data Sheet'!F16,0)</f>
        <v>43555</v>
      </c>
      <c r="E52" s="139">
        <f>IFERROR('[2]Data Sheet'!G16,0)</f>
        <v>43921</v>
      </c>
      <c r="F52" s="139">
        <f>IFERROR('[2]Data Sheet'!H16,0)</f>
        <v>44286</v>
      </c>
      <c r="G52" s="139">
        <f>IFERROR('[2]Data Sheet'!I16,0)</f>
        <v>44651</v>
      </c>
      <c r="H52" s="139">
        <f>IFERROR('[2]Data Sheet'!J16,0)</f>
        <v>45016</v>
      </c>
      <c r="I52" s="139">
        <f>IFERROR('[2]Data Sheet'!K16,0)</f>
        <v>45382</v>
      </c>
    </row>
    <row r="53" spans="2:9">
      <c r="B53" t="s">
        <v>71</v>
      </c>
      <c r="C53" s="40">
        <f>IFERROR('Data Sheet'!E30,0)</f>
        <v>2408.3000000000002</v>
      </c>
      <c r="D53" s="40">
        <f>IFERROR('Data Sheet'!F30,0)</f>
        <v>2356.19</v>
      </c>
      <c r="E53" s="40">
        <f>IFERROR('Data Sheet'!G30,0)</f>
        <v>1017.38</v>
      </c>
      <c r="F53" s="40">
        <f>IFERROR('Data Sheet'!H30,0)</f>
        <v>1127.3800000000001</v>
      </c>
      <c r="G53" s="40">
        <f>IFERROR('Data Sheet'!I30,0)</f>
        <v>1741.46</v>
      </c>
      <c r="H53" s="40">
        <f>IFERROR('Data Sheet'!J30,0)</f>
        <v>3336.44</v>
      </c>
      <c r="I53" s="40">
        <f>IFERROR('Data Sheet'!K30,0)</f>
        <v>3696.25</v>
      </c>
    </row>
    <row r="54" spans="2:9">
      <c r="B54" t="s">
        <v>8595</v>
      </c>
      <c r="C54" s="40">
        <f>IFERROR(('Data Sheet'!E57+'Data Sheet'!E58)+('Data Sheet'!D57+'Data Sheet'!D58)/2,0)</f>
        <v>23007.154999999999</v>
      </c>
      <c r="D54" s="40">
        <f>IFERROR(('Data Sheet'!F57+'Data Sheet'!F58)+('Data Sheet'!E57+'Data Sheet'!E58)/2,0)</f>
        <v>26505.449999999997</v>
      </c>
      <c r="E54" s="40">
        <f>IFERROR(('Data Sheet'!G57+'Data Sheet'!G58)+('Data Sheet'!F57+'Data Sheet'!F58)/2,0)</f>
        <v>28718.775000000001</v>
      </c>
      <c r="F54" s="40">
        <f>IFERROR(('Data Sheet'!H57+'Data Sheet'!H58)+('Data Sheet'!G57+'Data Sheet'!G58)/2,0)</f>
        <v>32105.270000000004</v>
      </c>
      <c r="G54" s="40">
        <f>IFERROR(('Data Sheet'!I57+'Data Sheet'!I58)+('Data Sheet'!H57+'Data Sheet'!H58)/2,0)</f>
        <v>33602.69</v>
      </c>
      <c r="H54" s="40">
        <f>IFERROR(('Data Sheet'!J57+'Data Sheet'!J58)+('Data Sheet'!I57+'Data Sheet'!I58)/2,0)</f>
        <v>40008.21</v>
      </c>
      <c r="I54" s="40">
        <f>IFERROR(('Data Sheet'!K57+'Data Sheet'!K58)+('Data Sheet'!J57+'Data Sheet'!J58)/2,0)</f>
        <v>46749.005000000005</v>
      </c>
    </row>
    <row r="55" spans="2:9">
      <c r="B55" s="192" t="s">
        <v>8596</v>
      </c>
      <c r="C55" s="193">
        <f>C53/C54</f>
        <v>0.10467613227276472</v>
      </c>
      <c r="D55" s="193">
        <f t="shared" ref="D55:I55" si="0">D53/D54</f>
        <v>8.8894548102371407E-2</v>
      </c>
      <c r="E55" s="193">
        <f t="shared" si="0"/>
        <v>3.5425605723085334E-2</v>
      </c>
      <c r="F55" s="193">
        <f t="shared" si="0"/>
        <v>3.5115107270550908E-2</v>
      </c>
      <c r="G55" s="193">
        <f t="shared" si="0"/>
        <v>5.1825017580437754E-2</v>
      </c>
      <c r="H55" s="193">
        <f t="shared" si="0"/>
        <v>8.3393883405431038E-2</v>
      </c>
      <c r="I55" s="193">
        <f t="shared" si="0"/>
        <v>7.9065853914965664E-2</v>
      </c>
    </row>
    <row r="57" spans="2:9">
      <c r="B57" s="289" t="s">
        <v>8597</v>
      </c>
      <c r="C57" s="289"/>
      <c r="D57" s="289"/>
      <c r="E57" s="289"/>
      <c r="F57" s="289"/>
      <c r="G57" s="289"/>
      <c r="H57" s="289"/>
      <c r="I57" s="289"/>
    </row>
    <row r="58" spans="2:9">
      <c r="C58" s="139">
        <f t="shared" ref="C58:H58" si="1">C52</f>
        <v>43190</v>
      </c>
      <c r="D58" s="139">
        <f t="shared" si="1"/>
        <v>43555</v>
      </c>
      <c r="E58" s="139">
        <f t="shared" si="1"/>
        <v>43921</v>
      </c>
      <c r="F58" s="139">
        <f t="shared" si="1"/>
        <v>44286</v>
      </c>
      <c r="G58" s="139">
        <f t="shared" si="1"/>
        <v>44651</v>
      </c>
      <c r="H58" s="139">
        <f t="shared" si="1"/>
        <v>45016</v>
      </c>
      <c r="I58" s="139">
        <f>I52</f>
        <v>45382</v>
      </c>
    </row>
    <row r="59" spans="2:9">
      <c r="B59" t="s">
        <v>71</v>
      </c>
      <c r="C59" s="40">
        <f>C53</f>
        <v>2408.3000000000002</v>
      </c>
      <c r="D59" s="40">
        <f t="shared" ref="D59:I59" si="2">D53</f>
        <v>2356.19</v>
      </c>
      <c r="E59" s="40">
        <f t="shared" si="2"/>
        <v>1017.38</v>
      </c>
      <c r="F59" s="40">
        <f t="shared" si="2"/>
        <v>1127.3800000000001</v>
      </c>
      <c r="G59" s="40">
        <f t="shared" si="2"/>
        <v>1741.46</v>
      </c>
      <c r="H59" s="40">
        <f t="shared" si="2"/>
        <v>3336.44</v>
      </c>
      <c r="I59" s="40">
        <f t="shared" si="2"/>
        <v>3696.25</v>
      </c>
    </row>
    <row r="60" spans="2:9">
      <c r="B60" t="s">
        <v>319</v>
      </c>
      <c r="C60" s="40">
        <f>IFERROR('Data Sheet'!E17,0)</f>
        <v>26840.27</v>
      </c>
      <c r="D60" s="40">
        <f>IFERROR('Data Sheet'!F17,0)</f>
        <v>29881.06</v>
      </c>
      <c r="E60" s="40">
        <f>IFERROR('Data Sheet'!G17,0)</f>
        <v>29136.37</v>
      </c>
      <c r="F60" s="40">
        <f>IFERROR('Data Sheet'!H17,0)</f>
        <v>32703.31</v>
      </c>
      <c r="G60" s="40">
        <f>IFERROR('Data Sheet'!I17,0)</f>
        <v>42815.67</v>
      </c>
      <c r="H60" s="40">
        <f>IFERROR('Data Sheet'!J17,0)</f>
        <v>55109.08</v>
      </c>
      <c r="I60" s="40">
        <f>IFERROR('Data Sheet'!K17,0)</f>
        <v>61448.9</v>
      </c>
    </row>
    <row r="61" spans="2:9">
      <c r="B61" s="192" t="s">
        <v>8598</v>
      </c>
      <c r="C61" s="193">
        <f t="shared" ref="C61:H61" si="3">C59/C60</f>
        <v>8.972711526374362E-2</v>
      </c>
      <c r="D61" s="193">
        <f t="shared" si="3"/>
        <v>7.8852289711275295E-2</v>
      </c>
      <c r="E61" s="193">
        <f t="shared" si="3"/>
        <v>3.4917870688764591E-2</v>
      </c>
      <c r="F61" s="193">
        <f t="shared" si="3"/>
        <v>3.4472963134312709E-2</v>
      </c>
      <c r="G61" s="193">
        <f t="shared" si="3"/>
        <v>4.0673426341337179E-2</v>
      </c>
      <c r="H61" s="193">
        <f t="shared" si="3"/>
        <v>6.0542473218569426E-2</v>
      </c>
      <c r="I61" s="193">
        <f>I59/I60</f>
        <v>6.0151605643062774E-2</v>
      </c>
    </row>
    <row r="63" spans="2:9">
      <c r="B63" t="s">
        <v>319</v>
      </c>
      <c r="C63" s="40">
        <f>IFERROR(C60,0)</f>
        <v>26840.27</v>
      </c>
      <c r="D63" s="40">
        <f t="shared" ref="D63:H63" si="4">IFERROR(D60,0)</f>
        <v>29881.06</v>
      </c>
      <c r="E63" s="40">
        <f t="shared" si="4"/>
        <v>29136.37</v>
      </c>
      <c r="F63" s="40">
        <f t="shared" si="4"/>
        <v>32703.31</v>
      </c>
      <c r="G63" s="40">
        <f t="shared" si="4"/>
        <v>42815.67</v>
      </c>
      <c r="H63" s="40">
        <f t="shared" si="4"/>
        <v>55109.08</v>
      </c>
      <c r="I63" s="40">
        <f>IFERROR(I60,0)</f>
        <v>61448.9</v>
      </c>
    </row>
    <row r="64" spans="2:9">
      <c r="B64" t="s">
        <v>8599</v>
      </c>
      <c r="C64" s="40">
        <f>IFERROR(('Data Sheet'!E66+'Data Sheet'!D66),0)</f>
        <v>164721.06</v>
      </c>
      <c r="D64" s="40">
        <f>IFERROR(('Data Sheet'!F66+'Data Sheet'!E66),0)</f>
        <v>165965.24</v>
      </c>
      <c r="E64" s="40">
        <f>IFERROR(('Data Sheet'!G66+'Data Sheet'!F66),0)</f>
        <v>173747.35</v>
      </c>
      <c r="F64" s="40">
        <f>IFERROR(('Data Sheet'!H66+'Data Sheet'!G66),0)</f>
        <v>188328.75</v>
      </c>
      <c r="G64" s="40">
        <f>IFERROR(('Data Sheet'!I66+'Data Sheet'!H66),0)</f>
        <v>211204.83000000002</v>
      </c>
      <c r="H64" s="40">
        <f>IFERROR(('Data Sheet'!J66+'Data Sheet'!I66),0)</f>
        <v>240646.13</v>
      </c>
      <c r="I64" s="40">
        <f>IFERROR(('Data Sheet'!K66+'Data Sheet'!J66),0)</f>
        <v>267150.53999999998</v>
      </c>
    </row>
    <row r="65" spans="2:9">
      <c r="B65" s="192" t="s">
        <v>8600</v>
      </c>
      <c r="C65" s="194">
        <f t="shared" ref="C65:H65" si="5">C63/C64</f>
        <v>0.16294376687473963</v>
      </c>
      <c r="D65" s="194">
        <f t="shared" si="5"/>
        <v>0.18004408634000713</v>
      </c>
      <c r="E65" s="194">
        <f t="shared" si="5"/>
        <v>0.16769389576301449</v>
      </c>
      <c r="F65" s="194">
        <f t="shared" si="5"/>
        <v>0.17365011980380055</v>
      </c>
      <c r="G65" s="194">
        <f t="shared" si="5"/>
        <v>0.20272107413452617</v>
      </c>
      <c r="H65" s="194">
        <f t="shared" si="5"/>
        <v>0.22900463847060412</v>
      </c>
      <c r="I65" s="194">
        <f>I63/I64</f>
        <v>0.23001600520814972</v>
      </c>
    </row>
    <row r="67" spans="2:9">
      <c r="B67" t="s">
        <v>8601</v>
      </c>
      <c r="C67" s="40">
        <f t="shared" ref="C67:H67" si="6">C64</f>
        <v>164721.06</v>
      </c>
      <c r="D67" s="40">
        <f t="shared" si="6"/>
        <v>165965.24</v>
      </c>
      <c r="E67" s="40">
        <f t="shared" si="6"/>
        <v>173747.35</v>
      </c>
      <c r="F67" s="40">
        <f t="shared" si="6"/>
        <v>188328.75</v>
      </c>
      <c r="G67" s="40">
        <f t="shared" si="6"/>
        <v>211204.83000000002</v>
      </c>
      <c r="H67" s="40">
        <f t="shared" si="6"/>
        <v>240646.13</v>
      </c>
      <c r="I67" s="40">
        <f>I64</f>
        <v>267150.53999999998</v>
      </c>
    </row>
    <row r="68" spans="2:9">
      <c r="B68" t="s">
        <v>8595</v>
      </c>
      <c r="C68" s="40">
        <f>C54</f>
        <v>23007.154999999999</v>
      </c>
      <c r="D68" s="40">
        <f t="shared" ref="D68:H68" si="7">D54</f>
        <v>26505.449999999997</v>
      </c>
      <c r="E68" s="40">
        <f t="shared" si="7"/>
        <v>28718.775000000001</v>
      </c>
      <c r="F68" s="40">
        <f t="shared" si="7"/>
        <v>32105.270000000004</v>
      </c>
      <c r="G68" s="40">
        <f t="shared" si="7"/>
        <v>33602.69</v>
      </c>
      <c r="H68" s="40">
        <f t="shared" si="7"/>
        <v>40008.21</v>
      </c>
      <c r="I68" s="40">
        <f>I54</f>
        <v>46749.005000000005</v>
      </c>
    </row>
    <row r="69" spans="2:9">
      <c r="B69" s="192" t="s">
        <v>8602</v>
      </c>
      <c r="C69" s="194">
        <f t="shared" ref="C69:H69" si="8">C67/C68</f>
        <v>7.1595579722916636</v>
      </c>
      <c r="D69" s="194">
        <f t="shared" si="8"/>
        <v>6.2615514922402751</v>
      </c>
      <c r="E69" s="194">
        <f t="shared" si="8"/>
        <v>6.0499568661964167</v>
      </c>
      <c r="F69" s="194">
        <f t="shared" si="8"/>
        <v>5.8659762088903156</v>
      </c>
      <c r="G69" s="194">
        <f t="shared" si="8"/>
        <v>6.2853548331993663</v>
      </c>
      <c r="H69" s="194">
        <f t="shared" si="8"/>
        <v>6.0149186879393008</v>
      </c>
      <c r="I69" s="194">
        <f>I67/I68</f>
        <v>5.7145716791191585</v>
      </c>
    </row>
    <row r="71" spans="2:9">
      <c r="B71" s="192" t="s">
        <v>8594</v>
      </c>
      <c r="C71" s="193">
        <f>IFERROR(C61*C65*C69,0)</f>
        <v>0.10467613227276472</v>
      </c>
      <c r="D71" s="193">
        <f t="shared" ref="D71:H71" si="9">IFERROR(D61*D65*D69,0)</f>
        <v>8.8894548102371407E-2</v>
      </c>
      <c r="E71" s="193">
        <f t="shared" si="9"/>
        <v>3.5425605723085327E-2</v>
      </c>
      <c r="F71" s="193">
        <f t="shared" si="9"/>
        <v>3.5115107270550915E-2</v>
      </c>
      <c r="G71" s="193">
        <f t="shared" si="9"/>
        <v>5.1825017580437754E-2</v>
      </c>
      <c r="H71" s="193">
        <f t="shared" si="9"/>
        <v>8.3393883405431038E-2</v>
      </c>
      <c r="I71" s="193">
        <f>IFERROR(I61*I65*I69,0)</f>
        <v>7.9065853914965678E-2</v>
      </c>
    </row>
    <row r="73" spans="2:9">
      <c r="B73" s="289" t="s">
        <v>8603</v>
      </c>
      <c r="C73" s="289"/>
      <c r="D73" s="289"/>
      <c r="E73" s="289"/>
      <c r="F73" s="289"/>
      <c r="G73" s="289"/>
      <c r="H73" s="289"/>
      <c r="I73" s="289"/>
    </row>
    <row r="74" spans="2:9">
      <c r="C74" s="139">
        <f>IFERROR('[2]Data Sheet'!E16,0)</f>
        <v>43190</v>
      </c>
      <c r="D74" s="139">
        <f>IFERROR('[2]Data Sheet'!F16,0)</f>
        <v>43555</v>
      </c>
      <c r="E74" s="139">
        <f>IFERROR('[2]Data Sheet'!G16,0)</f>
        <v>43921</v>
      </c>
      <c r="F74" s="139">
        <f>IFERROR('[2]Data Sheet'!H16,0)</f>
        <v>44286</v>
      </c>
      <c r="G74" s="139">
        <f>IFERROR('[2]Data Sheet'!I16,0)</f>
        <v>44651</v>
      </c>
      <c r="H74" s="139">
        <f>IFERROR('[2]Data Sheet'!J16,0)</f>
        <v>45016</v>
      </c>
      <c r="I74" s="139">
        <f>IFERROR('[2]Data Sheet'!K16,0)</f>
        <v>45382</v>
      </c>
    </row>
    <row r="75" spans="2:9">
      <c r="B75" t="s">
        <v>71</v>
      </c>
      <c r="C75" s="40">
        <f>C53</f>
        <v>2408.3000000000002</v>
      </c>
      <c r="D75" s="40">
        <f t="shared" ref="D75:I75" si="10">D53</f>
        <v>2356.19</v>
      </c>
      <c r="E75" s="40">
        <f t="shared" si="10"/>
        <v>1017.38</v>
      </c>
      <c r="F75" s="40">
        <f t="shared" si="10"/>
        <v>1127.3800000000001</v>
      </c>
      <c r="G75" s="40">
        <f t="shared" si="10"/>
        <v>1741.46</v>
      </c>
      <c r="H75" s="40">
        <f t="shared" si="10"/>
        <v>3336.44</v>
      </c>
      <c r="I75" s="40">
        <f t="shared" si="10"/>
        <v>3696.25</v>
      </c>
    </row>
    <row r="76" spans="2:9">
      <c r="B76" t="str">
        <f>B67</f>
        <v>Average Total Asset</v>
      </c>
      <c r="C76" s="40">
        <f>C67</f>
        <v>164721.06</v>
      </c>
      <c r="D76" s="40">
        <f t="shared" ref="D76:H76" si="11">D67</f>
        <v>165965.24</v>
      </c>
      <c r="E76" s="40">
        <f t="shared" si="11"/>
        <v>173747.35</v>
      </c>
      <c r="F76" s="40">
        <f t="shared" si="11"/>
        <v>188328.75</v>
      </c>
      <c r="G76" s="40">
        <f t="shared" si="11"/>
        <v>211204.83000000002</v>
      </c>
      <c r="H76" s="40">
        <f t="shared" si="11"/>
        <v>240646.13</v>
      </c>
      <c r="I76" s="40">
        <f>I67</f>
        <v>267150.53999999998</v>
      </c>
    </row>
    <row r="77" spans="2:9">
      <c r="B77" s="192" t="s">
        <v>8604</v>
      </c>
      <c r="C77" s="195">
        <f>C75/C76</f>
        <v>1.4620474151878334E-2</v>
      </c>
      <c r="D77" s="195">
        <f t="shared" ref="D77:I77" si="12">D75/D76</f>
        <v>1.4196888456884105E-2</v>
      </c>
      <c r="E77" s="195">
        <f t="shared" si="12"/>
        <v>5.855513767548109E-3</v>
      </c>
      <c r="F77" s="195">
        <f t="shared" si="12"/>
        <v>5.9862341782654007E-3</v>
      </c>
      <c r="G77" s="195">
        <f t="shared" si="12"/>
        <v>8.2453606766474032E-3</v>
      </c>
      <c r="H77" s="195">
        <f t="shared" si="12"/>
        <v>1.3864507191534724E-2</v>
      </c>
      <c r="I77" s="195">
        <f t="shared" si="12"/>
        <v>1.3835832036873294E-2</v>
      </c>
    </row>
    <row r="79" spans="2:9">
      <c r="B79" s="289" t="s">
        <v>8605</v>
      </c>
      <c r="C79" s="289"/>
      <c r="D79" s="289"/>
      <c r="E79" s="289"/>
      <c r="F79" s="289"/>
      <c r="G79" s="289"/>
      <c r="H79" s="289"/>
      <c r="I79" s="289"/>
    </row>
    <row r="80" spans="2:9">
      <c r="C80" s="139">
        <f t="shared" ref="C80:H80" si="13">C74</f>
        <v>43190</v>
      </c>
      <c r="D80" s="139">
        <f t="shared" si="13"/>
        <v>43555</v>
      </c>
      <c r="E80" s="139">
        <f t="shared" si="13"/>
        <v>43921</v>
      </c>
      <c r="F80" s="139">
        <f t="shared" si="13"/>
        <v>44286</v>
      </c>
      <c r="G80" s="139">
        <f t="shared" si="13"/>
        <v>44651</v>
      </c>
      <c r="H80" s="139">
        <f t="shared" si="13"/>
        <v>45016</v>
      </c>
      <c r="I80" s="139">
        <f>I74</f>
        <v>45382</v>
      </c>
    </row>
    <row r="81" spans="2:9">
      <c r="B81" t="s">
        <v>71</v>
      </c>
      <c r="C81" s="40">
        <f>C75</f>
        <v>2408.3000000000002</v>
      </c>
      <c r="D81" s="40">
        <f t="shared" ref="D81:I81" si="14">D75</f>
        <v>2356.19</v>
      </c>
      <c r="E81" s="40">
        <f t="shared" si="14"/>
        <v>1017.38</v>
      </c>
      <c r="F81" s="40">
        <f t="shared" si="14"/>
        <v>1127.3800000000001</v>
      </c>
      <c r="G81" s="40">
        <f t="shared" si="14"/>
        <v>1741.46</v>
      </c>
      <c r="H81" s="40">
        <f t="shared" si="14"/>
        <v>3336.44</v>
      </c>
      <c r="I81" s="40">
        <f t="shared" si="14"/>
        <v>3696.25</v>
      </c>
    </row>
    <row r="82" spans="2:9">
      <c r="B82" t="s">
        <v>319</v>
      </c>
      <c r="C82" s="40">
        <f>C63</f>
        <v>26840.27</v>
      </c>
      <c r="D82" s="40">
        <f t="shared" ref="D82:H82" si="15">D63</f>
        <v>29881.06</v>
      </c>
      <c r="E82" s="40">
        <f t="shared" si="15"/>
        <v>29136.37</v>
      </c>
      <c r="F82" s="40">
        <f t="shared" si="15"/>
        <v>32703.31</v>
      </c>
      <c r="G82" s="40">
        <f t="shared" si="15"/>
        <v>42815.67</v>
      </c>
      <c r="H82" s="40">
        <f t="shared" si="15"/>
        <v>55109.08</v>
      </c>
      <c r="I82" s="40">
        <f>I63</f>
        <v>61448.9</v>
      </c>
    </row>
    <row r="83" spans="2:9">
      <c r="B83" s="192" t="s">
        <v>8598</v>
      </c>
      <c r="C83" s="193">
        <f t="shared" ref="C83:H83" si="16">C81/C82</f>
        <v>8.972711526374362E-2</v>
      </c>
      <c r="D83" s="193">
        <f t="shared" si="16"/>
        <v>7.8852289711275295E-2</v>
      </c>
      <c r="E83" s="193">
        <f t="shared" si="16"/>
        <v>3.4917870688764591E-2</v>
      </c>
      <c r="F83" s="193">
        <f t="shared" si="16"/>
        <v>3.4472963134312709E-2</v>
      </c>
      <c r="G83" s="193">
        <f t="shared" si="16"/>
        <v>4.0673426341337179E-2</v>
      </c>
      <c r="H83" s="193">
        <f t="shared" si="16"/>
        <v>6.0542473218569426E-2</v>
      </c>
      <c r="I83" s="193">
        <f>I81/I82</f>
        <v>6.0151605643062774E-2</v>
      </c>
    </row>
    <row r="85" spans="2:9">
      <c r="B85" t="s">
        <v>319</v>
      </c>
      <c r="C85" s="40">
        <f t="shared" ref="C85:H85" si="17">IFERROR(C82,0)</f>
        <v>26840.27</v>
      </c>
      <c r="D85" s="40">
        <f t="shared" si="17"/>
        <v>29881.06</v>
      </c>
      <c r="E85" s="40">
        <f t="shared" si="17"/>
        <v>29136.37</v>
      </c>
      <c r="F85" s="40">
        <f t="shared" si="17"/>
        <v>32703.31</v>
      </c>
      <c r="G85" s="40">
        <f t="shared" si="17"/>
        <v>42815.67</v>
      </c>
      <c r="H85" s="40">
        <f t="shared" si="17"/>
        <v>55109.08</v>
      </c>
      <c r="I85" s="40">
        <f>IFERROR(I82,0)</f>
        <v>61448.9</v>
      </c>
    </row>
    <row r="86" spans="2:9">
      <c r="B86" t="s">
        <v>8599</v>
      </c>
      <c r="C86" s="40">
        <f>C67</f>
        <v>164721.06</v>
      </c>
      <c r="D86" s="40">
        <f t="shared" ref="D86:H86" si="18">D67</f>
        <v>165965.24</v>
      </c>
      <c r="E86" s="40">
        <f t="shared" si="18"/>
        <v>173747.35</v>
      </c>
      <c r="F86" s="40">
        <f t="shared" si="18"/>
        <v>188328.75</v>
      </c>
      <c r="G86" s="40">
        <f t="shared" si="18"/>
        <v>211204.83000000002</v>
      </c>
      <c r="H86" s="40">
        <f t="shared" si="18"/>
        <v>240646.13</v>
      </c>
      <c r="I86" s="40">
        <f>I67</f>
        <v>267150.53999999998</v>
      </c>
    </row>
    <row r="87" spans="2:9">
      <c r="B87" s="192" t="s">
        <v>8600</v>
      </c>
      <c r="C87" s="194">
        <f t="shared" ref="C87:H87" si="19">C85/C86</f>
        <v>0.16294376687473963</v>
      </c>
      <c r="D87" s="194">
        <f t="shared" si="19"/>
        <v>0.18004408634000713</v>
      </c>
      <c r="E87" s="194">
        <f t="shared" si="19"/>
        <v>0.16769389576301449</v>
      </c>
      <c r="F87" s="194">
        <f t="shared" si="19"/>
        <v>0.17365011980380055</v>
      </c>
      <c r="G87" s="194">
        <f t="shared" si="19"/>
        <v>0.20272107413452617</v>
      </c>
      <c r="H87" s="194">
        <f t="shared" si="19"/>
        <v>0.22900463847060412</v>
      </c>
      <c r="I87" s="194">
        <f>I85/I86</f>
        <v>0.23001600520814972</v>
      </c>
    </row>
    <row r="89" spans="2:9">
      <c r="B89" s="192" t="s">
        <v>8606</v>
      </c>
      <c r="C89" s="195">
        <f t="shared" ref="C89:G89" si="20">C87*C83</f>
        <v>1.4620474151878332E-2</v>
      </c>
      <c r="D89" s="195">
        <f t="shared" si="20"/>
        <v>1.4196888456884105E-2</v>
      </c>
      <c r="E89" s="195">
        <f t="shared" si="20"/>
        <v>5.8555137675481081E-3</v>
      </c>
      <c r="F89" s="195">
        <f t="shared" si="20"/>
        <v>5.9862341782654016E-3</v>
      </c>
      <c r="G89" s="195">
        <f t="shared" si="20"/>
        <v>8.2453606766474032E-3</v>
      </c>
      <c r="H89" s="195">
        <f>H87*H83</f>
        <v>1.3864507191534724E-2</v>
      </c>
      <c r="I89" s="195">
        <f>I87*I83</f>
        <v>1.3835832036873295E-2</v>
      </c>
    </row>
    <row r="97" spans="1:9" ht="7" customHeight="1">
      <c r="B97" s="186"/>
      <c r="C97" s="186"/>
      <c r="D97" s="186"/>
      <c r="E97" s="186"/>
      <c r="F97" s="186"/>
      <c r="G97" s="186"/>
      <c r="H97" s="186"/>
      <c r="I97" s="186"/>
    </row>
    <row r="98" spans="1:9" ht="15" customHeight="1">
      <c r="A98" s="59"/>
    </row>
    <row r="99" spans="1:9" ht="14.5" customHeight="1"/>
    <row r="100" spans="1:9" ht="15" customHeight="1">
      <c r="B100" s="59"/>
      <c r="C100" s="59"/>
      <c r="D100" s="59"/>
      <c r="E100" s="59"/>
      <c r="F100" s="59"/>
      <c r="G100" s="59"/>
      <c r="H100" s="59"/>
      <c r="I100" s="59"/>
    </row>
  </sheetData>
  <mergeCells count="5">
    <mergeCell ref="B9:I11"/>
    <mergeCell ref="B51:I51"/>
    <mergeCell ref="B57:I57"/>
    <mergeCell ref="B73:I73"/>
    <mergeCell ref="B79:I79"/>
  </mergeCells>
  <pageMargins left="0.7" right="0.7" top="0.75" bottom="0.75" header="0.3" footer="0.3"/>
  <pageSetup scale="93" orientation="portrait" r:id="rId1"/>
  <headerFooter>
    <oddFooter>&amp;RPage &amp;P</oddFooter>
  </headerFooter>
  <rowBreaks count="1" manualBreakCount="1">
    <brk id="4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3</vt:i4>
      </vt:variant>
    </vt:vector>
  </HeadingPairs>
  <TitlesOfParts>
    <vt:vector size="27" baseType="lpstr">
      <vt:lpstr>Data Sheet</vt:lpstr>
      <vt:lpstr>Teaser</vt:lpstr>
      <vt:lpstr>HFS-Income Statement</vt:lpstr>
      <vt:lpstr>HFS-Balance Sheet </vt:lpstr>
      <vt:lpstr>CFS</vt:lpstr>
      <vt:lpstr>HFS-Cash Flow Statement</vt:lpstr>
      <vt:lpstr>Ratio Analysis</vt:lpstr>
      <vt:lpstr>Raw Comps Data</vt:lpstr>
      <vt:lpstr>Comps Beta</vt:lpstr>
      <vt:lpstr>WACC</vt:lpstr>
      <vt:lpstr>Regression Beta</vt:lpstr>
      <vt:lpstr>RM</vt:lpstr>
      <vt:lpstr>Altman Z Score</vt:lpstr>
      <vt:lpstr>Data Room&gt;&gt;</vt:lpstr>
      <vt:lpstr>Raw FS</vt:lpstr>
      <vt:lpstr>Intrinsic Growth</vt:lpstr>
      <vt:lpstr>DCF</vt:lpstr>
      <vt:lpstr>Comps Valuation</vt:lpstr>
      <vt:lpstr>Comps Data</vt:lpstr>
      <vt:lpstr>Football Field Analysis</vt:lpstr>
      <vt:lpstr>Historical Approach</vt:lpstr>
      <vt:lpstr>Monte Carlo Simulation</vt:lpstr>
      <vt:lpstr>List of Stocks</vt:lpstr>
      <vt:lpstr>DuPont Analysis</vt:lpstr>
      <vt:lpstr>'Altman Z Score'!Print_Area</vt:lpstr>
      <vt:lpstr>'DuPont Analysis'!Print_Area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jainsahab220@outlook.com</dc:creator>
  <cp:lastModifiedBy>jainanjali2220@outlook.com</cp:lastModifiedBy>
  <cp:lastPrinted>2025-02-28T12:50:05Z</cp:lastPrinted>
  <dcterms:created xsi:type="dcterms:W3CDTF">2025-01-12T10:53:04Z</dcterms:created>
  <dcterms:modified xsi:type="dcterms:W3CDTF">2025-03-26T14:45:36Z</dcterms:modified>
</cp:coreProperties>
</file>